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drawings/drawing1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trlProps/ctrlProp2.xml" ContentType="application/vnd.ms-excel.controlproperti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trlProps/ctrlProp3.xml" ContentType="application/vnd.ms-excel.controlproperti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2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3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trlProps/ctrlProp4.xml" ContentType="application/vnd.ms-excel.controlproperti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7.xml" ContentType="application/vnd.openxmlformats-officedocument.drawingml.chartshapes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8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9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trlProps/ctrlProp5.xml" ContentType="application/vnd.ms-excel.controlproperti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2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3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4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trlProps/ctrlProp6.xml" ContentType="application/vnd.ms-excel.controlproperti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7.xml" ContentType="application/vnd.openxmlformats-officedocument.drawingml.chartshapes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8.xml" ContentType="application/vnd.openxmlformats-officedocument.drawingml.chartshapes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9.xml" ContentType="application/vnd.openxmlformats-officedocument.drawingml.chartshapes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trlProps/ctrlProp7.xml" ContentType="application/vnd.ms-excel.controlproperties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32.xml" ContentType="application/vnd.openxmlformats-officedocument.drawingml.chartshapes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33.xml" ContentType="application/vnd.openxmlformats-officedocument.drawingml.chartshapes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34.xml" ContentType="application/vnd.openxmlformats-officedocument.drawingml.chartshapes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trlProps/ctrlProp8.xml" ContentType="application/vnd.ms-excel.controlproperties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7.xml" ContentType="application/vnd.openxmlformats-officedocument.drawingml.chartshapes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8.xml" ContentType="application/vnd.openxmlformats-officedocument.drawingml.chartshapes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9.xml" ContentType="application/vnd.openxmlformats-officedocument.drawingml.chartshapes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trlProps/ctrlProp9.xml" ContentType="application/vnd.ms-excel.controlproperties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42.xml" ContentType="application/vnd.openxmlformats-officedocument.drawingml.chartshapes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43.xml" ContentType="application/vnd.openxmlformats-officedocument.drawingml.chartshapes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44.xml" ContentType="application/vnd.openxmlformats-officedocument.drawingml.chartshapes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trlProps/ctrlProp10.xml" ContentType="application/vnd.ms-excel.controlproperties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47.xml" ContentType="application/vnd.openxmlformats-officedocument.drawingml.chartshapes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48.xml" ContentType="application/vnd.openxmlformats-officedocument.drawingml.chartshapes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49.xml" ContentType="application/vnd.openxmlformats-officedocument.drawingml.chartshapes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trlProps/ctrlProp11.xml" ContentType="application/vnd.ms-excel.controlproperties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52.xml" ContentType="application/vnd.openxmlformats-officedocument.drawingml.chartshapes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53.xml" ContentType="application/vnd.openxmlformats-officedocument.drawingml.chartshapes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54.xml" ContentType="application/vnd.openxmlformats-officedocument.drawingml.chartshapes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55.xml" ContentType="application/vnd.openxmlformats-officedocument.drawingml.chartshapes+xml"/>
  <Override PartName="/xl/drawings/drawing56.xml" ContentType="application/vnd.openxmlformats-officedocument.drawing+xml"/>
  <Override PartName="/xl/ctrlProps/ctrlProp12.xml" ContentType="application/vnd.ms-excel.controlproperties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trlProps/ctrlProp13.xml" ContentType="application/vnd.ms-excel.controlproperties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62.xml" ContentType="application/vnd.openxmlformats-officedocument.drawingml.chartshapes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63.xml" ContentType="application/vnd.openxmlformats-officedocument.drawingml.chartshapes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64.xml" ContentType="application/vnd.openxmlformats-officedocument.drawingml.chartshapes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trlProps/ctrlProp14.xml" ContentType="application/vnd.ms-excel.controlproperties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68.xml" ContentType="application/vnd.openxmlformats-officedocument.drawingml.chartshapes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ctrlProps/ctrlProp15.xml" ContentType="application/vnd.ms-excel.controlproperties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72.xml" ContentType="application/vnd.openxmlformats-officedocument.drawingml.chartshapes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73.xml" ContentType="application/vnd.openxmlformats-officedocument.drawingml.chartshapes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74.xml" ContentType="application/vnd.openxmlformats-officedocument.drawingml.chartshapes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ctrlProps/ctrlProp16.xml" ContentType="application/vnd.ms-excel.controlproperties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77.xml" ContentType="application/vnd.openxmlformats-officedocument.drawingml.chartshapes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78.xml" ContentType="application/vnd.openxmlformats-officedocument.drawingml.chartshapes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79.xml" ContentType="application/vnd.openxmlformats-officedocument.drawingml.chartshapes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82.xml" ContentType="application/vnd.openxmlformats-officedocument.drawingml.chartshapes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83.xml" ContentType="application/vnd.openxmlformats-officedocument.drawingml.chartshapes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84.xml" ContentType="application/vnd.openxmlformats-officedocument.drawingml.chartshapes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85.xml" ContentType="application/vnd.openxmlformats-officedocument.drawingml.chartshapes+xml"/>
  <Override PartName="/xl/drawings/drawing86.xml" ContentType="application/vnd.openxmlformats-officedocument.drawing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87.xml" ContentType="application/vnd.openxmlformats-officedocument.drawingml.chartshapes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88.xml" ContentType="application/vnd.openxmlformats-officedocument.drawingml.chartshapes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89.xml" ContentType="application/vnd.openxmlformats-officedocument.drawingml.chartshapes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92.xml" ContentType="application/vnd.openxmlformats-officedocument.drawingml.chartshapes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93.xml" ContentType="application/vnd.openxmlformats-officedocument.drawingml.chartshapes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drawings/drawing94.xml" ContentType="application/vnd.openxmlformats-officedocument.drawingml.chartshapes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drawings/drawing97.xml" ContentType="application/vnd.openxmlformats-officedocument.drawingml.chartshapes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drawings/drawing98.xml" ContentType="application/vnd.openxmlformats-officedocument.drawingml.chartshapes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drawings/drawing99.xml" ContentType="application/vnd.openxmlformats-officedocument.drawingml.chartshapes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drawings/drawing102.xml" ContentType="application/vnd.openxmlformats-officedocument.drawingml.chartshapes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drawings/drawing103.xml" ContentType="application/vnd.openxmlformats-officedocument.drawingml.chartshapes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drawings/drawing104.xml" ContentType="application/vnd.openxmlformats-officedocument.drawingml.chartshapes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drawings/drawing105.xml" ContentType="application/vnd.openxmlformats-officedocument.drawingml.chartshapes+xml"/>
  <Override PartName="/xl/drawings/drawing106.xml" ContentType="application/vnd.openxmlformats-officedocument.drawing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drawings/drawing107.xml" ContentType="application/vnd.openxmlformats-officedocument.drawingml.chartshapes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drawings/drawing108.xml" ContentType="application/vnd.openxmlformats-officedocument.drawingml.chartshapes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drawings/drawing109.xml" ContentType="application/vnd.openxmlformats-officedocument.drawingml.chartshapes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drawings/drawing112.xml" ContentType="application/vnd.openxmlformats-officedocument.drawingml.chartshapes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drawings/drawing113.xml" ContentType="application/vnd.openxmlformats-officedocument.drawingml.chartshapes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drawings/drawing114.xml" ContentType="application/vnd.openxmlformats-officedocument.drawingml.chartshapes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drawings/drawing115.xml" ContentType="application/vnd.openxmlformats-officedocument.drawingml.chartshapes+xml"/>
  <Override PartName="/xl/drawings/drawing116.xml" ContentType="application/vnd.openxmlformats-officedocument.drawing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drawings/drawing117.xml" ContentType="application/vnd.openxmlformats-officedocument.drawingml.chartshapes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drawings/drawing118.xml" ContentType="application/vnd.openxmlformats-officedocument.drawingml.chartshapes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drawings/drawing119.xml" ContentType="application/vnd.openxmlformats-officedocument.drawingml.chartshapes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drawings/drawing120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EsteLivro" defaultThemeVersion="124226"/>
  <mc:AlternateContent xmlns:mc="http://schemas.openxmlformats.org/markup-compatibility/2006">
    <mc:Choice Requires="x15">
      <x15ac:absPath xmlns:x15ac="http://schemas.microsoft.com/office/spreadsheetml/2010/11/ac" url="\\fileserver01\GEE\Partilha_Estatistica\BDs\BD Infraestruturas\"/>
    </mc:Choice>
  </mc:AlternateContent>
  <xr:revisionPtr revIDLastSave="0" documentId="8_{F6B88F14-5F95-4912-B4C5-EA1B237B9BA2}" xr6:coauthVersionLast="47" xr6:coauthVersionMax="47" xr10:uidLastSave="{00000000-0000-0000-0000-000000000000}"/>
  <bookViews>
    <workbookView xWindow="-108" yWindow="-108" windowWidth="23256" windowHeight="12252" tabRatio="615" firstSheet="30" activeTab="30" xr2:uid="{00000000-000D-0000-FFFF-FFFF00000000}"/>
  </bookViews>
  <sheets>
    <sheet name="BdP_SL_Const" sheetId="134" state="hidden" r:id="rId1"/>
    <sheet name="BdP_SL_Cor" sheetId="132" state="hidden" r:id="rId2"/>
    <sheet name="BdP_Series Longas" sheetId="18" state="hidden" r:id="rId3"/>
    <sheet name="Est_Nac_Cor_Dados_Graf" sheetId="105" state="hidden" r:id="rId4"/>
    <sheet name="Est_Nac_Const_Dados_Graf" sheetId="108" state="hidden" r:id="rId5"/>
    <sheet name="Est_Mun_Cor_Dados_Graf" sheetId="117" state="hidden" r:id="rId6"/>
    <sheet name="Est_Mun_Const_Dados_Graf" sheetId="120" state="hidden" r:id="rId7"/>
    <sheet name="AE_Cor_Dados_Graf" sheetId="123" state="hidden" r:id="rId8"/>
    <sheet name="AE_Const_Dados_Graf" sheetId="126" state="hidden" r:id="rId9"/>
    <sheet name="Ferrovia_Cor_Dados_Graf" sheetId="67" state="hidden" r:id="rId10"/>
    <sheet name="Ferrovia_Const_Dados_Graf" sheetId="70" state="hidden" r:id="rId11"/>
    <sheet name="Portuaria_Cor_Dados_Graf" sheetId="73" state="hidden" r:id="rId12"/>
    <sheet name="Portuaria_Const_Dados_Graf" sheetId="76" state="hidden" r:id="rId13"/>
    <sheet name="Aeroportuaria_Cor_Dados_Graf" sheetId="79" state="hidden" r:id="rId14"/>
    <sheet name="Aeroportuaria_Const_Dados_Graf" sheetId="82" state="hidden" r:id="rId15"/>
    <sheet name="Saude_Cor_Dados_Graf" sheetId="55" state="hidden" r:id="rId16"/>
    <sheet name="Saude_Const_Dados_Graf" sheetId="58" state="hidden" r:id="rId17"/>
    <sheet name="Educacao_Cor_Dados_Graf" sheetId="39" state="hidden" r:id="rId18"/>
    <sheet name="Educacao_Const_Dados_Graf" sheetId="52" state="hidden" r:id="rId19"/>
    <sheet name="Água Cor NUTS II Tab_Input" sheetId="135" state="hidden" r:id="rId20"/>
    <sheet name="Agua_Cor_Dados_Graf" sheetId="92" state="hidden" r:id="rId21"/>
    <sheet name="Água_Const_Dados_Graf" sheetId="95" state="hidden" r:id="rId22"/>
    <sheet name="Eletric Cor NUTS II Tab_Input" sheetId="136" state="hidden" r:id="rId23"/>
    <sheet name="Eletric_Cor_Dados_Graf" sheetId="99" state="hidden" r:id="rId24"/>
    <sheet name="Eletric_Const_Dados_Graf" sheetId="102" state="hidden" r:id="rId25"/>
    <sheet name="Ref Cor NUTS II Tab_Input" sheetId="137" state="hidden" r:id="rId26"/>
    <sheet name="Refinarias_Cor_Dados_Graf" sheetId="61" state="hidden" r:id="rId27"/>
    <sheet name="Refinarias_Const_Dados_Graf" sheetId="64" state="hidden" r:id="rId28"/>
    <sheet name="Telecom_Cor_Dados_Graf" sheetId="86" state="hidden" r:id="rId29"/>
    <sheet name="Telecom_Const_Dados_Graf" sheetId="89" state="hidden" r:id="rId30"/>
    <sheet name="Indíce" sheetId="5" r:id="rId31"/>
    <sheet name="Est_Nac Cor NUTS II Tab" sheetId="106" r:id="rId32"/>
    <sheet name="Est_Nac Cor NUTS II Gráf" sheetId="107" r:id="rId33"/>
    <sheet name="Est_Nac Encad NUTS II Tab" sheetId="109" r:id="rId34"/>
    <sheet name="Est_Nac Encad NUTS II Gráf" sheetId="110" r:id="rId35"/>
    <sheet name="Est_Mun Cor NUTS II Tab" sheetId="118" r:id="rId36"/>
    <sheet name="Est_Mun Cor NUTS II Gráf" sheetId="119" r:id="rId37"/>
    <sheet name="Est_Mun Encad NUTS II Tab" sheetId="121" r:id="rId38"/>
    <sheet name="Est_Mun Encad NUTS II Gráf" sheetId="122" r:id="rId39"/>
    <sheet name="AE Cor NUTS II Tab" sheetId="124" r:id="rId40"/>
    <sheet name="AE Cor NUTS II Gráf" sheetId="125" r:id="rId41"/>
    <sheet name="AE Encad NUTS II Tab" sheetId="127" r:id="rId42"/>
    <sheet name="AE Encad NUTS II Gráf" sheetId="128" r:id="rId43"/>
    <sheet name="Ferrovia Cor NUTS II Tab" sheetId="68" r:id="rId44"/>
    <sheet name="Ferrovia Cor NUTS II Gráf" sheetId="69" r:id="rId45"/>
    <sheet name="Ferrovia Encad NUTS II Tab" sheetId="71" r:id="rId46"/>
    <sheet name="Ferrovia Encad NUTS II Gráf" sheetId="72" r:id="rId47"/>
    <sheet name="Portuária Cor NUTS II Tab" sheetId="74" r:id="rId48"/>
    <sheet name="Portuária Cor NUTS II Gráf" sheetId="75" r:id="rId49"/>
    <sheet name="Portuária Encad NUTS II Tab" sheetId="77" r:id="rId50"/>
    <sheet name="Portuária Encad NUTS II Gráf" sheetId="78" r:id="rId51"/>
    <sheet name="Aeroportuária Cor NUTS II Tab" sheetId="80" r:id="rId52"/>
    <sheet name="Aeroportuária Cor NUTS II Gráf" sheetId="81" r:id="rId53"/>
    <sheet name="Aeroportuária Encad NUTS II Tab" sheetId="83" r:id="rId54"/>
    <sheet name="Aeroportuária Encad NUTS II Grá" sheetId="84" r:id="rId55"/>
    <sheet name="Saúde Cor NUTS II Tab" sheetId="56" r:id="rId56"/>
    <sheet name="Saúde Cor NUTS II Gráf" sheetId="57" r:id="rId57"/>
    <sheet name="Saúde Encad NUTS II Tab" sheetId="59" r:id="rId58"/>
    <sheet name="Saúde Encad NUTS II Gráf" sheetId="60" r:id="rId59"/>
    <sheet name="Educação Cor NUTS II Tab" sheetId="37" r:id="rId60"/>
    <sheet name="Educação Cor NUTS II Gráf" sheetId="38" r:id="rId61"/>
    <sheet name="Educação Encad NUTS II Tab" sheetId="53" r:id="rId62"/>
    <sheet name="Educação Encad NUTS II Gráf" sheetId="54" r:id="rId63"/>
    <sheet name="Água Cor NUTS II Tab" sheetId="93" r:id="rId64"/>
    <sheet name="Água Cor NUTS II Gráf" sheetId="94" r:id="rId65"/>
    <sheet name="Água Encad NUTS II Tab" sheetId="96" r:id="rId66"/>
    <sheet name="Água Encad NUTS II Gráf" sheetId="97" r:id="rId67"/>
    <sheet name="Eletric Cor NUTS II Tab" sheetId="100" r:id="rId68"/>
    <sheet name="Eletric Cor NUTS II Gráf" sheetId="101" r:id="rId69"/>
    <sheet name="Eletric Encad NUTS II Tab" sheetId="103" r:id="rId70"/>
    <sheet name="Eletric Encad NUTS II Gráf" sheetId="104" r:id="rId71"/>
    <sheet name="Refinarias Cor NUTS II Tab" sheetId="62" r:id="rId72"/>
    <sheet name="Refinarias Cor NUTS II Gráf" sheetId="63" r:id="rId73"/>
    <sheet name="Refinarias Encad NUTS II Tab" sheetId="65" r:id="rId74"/>
    <sheet name="Refinarias Encad NUTS II Gráf" sheetId="66" r:id="rId75"/>
    <sheet name="Telecom Cor NUTS II Tab" sheetId="87" r:id="rId76"/>
    <sheet name="Telecom Cor NUTS II Gráf" sheetId="88" r:id="rId77"/>
    <sheet name="Telecom Encad NUTS II Tab" sheetId="90" r:id="rId78"/>
    <sheet name="Telecom Encad NUTS II Gráf" sheetId="91" r:id="rId79"/>
  </sheets>
  <definedNames>
    <definedName name="_xlnm.Print_Area" localSheetId="40">'AE Cor NUTS II Gráf'!$A$2:$Y$48</definedName>
    <definedName name="_xlnm.Print_Area" localSheetId="39">'AE Cor NUTS II Tab'!$A$1:$I$57</definedName>
    <definedName name="_xlnm.Print_Area" localSheetId="42">'AE Encad NUTS II Gráf'!$A$2:$Y$48</definedName>
    <definedName name="_xlnm.Print_Area" localSheetId="41">'AE Encad NUTS II Tab'!$A$1:$J$57</definedName>
    <definedName name="_xlnm.Print_Area" localSheetId="52">'Aeroportuária Cor NUTS II Gráf'!$A$2:$Y$47</definedName>
    <definedName name="_xlnm.Print_Area" localSheetId="51">'Aeroportuária Cor NUTS II Tab'!$A$1:$I$56</definedName>
    <definedName name="_xlnm.Print_Area" localSheetId="54">'Aeroportuária Encad NUTS II Grá'!$A$2:$Y$47</definedName>
    <definedName name="_xlnm.Print_Area" localSheetId="53">'Aeroportuária Encad NUTS II Tab'!$A$1:$J$56</definedName>
    <definedName name="_xlnm.Print_Area" localSheetId="64">'Água Cor NUTS II Gráf'!$A$2:$Y$47</definedName>
    <definedName name="_xlnm.Print_Area" localSheetId="63">'Água Cor NUTS II Tab'!$A$1:$D$56</definedName>
    <definedName name="_xlnm.Print_Area" localSheetId="66">'Água Encad NUTS II Gráf'!$A$2:$Y$47</definedName>
    <definedName name="_xlnm.Print_Area" localSheetId="65">'Água Encad NUTS II Tab'!$A$1:$E$56</definedName>
    <definedName name="_xlnm.Print_Area" localSheetId="60">'Educação Cor NUTS II Gráf'!$A$2:$Y$48</definedName>
    <definedName name="_xlnm.Print_Area" localSheetId="59">'Educação Cor NUTS II Tab'!$A$1:$I$57</definedName>
    <definedName name="_xlnm.Print_Area" localSheetId="62">'Educação Encad NUTS II Gráf'!$A$2:$Y$48</definedName>
    <definedName name="_xlnm.Print_Area" localSheetId="61">'Educação Encad NUTS II Tab'!$A$1:$J$57</definedName>
    <definedName name="_xlnm.Print_Area" localSheetId="68">'Eletric Cor NUTS II Gráf'!$A$2:$Y$47</definedName>
    <definedName name="_xlnm.Print_Area" localSheetId="67">'Eletric Cor NUTS II Tab'!$A$1:$D$55</definedName>
    <definedName name="_xlnm.Print_Area" localSheetId="70">'Eletric Encad NUTS II Gráf'!$A$2:$Y$47</definedName>
    <definedName name="_xlnm.Print_Area" localSheetId="69">'Eletric Encad NUTS II Tab'!$A$1:$E$56</definedName>
    <definedName name="_xlnm.Print_Area" localSheetId="36">'Est_Mun Cor NUTS II Gráf'!$A$2:$Y$48</definedName>
    <definedName name="_xlnm.Print_Area" localSheetId="35">'Est_Mun Cor NUTS II Tab'!$A$1:$I$57</definedName>
    <definedName name="_xlnm.Print_Area" localSheetId="38">'Est_Mun Encad NUTS II Gráf'!$A$2:$Y$48</definedName>
    <definedName name="_xlnm.Print_Area" localSheetId="37">'Est_Mun Encad NUTS II Tab'!$A$1:$J$57</definedName>
    <definedName name="_xlnm.Print_Area" localSheetId="32">'Est_Nac Cor NUTS II Gráf'!$A$2:$Y$47</definedName>
    <definedName name="_xlnm.Print_Area" localSheetId="31">'Est_Nac Cor NUTS II Tab'!$A$1:$I$56</definedName>
    <definedName name="_xlnm.Print_Area" localSheetId="34">'Est_Nac Encad NUTS II Gráf'!$A$2:$Y$47</definedName>
    <definedName name="_xlnm.Print_Area" localSheetId="33">'Est_Nac Encad NUTS II Tab'!$A$1:$J$56</definedName>
    <definedName name="_xlnm.Print_Area" localSheetId="44">'Ferrovia Cor NUTS II Gráf'!$A$2:$Y$47</definedName>
    <definedName name="_xlnm.Print_Area" localSheetId="43">'Ferrovia Cor NUTS II Tab'!$A$1:$I$56</definedName>
    <definedName name="_xlnm.Print_Area" localSheetId="46">'Ferrovia Encad NUTS II Gráf'!$A$2:$Y$47</definedName>
    <definedName name="_xlnm.Print_Area" localSheetId="45">'Ferrovia Encad NUTS II Tab'!$A$1:$J$56</definedName>
    <definedName name="_xlnm.Print_Area" localSheetId="48">'Portuária Cor NUTS II Gráf'!$A$2:$Y$47</definedName>
    <definedName name="_xlnm.Print_Area" localSheetId="47">'Portuária Cor NUTS II Tab'!$A$1:$I$56</definedName>
    <definedName name="_xlnm.Print_Area" localSheetId="50">'Portuária Encad NUTS II Gráf'!$A$2:$Y$47</definedName>
    <definedName name="_xlnm.Print_Area" localSheetId="49">'Portuária Encad NUTS II Tab'!$A$1:$J$56</definedName>
    <definedName name="_xlnm.Print_Area" localSheetId="72">'Refinarias Cor NUTS II Gráf'!$A$2:$Y$47</definedName>
    <definedName name="_xlnm.Print_Area" localSheetId="71">'Refinarias Cor NUTS II Tab'!$A$1:$D$56</definedName>
    <definedName name="_xlnm.Print_Area" localSheetId="74">'Refinarias Encad NUTS II Gráf'!$A$2:$Y$47</definedName>
    <definedName name="_xlnm.Print_Area" localSheetId="73">'Refinarias Encad NUTS II Tab'!$A$1:$E$56</definedName>
    <definedName name="_xlnm.Print_Area" localSheetId="56">'Saúde Cor NUTS II Gráf'!$A$2:$Y$48</definedName>
    <definedName name="_xlnm.Print_Area" localSheetId="55">'Saúde Cor NUTS II Tab'!$A$1:$I$57</definedName>
    <definedName name="_xlnm.Print_Area" localSheetId="58">'Saúde Encad NUTS II Gráf'!$A$2:$Y$48</definedName>
    <definedName name="_xlnm.Print_Area" localSheetId="57">'Saúde Encad NUTS II Tab'!$A$1:$J$57</definedName>
    <definedName name="_xlnm.Print_Area" localSheetId="76">'Telecom Cor NUTS II Gráf'!$A$2:$Y$47</definedName>
    <definedName name="_xlnm.Print_Area" localSheetId="75">'Telecom Cor NUTS II Tab'!$A$1:$D$56</definedName>
    <definedName name="_xlnm.Print_Area" localSheetId="78">'Telecom Encad NUTS II Gráf'!$A$2:$Y$47</definedName>
    <definedName name="_xlnm.Print_Area" localSheetId="77">'Telecom Encad NUTS II Tab'!$A$1:$E$56</definedName>
    <definedName name="DadosExternos_1" localSheetId="0" hidden="1">BdP_SL_Const!$A$1:$R$192</definedName>
    <definedName name="DadosExternos_1" localSheetId="1" hidden="1">BdP_SL_Cor!$A$1:$S$192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40">'AE Cor NUTS II Gráf'!$2:$2</definedName>
    <definedName name="_xlnm.Print_Titles" localSheetId="39">'AE Cor NUTS II Tab'!$1:$4</definedName>
    <definedName name="_xlnm.Print_Titles" localSheetId="42">'AE Encad NUTS II Gráf'!$2:$2</definedName>
    <definedName name="_xlnm.Print_Titles" localSheetId="41">'AE Encad NUTS II Tab'!$1:$4</definedName>
    <definedName name="_xlnm.Print_Titles" localSheetId="52">'Aeroportuária Cor NUTS II Gráf'!$2:$2</definedName>
    <definedName name="_xlnm.Print_Titles" localSheetId="51">'Aeroportuária Cor NUTS II Tab'!$1:$4</definedName>
    <definedName name="_xlnm.Print_Titles" localSheetId="54">'Aeroportuária Encad NUTS II Grá'!$2:$2</definedName>
    <definedName name="_xlnm.Print_Titles" localSheetId="53">'Aeroportuária Encad NUTS II Tab'!$1:$4</definedName>
    <definedName name="_xlnm.Print_Titles" localSheetId="64">'Água Cor NUTS II Gráf'!$2:$2</definedName>
    <definedName name="_xlnm.Print_Titles" localSheetId="63">'Água Cor NUTS II Tab'!$1:$4</definedName>
    <definedName name="_xlnm.Print_Titles" localSheetId="66">'Água Encad NUTS II Gráf'!$2:$2</definedName>
    <definedName name="_xlnm.Print_Titles" localSheetId="65">'Água Encad NUTS II Tab'!$1:$4</definedName>
    <definedName name="_xlnm.Print_Titles" localSheetId="60">'Educação Cor NUTS II Gráf'!$2:$2</definedName>
    <definedName name="_xlnm.Print_Titles" localSheetId="59">'Educação Cor NUTS II Tab'!$1:$4</definedName>
    <definedName name="_xlnm.Print_Titles" localSheetId="62">'Educação Encad NUTS II Gráf'!$2:$2</definedName>
    <definedName name="_xlnm.Print_Titles" localSheetId="61">'Educação Encad NUTS II Tab'!$1:$4</definedName>
    <definedName name="_xlnm.Print_Titles" localSheetId="68">'Eletric Cor NUTS II Gráf'!$2:$2</definedName>
    <definedName name="_xlnm.Print_Titles" localSheetId="67">'Eletric Cor NUTS II Tab'!$1:$4</definedName>
    <definedName name="_xlnm.Print_Titles" localSheetId="70">'Eletric Encad NUTS II Gráf'!$2:$2</definedName>
    <definedName name="_xlnm.Print_Titles" localSheetId="69">'Eletric Encad NUTS II Tab'!$1:$4</definedName>
    <definedName name="_xlnm.Print_Titles" localSheetId="36">'Est_Mun Cor NUTS II Gráf'!$2:$2</definedName>
    <definedName name="_xlnm.Print_Titles" localSheetId="35">'Est_Mun Cor NUTS II Tab'!$1:$4</definedName>
    <definedName name="_xlnm.Print_Titles" localSheetId="38">'Est_Mun Encad NUTS II Gráf'!$2:$2</definedName>
    <definedName name="_xlnm.Print_Titles" localSheetId="37">'Est_Mun Encad NUTS II Tab'!$1:$4</definedName>
    <definedName name="_xlnm.Print_Titles" localSheetId="32">'Est_Nac Cor NUTS II Gráf'!$2:$2</definedName>
    <definedName name="_xlnm.Print_Titles" localSheetId="31">'Est_Nac Cor NUTS II Tab'!$1:$4</definedName>
    <definedName name="_xlnm.Print_Titles" localSheetId="34">'Est_Nac Encad NUTS II Gráf'!$2:$2</definedName>
    <definedName name="_xlnm.Print_Titles" localSheetId="33">'Est_Nac Encad NUTS II Tab'!$1:$4</definedName>
    <definedName name="_xlnm.Print_Titles" localSheetId="44">'Ferrovia Cor NUTS II Gráf'!$2:$2</definedName>
    <definedName name="_xlnm.Print_Titles" localSheetId="43">'Ferrovia Cor NUTS II Tab'!$1:$4</definedName>
    <definedName name="_xlnm.Print_Titles" localSheetId="46">'Ferrovia Encad NUTS II Gráf'!$2:$2</definedName>
    <definedName name="_xlnm.Print_Titles" localSheetId="45">'Ferrovia Encad NUTS II Tab'!$1:$4</definedName>
    <definedName name="_xlnm.Print_Titles" localSheetId="48">'Portuária Cor NUTS II Gráf'!$2:$2</definedName>
    <definedName name="_xlnm.Print_Titles" localSheetId="47">'Portuária Cor NUTS II Tab'!$1:$4</definedName>
    <definedName name="_xlnm.Print_Titles" localSheetId="50">'Portuária Encad NUTS II Gráf'!$2:$2</definedName>
    <definedName name="_xlnm.Print_Titles" localSheetId="49">'Portuária Encad NUTS II Tab'!$1:$4</definedName>
    <definedName name="_xlnm.Print_Titles" localSheetId="72">'Refinarias Cor NUTS II Gráf'!$2:$2</definedName>
    <definedName name="_xlnm.Print_Titles" localSheetId="71">'Refinarias Cor NUTS II Tab'!$1:$4</definedName>
    <definedName name="_xlnm.Print_Titles" localSheetId="74">'Refinarias Encad NUTS II Gráf'!$2:$2</definedName>
    <definedName name="_xlnm.Print_Titles" localSheetId="73">'Refinarias Encad NUTS II Tab'!$1:$4</definedName>
    <definedName name="_xlnm.Print_Titles" localSheetId="56">'Saúde Cor NUTS II Gráf'!$2:$2</definedName>
    <definedName name="_xlnm.Print_Titles" localSheetId="55">'Saúde Cor NUTS II Tab'!$1:$4</definedName>
    <definedName name="_xlnm.Print_Titles" localSheetId="58">'Saúde Encad NUTS II Gráf'!$2:$2</definedName>
    <definedName name="_xlnm.Print_Titles" localSheetId="57">'Saúde Encad NUTS II Tab'!$1:$4</definedName>
    <definedName name="_xlnm.Print_Titles" localSheetId="76">'Telecom Cor NUTS II Gráf'!$2:$2</definedName>
    <definedName name="_xlnm.Print_Titles" localSheetId="75">'Telecom Cor NUTS II Tab'!$1:$4</definedName>
    <definedName name="_xlnm.Print_Titles" localSheetId="78">'Telecom Encad NUTS II Gráf'!$2:$2</definedName>
    <definedName name="_xlnm.Print_Titles" localSheetId="77">'Telecom Encad NUTS II Tab'!$1:$4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9" i="137" l="1"/>
  <c r="B49" i="100"/>
  <c r="B29" i="136"/>
  <c r="B49" i="93"/>
  <c r="B29" i="135"/>
  <c r="B48" i="100"/>
  <c r="B48" i="93"/>
  <c r="D25" i="18"/>
  <c r="E25" i="18"/>
  <c r="D26" i="18"/>
  <c r="E26" i="18"/>
  <c r="D27" i="18"/>
  <c r="E27" i="18"/>
  <c r="D28" i="18"/>
  <c r="E28" i="18"/>
  <c r="D29" i="18"/>
  <c r="E29" i="18"/>
  <c r="D30" i="18"/>
  <c r="E30" i="18"/>
  <c r="D31" i="18"/>
  <c r="E31" i="18"/>
  <c r="D32" i="18"/>
  <c r="E32" i="18"/>
  <c r="D33" i="18"/>
  <c r="E33" i="18"/>
  <c r="D34" i="18"/>
  <c r="E34" i="18"/>
  <c r="D35" i="18"/>
  <c r="E35" i="18"/>
  <c r="D36" i="18"/>
  <c r="E36" i="18"/>
  <c r="D37" i="18"/>
  <c r="E37" i="18"/>
  <c r="D38" i="18"/>
  <c r="E38" i="18"/>
  <c r="D39" i="18"/>
  <c r="E39" i="18"/>
  <c r="D40" i="18"/>
  <c r="E40" i="18"/>
  <c r="D41" i="18"/>
  <c r="E41" i="18"/>
  <c r="D42" i="18"/>
  <c r="E42" i="18"/>
  <c r="D43" i="18"/>
  <c r="E43" i="18"/>
  <c r="D44" i="18"/>
  <c r="E44" i="18"/>
  <c r="D45" i="18"/>
  <c r="E45" i="18"/>
  <c r="D46" i="18"/>
  <c r="E46" i="18"/>
  <c r="D47" i="18"/>
  <c r="E47" i="18"/>
  <c r="D48" i="18"/>
  <c r="E48" i="18"/>
  <c r="D49" i="18"/>
  <c r="E49" i="18"/>
  <c r="D50" i="18"/>
  <c r="E50" i="18"/>
  <c r="D51" i="18"/>
  <c r="E51" i="18"/>
  <c r="D52" i="18"/>
  <c r="E52" i="18"/>
  <c r="D53" i="18"/>
  <c r="E53" i="18"/>
  <c r="D54" i="18"/>
  <c r="E54" i="18"/>
  <c r="D55" i="18"/>
  <c r="E55" i="18"/>
  <c r="D56" i="18"/>
  <c r="E56" i="18"/>
  <c r="D57" i="18"/>
  <c r="E57" i="18"/>
  <c r="D58" i="18"/>
  <c r="E58" i="18"/>
  <c r="D59" i="18"/>
  <c r="E59" i="18"/>
  <c r="D60" i="18"/>
  <c r="E60" i="18"/>
  <c r="D61" i="18"/>
  <c r="E61" i="18"/>
  <c r="D62" i="18"/>
  <c r="E62" i="18"/>
  <c r="D63" i="18"/>
  <c r="E63" i="18"/>
  <c r="D64" i="18"/>
  <c r="E64" i="18"/>
  <c r="D65" i="18"/>
  <c r="E65" i="18"/>
  <c r="D66" i="18"/>
  <c r="E66" i="18"/>
  <c r="D67" i="18"/>
  <c r="E67" i="18"/>
  <c r="D68" i="18"/>
  <c r="E68" i="18"/>
  <c r="D69" i="18"/>
  <c r="E69" i="18"/>
  <c r="D70" i="18"/>
  <c r="E70" i="18"/>
  <c r="D71" i="18"/>
  <c r="E71" i="18"/>
  <c r="D72" i="18"/>
  <c r="E72" i="18"/>
  <c r="D73" i="18"/>
  <c r="E73" i="18"/>
  <c r="D74" i="18"/>
  <c r="E74" i="18"/>
  <c r="D75" i="18"/>
  <c r="E75" i="18"/>
  <c r="D76" i="18"/>
  <c r="E76" i="18"/>
  <c r="D77" i="18"/>
  <c r="E77" i="18"/>
  <c r="D78" i="18"/>
  <c r="E78" i="18"/>
  <c r="D79" i="18"/>
  <c r="E79" i="18"/>
  <c r="D80" i="18"/>
  <c r="E80" i="18"/>
  <c r="D81" i="18"/>
  <c r="E81" i="18"/>
  <c r="D82" i="18"/>
  <c r="E82" i="18"/>
  <c r="D83" i="18"/>
  <c r="E83" i="18"/>
  <c r="D84" i="18"/>
  <c r="E84" i="18"/>
  <c r="D85" i="18"/>
  <c r="E85" i="18"/>
  <c r="D86" i="18"/>
  <c r="E86" i="18"/>
  <c r="D87" i="18"/>
  <c r="E87" i="18"/>
  <c r="D88" i="18"/>
  <c r="E88" i="18"/>
  <c r="D89" i="18"/>
  <c r="E89" i="18"/>
  <c r="E24" i="18"/>
  <c r="D24" i="18"/>
  <c r="B25" i="18"/>
  <c r="C25" i="18"/>
  <c r="B26" i="18"/>
  <c r="C26" i="18"/>
  <c r="B27" i="18"/>
  <c r="C27" i="18"/>
  <c r="B28" i="18"/>
  <c r="C28" i="18"/>
  <c r="B29" i="18"/>
  <c r="C29" i="18"/>
  <c r="B30" i="18"/>
  <c r="C30" i="18"/>
  <c r="B31" i="18"/>
  <c r="C31" i="18"/>
  <c r="B32" i="18"/>
  <c r="C32" i="18"/>
  <c r="B33" i="18"/>
  <c r="C33" i="18"/>
  <c r="B34" i="18"/>
  <c r="C34" i="18"/>
  <c r="B35" i="18"/>
  <c r="C35" i="18"/>
  <c r="B36" i="18"/>
  <c r="C36" i="18"/>
  <c r="B37" i="18"/>
  <c r="C37" i="18"/>
  <c r="B38" i="18"/>
  <c r="C38" i="18"/>
  <c r="B39" i="18"/>
  <c r="C39" i="18"/>
  <c r="B40" i="18"/>
  <c r="C40" i="18"/>
  <c r="B41" i="18"/>
  <c r="C41" i="18"/>
  <c r="B42" i="18"/>
  <c r="C42" i="18"/>
  <c r="B43" i="18"/>
  <c r="C43" i="18"/>
  <c r="B44" i="18"/>
  <c r="C44" i="18"/>
  <c r="B45" i="18"/>
  <c r="C45" i="18"/>
  <c r="B46" i="18"/>
  <c r="C46" i="18"/>
  <c r="B47" i="18"/>
  <c r="C47" i="18"/>
  <c r="B48" i="18"/>
  <c r="C48" i="18"/>
  <c r="B49" i="18"/>
  <c r="C49" i="18"/>
  <c r="B50" i="18"/>
  <c r="C50" i="18"/>
  <c r="B51" i="18"/>
  <c r="C51" i="18"/>
  <c r="B52" i="18"/>
  <c r="C52" i="18"/>
  <c r="B53" i="18"/>
  <c r="C53" i="18"/>
  <c r="B54" i="18"/>
  <c r="C54" i="18"/>
  <c r="B55" i="18"/>
  <c r="C55" i="18"/>
  <c r="B56" i="18"/>
  <c r="C56" i="18"/>
  <c r="B57" i="18"/>
  <c r="C57" i="18"/>
  <c r="B58" i="18"/>
  <c r="C58" i="18"/>
  <c r="B59" i="18"/>
  <c r="C59" i="18"/>
  <c r="B60" i="18"/>
  <c r="C60" i="18"/>
  <c r="B61" i="18"/>
  <c r="C61" i="18"/>
  <c r="B62" i="18"/>
  <c r="C62" i="18"/>
  <c r="B63" i="18"/>
  <c r="C63" i="18"/>
  <c r="B64" i="18"/>
  <c r="C64" i="18"/>
  <c r="B65" i="18"/>
  <c r="C65" i="18"/>
  <c r="B66" i="18"/>
  <c r="C66" i="18"/>
  <c r="B67" i="18"/>
  <c r="C67" i="18"/>
  <c r="B68" i="18"/>
  <c r="C68" i="18"/>
  <c r="B69" i="18"/>
  <c r="C69" i="18"/>
  <c r="B70" i="18"/>
  <c r="C70" i="18"/>
  <c r="B71" i="18"/>
  <c r="C71" i="18"/>
  <c r="B72" i="18"/>
  <c r="C72" i="18"/>
  <c r="B73" i="18"/>
  <c r="C73" i="18"/>
  <c r="B74" i="18"/>
  <c r="C74" i="18"/>
  <c r="B75" i="18"/>
  <c r="C75" i="18"/>
  <c r="B76" i="18"/>
  <c r="C76" i="18"/>
  <c r="B77" i="18"/>
  <c r="C77" i="18"/>
  <c r="B78" i="18"/>
  <c r="C78" i="18"/>
  <c r="B79" i="18"/>
  <c r="C79" i="18"/>
  <c r="B80" i="18"/>
  <c r="C80" i="18"/>
  <c r="B81" i="18"/>
  <c r="C81" i="18"/>
  <c r="B82" i="18"/>
  <c r="C82" i="18"/>
  <c r="B83" i="18"/>
  <c r="C83" i="18"/>
  <c r="B84" i="18"/>
  <c r="C84" i="18"/>
  <c r="B85" i="18"/>
  <c r="C85" i="18"/>
  <c r="B86" i="18"/>
  <c r="C86" i="18"/>
  <c r="B87" i="18"/>
  <c r="C87" i="18"/>
  <c r="B88" i="18"/>
  <c r="C88" i="18"/>
  <c r="B89" i="18"/>
  <c r="C89" i="18"/>
  <c r="B24" i="18"/>
  <c r="B28" i="137"/>
  <c r="B50" i="100"/>
  <c r="B28" i="136"/>
  <c r="B50" i="93"/>
  <c r="B28" i="135"/>
  <c r="A2" i="91"/>
  <c r="A2" i="66"/>
  <c r="A2" i="104"/>
  <c r="A2" i="97"/>
  <c r="A2" i="54"/>
  <c r="A2" i="60"/>
  <c r="A2" i="84"/>
  <c r="A2" i="78"/>
  <c r="A2" i="72"/>
  <c r="A2" i="128"/>
  <c r="A2" i="122"/>
  <c r="A2" i="110"/>
  <c r="V49" i="105" l="1"/>
  <c r="A48" i="90" l="1"/>
  <c r="A49" i="90"/>
  <c r="A50" i="90" s="1"/>
  <c r="B50" i="90"/>
  <c r="A48" i="87"/>
  <c r="A49" i="87"/>
  <c r="A50" i="87"/>
  <c r="A48" i="65"/>
  <c r="A49" i="65"/>
  <c r="A50" i="65" s="1"/>
  <c r="A48" i="62"/>
  <c r="B48" i="62" s="1"/>
  <c r="A49" i="62"/>
  <c r="A50" i="62" s="1"/>
  <c r="B50" i="62" s="1"/>
  <c r="B50" i="65" s="1"/>
  <c r="B49" i="62"/>
  <c r="B49" i="65" s="1"/>
  <c r="B27" i="137"/>
  <c r="A48" i="103"/>
  <c r="A49" i="103" s="1"/>
  <c r="A50" i="103" s="1"/>
  <c r="B49" i="103"/>
  <c r="B50" i="103"/>
  <c r="A48" i="100"/>
  <c r="A49" i="100"/>
  <c r="A50" i="100"/>
  <c r="B47" i="100"/>
  <c r="B27" i="136"/>
  <c r="A48" i="96"/>
  <c r="A49" i="96" s="1"/>
  <c r="A50" i="96" s="1"/>
  <c r="A47" i="93"/>
  <c r="A48" i="93"/>
  <c r="A49" i="93" s="1"/>
  <c r="B47" i="93"/>
  <c r="A49" i="53"/>
  <c r="B49" i="53"/>
  <c r="C49" i="53"/>
  <c r="D49" i="53"/>
  <c r="E49" i="53"/>
  <c r="F49" i="53"/>
  <c r="G49" i="53"/>
  <c r="A50" i="53"/>
  <c r="B50" i="53"/>
  <c r="C50" i="53"/>
  <c r="D50" i="53"/>
  <c r="E50" i="53"/>
  <c r="F50" i="53"/>
  <c r="G50" i="53"/>
  <c r="A49" i="37"/>
  <c r="A50" i="37"/>
  <c r="A49" i="59"/>
  <c r="B49" i="59"/>
  <c r="C49" i="59"/>
  <c r="D49" i="59"/>
  <c r="E49" i="59"/>
  <c r="F49" i="59"/>
  <c r="G49" i="59"/>
  <c r="A50" i="59"/>
  <c r="B50" i="59"/>
  <c r="C50" i="59"/>
  <c r="D50" i="59"/>
  <c r="E50" i="59"/>
  <c r="F50" i="59"/>
  <c r="G50" i="59"/>
  <c r="A49" i="56"/>
  <c r="A50" i="56"/>
  <c r="A49" i="83"/>
  <c r="C49" i="83"/>
  <c r="A50" i="83"/>
  <c r="B50" i="83"/>
  <c r="C50" i="83"/>
  <c r="D50" i="83"/>
  <c r="E50" i="83"/>
  <c r="F50" i="83"/>
  <c r="G50" i="83"/>
  <c r="A49" i="80"/>
  <c r="A50" i="80"/>
  <c r="A49" i="77"/>
  <c r="B49" i="77"/>
  <c r="C49" i="77"/>
  <c r="D49" i="77"/>
  <c r="E49" i="77"/>
  <c r="F49" i="77"/>
  <c r="A50" i="77"/>
  <c r="B50" i="77"/>
  <c r="C50" i="77"/>
  <c r="D50" i="77"/>
  <c r="E50" i="77"/>
  <c r="F50" i="77"/>
  <c r="G50" i="77"/>
  <c r="A49" i="74"/>
  <c r="A50" i="74"/>
  <c r="A49" i="71"/>
  <c r="A50" i="71" s="1"/>
  <c r="G50" i="71"/>
  <c r="A49" i="68"/>
  <c r="A50" i="68"/>
  <c r="A49" i="127"/>
  <c r="B49" i="127"/>
  <c r="C49" i="127"/>
  <c r="D49" i="127"/>
  <c r="E49" i="127"/>
  <c r="F49" i="127"/>
  <c r="A50" i="127"/>
  <c r="B50" i="127"/>
  <c r="C50" i="127"/>
  <c r="D50" i="127"/>
  <c r="E50" i="127"/>
  <c r="F50" i="127"/>
  <c r="G50" i="127"/>
  <c r="A49" i="124"/>
  <c r="A50" i="124"/>
  <c r="A49" i="121"/>
  <c r="B49" i="121"/>
  <c r="C49" i="121"/>
  <c r="D49" i="121"/>
  <c r="E49" i="121"/>
  <c r="F49" i="121"/>
  <c r="G49" i="121"/>
  <c r="A50" i="121"/>
  <c r="B50" i="121"/>
  <c r="C50" i="121"/>
  <c r="D50" i="121"/>
  <c r="E50" i="121"/>
  <c r="F50" i="121"/>
  <c r="G50" i="121"/>
  <c r="A49" i="118"/>
  <c r="A50" i="118"/>
  <c r="A49" i="109"/>
  <c r="A50" i="109"/>
  <c r="B50" i="109"/>
  <c r="C50" i="109"/>
  <c r="D50" i="109"/>
  <c r="E50" i="109"/>
  <c r="F50" i="109"/>
  <c r="G50" i="109"/>
  <c r="A46" i="53"/>
  <c r="A47" i="53"/>
  <c r="A48" i="53"/>
  <c r="A48" i="37"/>
  <c r="A48" i="59"/>
  <c r="A48" i="56"/>
  <c r="A48" i="83"/>
  <c r="C48" i="83"/>
  <c r="A48" i="80"/>
  <c r="A48" i="77"/>
  <c r="B48" i="77"/>
  <c r="C48" i="77"/>
  <c r="D48" i="77"/>
  <c r="E48" i="77"/>
  <c r="F48" i="77"/>
  <c r="A48" i="74"/>
  <c r="A48" i="71"/>
  <c r="A48" i="68"/>
  <c r="A48" i="127"/>
  <c r="B48" i="127"/>
  <c r="C48" i="127"/>
  <c r="D48" i="127"/>
  <c r="E48" i="127"/>
  <c r="F48" i="127"/>
  <c r="A48" i="124"/>
  <c r="A47" i="121"/>
  <c r="B47" i="121"/>
  <c r="C47" i="121"/>
  <c r="D47" i="121"/>
  <c r="E47" i="121"/>
  <c r="F47" i="121"/>
  <c r="A48" i="121"/>
  <c r="B48" i="121"/>
  <c r="C48" i="121"/>
  <c r="D48" i="121"/>
  <c r="E48" i="121"/>
  <c r="F48" i="121"/>
  <c r="A48" i="118"/>
  <c r="A47" i="118"/>
  <c r="A48" i="109"/>
  <c r="V56" i="105"/>
  <c r="V55" i="105"/>
  <c r="V54" i="105"/>
  <c r="V53" i="105"/>
  <c r="V52" i="105"/>
  <c r="V51" i="105"/>
  <c r="V50" i="105"/>
  <c r="V48" i="105"/>
  <c r="T48" i="105" s="1"/>
  <c r="V47" i="105"/>
  <c r="T47" i="105" s="1"/>
  <c r="V46" i="105"/>
  <c r="T46" i="105" s="1"/>
  <c r="V45" i="105"/>
  <c r="T45" i="105" s="1"/>
  <c r="V44" i="105"/>
  <c r="T44" i="105" s="1"/>
  <c r="V43" i="105"/>
  <c r="T43" i="105" s="1"/>
  <c r="V42" i="105"/>
  <c r="T42" i="105" s="1"/>
  <c r="V41" i="105"/>
  <c r="V40" i="105"/>
  <c r="V39" i="105"/>
  <c r="V38" i="105"/>
  <c r="V37" i="105"/>
  <c r="V36" i="105"/>
  <c r="V35" i="105"/>
  <c r="V34" i="105"/>
  <c r="V33" i="105"/>
  <c r="V32" i="105"/>
  <c r="V31" i="105"/>
  <c r="V30" i="105"/>
  <c r="V29" i="105"/>
  <c r="V28" i="105"/>
  <c r="V27" i="105"/>
  <c r="V26" i="105"/>
  <c r="V25" i="105"/>
  <c r="V24" i="105"/>
  <c r="V23" i="105"/>
  <c r="V22" i="105"/>
  <c r="V21" i="105"/>
  <c r="V20" i="105"/>
  <c r="V19" i="105"/>
  <c r="V18" i="105"/>
  <c r="V17" i="105"/>
  <c r="V16" i="105"/>
  <c r="V15" i="105"/>
  <c r="V14" i="105"/>
  <c r="V13" i="105"/>
  <c r="V12" i="105"/>
  <c r="V11" i="105"/>
  <c r="V10" i="105"/>
  <c r="V9" i="105"/>
  <c r="V8" i="105"/>
  <c r="V7" i="105"/>
  <c r="V6" i="105"/>
  <c r="V5" i="105"/>
  <c r="D47" i="93"/>
  <c r="D48" i="87"/>
  <c r="D49" i="62"/>
  <c r="I50" i="80"/>
  <c r="C47" i="93"/>
  <c r="H48" i="56"/>
  <c r="H49" i="37"/>
  <c r="C50" i="93"/>
  <c r="J46" i="53"/>
  <c r="J47" i="109"/>
  <c r="E48" i="90"/>
  <c r="J49" i="59"/>
  <c r="E50" i="103"/>
  <c r="C24" i="18"/>
  <c r="H46" i="53"/>
  <c r="H47" i="109"/>
  <c r="C48" i="90"/>
  <c r="H49" i="121"/>
  <c r="C50" i="90"/>
  <c r="A26" i="18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 s="1"/>
  <c r="A83" i="18" s="1"/>
  <c r="A84" i="18" s="1"/>
  <c r="A85" i="18" s="1"/>
  <c r="A86" i="18" s="1"/>
  <c r="A87" i="18" s="1"/>
  <c r="A25" i="18"/>
  <c r="H49" i="77" l="1"/>
  <c r="J48" i="59"/>
  <c r="H49" i="59"/>
  <c r="J49" i="71"/>
  <c r="E50" i="96"/>
  <c r="E48" i="65"/>
  <c r="J48" i="77"/>
  <c r="H48" i="59"/>
  <c r="J50" i="109"/>
  <c r="J50" i="127"/>
  <c r="H49" i="71"/>
  <c r="C50" i="96"/>
  <c r="E49" i="103"/>
  <c r="C48" i="65"/>
  <c r="E49" i="90"/>
  <c r="J48" i="109"/>
  <c r="J48" i="121"/>
  <c r="H48" i="77"/>
  <c r="J48" i="53"/>
  <c r="H50" i="109"/>
  <c r="J49" i="109"/>
  <c r="H50" i="127"/>
  <c r="J49" i="127"/>
  <c r="J50" i="83"/>
  <c r="J50" i="53"/>
  <c r="E49" i="96"/>
  <c r="C49" i="103"/>
  <c r="C49" i="90"/>
  <c r="H48" i="109"/>
  <c r="H48" i="121"/>
  <c r="J47" i="121"/>
  <c r="J48" i="83"/>
  <c r="H48" i="53"/>
  <c r="J47" i="53"/>
  <c r="H49" i="109"/>
  <c r="H49" i="127"/>
  <c r="H50" i="83"/>
  <c r="J49" i="83"/>
  <c r="H50" i="53"/>
  <c r="J49" i="53"/>
  <c r="C49" i="96"/>
  <c r="E48" i="103"/>
  <c r="E50" i="65"/>
  <c r="H47" i="121"/>
  <c r="J48" i="127"/>
  <c r="H48" i="83"/>
  <c r="H47" i="53"/>
  <c r="H49" i="83"/>
  <c r="H49" i="53"/>
  <c r="E48" i="96"/>
  <c r="C48" i="103"/>
  <c r="C50" i="65"/>
  <c r="H48" i="127"/>
  <c r="J48" i="71"/>
  <c r="J50" i="121"/>
  <c r="J50" i="71"/>
  <c r="C48" i="96"/>
  <c r="E49" i="65"/>
  <c r="C50" i="103"/>
  <c r="J46" i="109"/>
  <c r="H48" i="71"/>
  <c r="H50" i="121"/>
  <c r="J49" i="121"/>
  <c r="H50" i="71"/>
  <c r="J50" i="77"/>
  <c r="J50" i="59"/>
  <c r="C49" i="65"/>
  <c r="E50" i="90"/>
  <c r="H46" i="109"/>
  <c r="H50" i="77"/>
  <c r="J49" i="77"/>
  <c r="H50" i="59"/>
  <c r="H48" i="106"/>
  <c r="H48" i="124"/>
  <c r="H49" i="124"/>
  <c r="I49" i="74"/>
  <c r="H50" i="80"/>
  <c r="D49" i="93"/>
  <c r="D49" i="100"/>
  <c r="C49" i="62"/>
  <c r="C48" i="87"/>
  <c r="I47" i="106"/>
  <c r="I48" i="118"/>
  <c r="I48" i="80"/>
  <c r="I48" i="37"/>
  <c r="I49" i="68"/>
  <c r="H49" i="74"/>
  <c r="I50" i="56"/>
  <c r="C49" i="93"/>
  <c r="C49" i="100"/>
  <c r="D50" i="87"/>
  <c r="H47" i="106"/>
  <c r="H48" i="118"/>
  <c r="H48" i="80"/>
  <c r="H48" i="37"/>
  <c r="I50" i="106"/>
  <c r="I50" i="118"/>
  <c r="H49" i="68"/>
  <c r="I49" i="80"/>
  <c r="H50" i="56"/>
  <c r="D48" i="93"/>
  <c r="C50" i="87"/>
  <c r="H50" i="106"/>
  <c r="H50" i="118"/>
  <c r="H49" i="80"/>
  <c r="I50" i="37"/>
  <c r="C48" i="93"/>
  <c r="D48" i="100"/>
  <c r="D48" i="62"/>
  <c r="I48" i="68"/>
  <c r="I48" i="74"/>
  <c r="I49" i="106"/>
  <c r="I50" i="124"/>
  <c r="I49" i="56"/>
  <c r="H50" i="37"/>
  <c r="C48" i="100"/>
  <c r="C48" i="62"/>
  <c r="D49" i="87"/>
  <c r="I47" i="118"/>
  <c r="H48" i="68"/>
  <c r="H48" i="74"/>
  <c r="H49" i="106"/>
  <c r="I49" i="118"/>
  <c r="H50" i="124"/>
  <c r="I50" i="74"/>
  <c r="H49" i="56"/>
  <c r="D50" i="100"/>
  <c r="D50" i="62"/>
  <c r="C49" i="87"/>
  <c r="H47" i="118"/>
  <c r="I48" i="56"/>
  <c r="H49" i="118"/>
  <c r="I50" i="68"/>
  <c r="H50" i="74"/>
  <c r="I49" i="37"/>
  <c r="D50" i="93"/>
  <c r="C50" i="100"/>
  <c r="C50" i="62"/>
  <c r="I48" i="106"/>
  <c r="I48" i="124"/>
  <c r="I49" i="124"/>
  <c r="H50" i="68"/>
  <c r="B49" i="96"/>
  <c r="A50" i="93"/>
  <c r="B50" i="96" s="1"/>
  <c r="B47" i="77"/>
  <c r="C47" i="77"/>
  <c r="D47" i="77"/>
  <c r="E47" i="77"/>
  <c r="F47" i="77"/>
  <c r="B47" i="127"/>
  <c r="C47" i="127"/>
  <c r="D47" i="127"/>
  <c r="E47" i="127"/>
  <c r="F47" i="127"/>
  <c r="V5" i="89"/>
  <c r="V5" i="86"/>
  <c r="V5" i="64"/>
  <c r="V5" i="61"/>
  <c r="B26" i="137"/>
  <c r="V5" i="102"/>
  <c r="V5" i="99"/>
  <c r="B46" i="100"/>
  <c r="B26" i="136"/>
  <c r="V5" i="95"/>
  <c r="V5" i="92"/>
  <c r="B46" i="93"/>
  <c r="B26" i="135"/>
  <c r="B27" i="135" s="1"/>
  <c r="V5" i="52"/>
  <c r="V5" i="39"/>
  <c r="V5" i="58"/>
  <c r="V5" i="55"/>
  <c r="C47" i="83"/>
  <c r="V5" i="76"/>
  <c r="V5" i="73"/>
  <c r="V5" i="70"/>
  <c r="V5" i="67"/>
  <c r="V5" i="126"/>
  <c r="V5" i="123"/>
  <c r="V5" i="120"/>
  <c r="V5" i="117"/>
  <c r="V5" i="108"/>
  <c r="B3" i="137" l="1"/>
  <c r="B4" i="137" s="1"/>
  <c r="B5" i="137" s="1"/>
  <c r="B6" i="137" s="1"/>
  <c r="B7" i="137" s="1"/>
  <c r="B8" i="137" s="1"/>
  <c r="B9" i="137" s="1"/>
  <c r="B10" i="137" s="1"/>
  <c r="B11" i="137" s="1"/>
  <c r="B12" i="137" s="1"/>
  <c r="B13" i="137" s="1"/>
  <c r="B14" i="137" s="1"/>
  <c r="B15" i="137" s="1"/>
  <c r="B16" i="137" s="1"/>
  <c r="B17" i="137" s="1"/>
  <c r="B18" i="137" s="1"/>
  <c r="B19" i="137" s="1"/>
  <c r="B20" i="137" s="1"/>
  <c r="B21" i="137" s="1"/>
  <c r="B22" i="137" s="1"/>
  <c r="B23" i="137" s="1"/>
  <c r="B24" i="137" s="1"/>
  <c r="B25" i="137" s="1"/>
  <c r="B45" i="100"/>
  <c r="B44" i="100"/>
  <c r="B43" i="100"/>
  <c r="B42" i="100"/>
  <c r="B41" i="100"/>
  <c r="B40" i="100"/>
  <c r="B39" i="100"/>
  <c r="B38" i="100"/>
  <c r="B37" i="100"/>
  <c r="B36" i="100"/>
  <c r="B35" i="100"/>
  <c r="B3" i="136"/>
  <c r="B4" i="136" s="1"/>
  <c r="B5" i="136" s="1"/>
  <c r="B6" i="136" s="1"/>
  <c r="B7" i="136" s="1"/>
  <c r="B8" i="136" s="1"/>
  <c r="B9" i="136" s="1"/>
  <c r="B10" i="136" s="1"/>
  <c r="B11" i="136" s="1"/>
  <c r="B12" i="136" s="1"/>
  <c r="B13" i="136" s="1"/>
  <c r="B14" i="136" s="1"/>
  <c r="B15" i="136" s="1"/>
  <c r="B16" i="136" s="1"/>
  <c r="B17" i="136" s="1"/>
  <c r="B18" i="136" s="1"/>
  <c r="B19" i="136" s="1"/>
  <c r="B20" i="136" s="1"/>
  <c r="B21" i="136" s="1"/>
  <c r="B22" i="136" s="1"/>
  <c r="B23" i="136" s="1"/>
  <c r="B24" i="136" s="1"/>
  <c r="B25" i="136" s="1"/>
  <c r="B44" i="93"/>
  <c r="B43" i="93"/>
  <c r="B42" i="93"/>
  <c r="B41" i="93"/>
  <c r="B40" i="93"/>
  <c r="B39" i="93"/>
  <c r="B38" i="93"/>
  <c r="B37" i="93"/>
  <c r="B45" i="93"/>
  <c r="B3" i="135"/>
  <c r="B4" i="135" s="1"/>
  <c r="B5" i="135" s="1"/>
  <c r="B6" i="135" s="1"/>
  <c r="B7" i="135" s="1"/>
  <c r="B8" i="135" s="1"/>
  <c r="B9" i="135" s="1"/>
  <c r="B10" i="135" s="1"/>
  <c r="B11" i="135" s="1"/>
  <c r="B12" i="135" s="1"/>
  <c r="B13" i="135" s="1"/>
  <c r="B14" i="135" s="1"/>
  <c r="B15" i="135" s="1"/>
  <c r="B16" i="135" s="1"/>
  <c r="B17" i="135" s="1"/>
  <c r="B18" i="135" s="1"/>
  <c r="B19" i="135" s="1"/>
  <c r="B20" i="135" s="1"/>
  <c r="B21" i="135" s="1"/>
  <c r="B22" i="135" s="1"/>
  <c r="B23" i="135" s="1"/>
  <c r="B24" i="135" s="1"/>
  <c r="B25" i="135" s="1"/>
  <c r="V5" i="79" l="1"/>
  <c r="T5" i="79" s="1"/>
  <c r="V5" i="82"/>
  <c r="T5" i="82" s="1"/>
  <c r="T5" i="89"/>
  <c r="P1" i="89"/>
  <c r="Q1" i="89" s="1"/>
  <c r="R1" i="89" s="1"/>
  <c r="B1" i="89"/>
  <c r="T5" i="86"/>
  <c r="R1" i="86"/>
  <c r="Q1" i="86"/>
  <c r="P1" i="86"/>
  <c r="B1" i="86"/>
  <c r="A6" i="90"/>
  <c r="A7" i="90" s="1"/>
  <c r="A8" i="90" s="1"/>
  <c r="A9" i="90" s="1"/>
  <c r="A10" i="90" s="1"/>
  <c r="A11" i="90" s="1"/>
  <c r="A12" i="90" s="1"/>
  <c r="A13" i="90" s="1"/>
  <c r="A14" i="90" s="1"/>
  <c r="A15" i="90" s="1"/>
  <c r="A16" i="90" s="1"/>
  <c r="A17" i="90" s="1"/>
  <c r="A18" i="90" s="1"/>
  <c r="A19" i="90" s="1"/>
  <c r="A20" i="90" s="1"/>
  <c r="A21" i="90" s="1"/>
  <c r="A22" i="90" s="1"/>
  <c r="A23" i="90" s="1"/>
  <c r="A24" i="90" s="1"/>
  <c r="A25" i="90" s="1"/>
  <c r="A26" i="90" s="1"/>
  <c r="A27" i="90" s="1"/>
  <c r="A28" i="90" s="1"/>
  <c r="A29" i="90" s="1"/>
  <c r="A30" i="90" s="1"/>
  <c r="A31" i="90" s="1"/>
  <c r="A32" i="90" s="1"/>
  <c r="A33" i="90" s="1"/>
  <c r="A34" i="90" s="1"/>
  <c r="A35" i="90" s="1"/>
  <c r="A36" i="90" s="1"/>
  <c r="A37" i="90" s="1"/>
  <c r="A38" i="90" s="1"/>
  <c r="A39" i="90" s="1"/>
  <c r="A40" i="90" s="1"/>
  <c r="A41" i="90" s="1"/>
  <c r="A42" i="90" s="1"/>
  <c r="A43" i="90" s="1"/>
  <c r="A44" i="90" s="1"/>
  <c r="A45" i="90" s="1"/>
  <c r="A46" i="90" s="1"/>
  <c r="A47" i="90" s="1"/>
  <c r="A6" i="87"/>
  <c r="T5" i="64"/>
  <c r="E4" i="64"/>
  <c r="H4" i="64" s="1"/>
  <c r="K4" i="64" s="1"/>
  <c r="N4" i="64" s="1"/>
  <c r="E1" i="64"/>
  <c r="B1" i="64"/>
  <c r="T5" i="61"/>
  <c r="E1" i="61"/>
  <c r="B1" i="61"/>
  <c r="E4" i="61" s="1"/>
  <c r="H4" i="61" s="1"/>
  <c r="K4" i="61" s="1"/>
  <c r="N4" i="61" s="1"/>
  <c r="A6" i="65"/>
  <c r="A7" i="65" s="1"/>
  <c r="A8" i="65" s="1"/>
  <c r="A9" i="65" s="1"/>
  <c r="A10" i="65" s="1"/>
  <c r="A11" i="65" s="1"/>
  <c r="A12" i="65" s="1"/>
  <c r="A13" i="65" s="1"/>
  <c r="A14" i="65" s="1"/>
  <c r="A15" i="65" s="1"/>
  <c r="A16" i="65" s="1"/>
  <c r="A17" i="65" s="1"/>
  <c r="A18" i="65" s="1"/>
  <c r="A19" i="65" s="1"/>
  <c r="A20" i="65" s="1"/>
  <c r="A21" i="65" s="1"/>
  <c r="A22" i="65" s="1"/>
  <c r="A23" i="65" s="1"/>
  <c r="A24" i="65" s="1"/>
  <c r="A25" i="65" s="1"/>
  <c r="A26" i="65" s="1"/>
  <c r="A27" i="65" s="1"/>
  <c r="A28" i="65" s="1"/>
  <c r="A29" i="65" s="1"/>
  <c r="A30" i="65" s="1"/>
  <c r="A31" i="65" s="1"/>
  <c r="A32" i="65" s="1"/>
  <c r="A33" i="65" s="1"/>
  <c r="A34" i="65" s="1"/>
  <c r="A35" i="65" s="1"/>
  <c r="A36" i="65" s="1"/>
  <c r="A37" i="65" s="1"/>
  <c r="A38" i="65" s="1"/>
  <c r="A39" i="65" s="1"/>
  <c r="A40" i="65" s="1"/>
  <c r="A41" i="65" s="1"/>
  <c r="A42" i="65" s="1"/>
  <c r="A43" i="65" s="1"/>
  <c r="A44" i="65" s="1"/>
  <c r="A45" i="65" s="1"/>
  <c r="A46" i="65" s="1"/>
  <c r="A47" i="65" s="1"/>
  <c r="A2" i="63"/>
  <c r="A6" i="62"/>
  <c r="T5" i="102"/>
  <c r="E1" i="102"/>
  <c r="B1" i="102"/>
  <c r="T5" i="99"/>
  <c r="E1" i="99"/>
  <c r="B1" i="99"/>
  <c r="A45" i="104"/>
  <c r="A54" i="103"/>
  <c r="A6" i="103"/>
  <c r="A7" i="103" s="1"/>
  <c r="A8" i="103" s="1"/>
  <c r="A9" i="103" s="1"/>
  <c r="A10" i="103" s="1"/>
  <c r="A11" i="103" s="1"/>
  <c r="A12" i="103" s="1"/>
  <c r="A13" i="103" s="1"/>
  <c r="A14" i="103" s="1"/>
  <c r="A15" i="103" s="1"/>
  <c r="A16" i="103" s="1"/>
  <c r="A17" i="103" s="1"/>
  <c r="A18" i="103" s="1"/>
  <c r="A19" i="103" s="1"/>
  <c r="A20" i="103" s="1"/>
  <c r="A21" i="103" s="1"/>
  <c r="A22" i="103" s="1"/>
  <c r="A23" i="103" s="1"/>
  <c r="A24" i="103" s="1"/>
  <c r="A25" i="103" s="1"/>
  <c r="A26" i="103" s="1"/>
  <c r="A27" i="103" s="1"/>
  <c r="A28" i="103" s="1"/>
  <c r="A29" i="103" s="1"/>
  <c r="A30" i="103" s="1"/>
  <c r="A31" i="103" s="1"/>
  <c r="A32" i="103" s="1"/>
  <c r="A33" i="103" s="1"/>
  <c r="A34" i="103" s="1"/>
  <c r="A35" i="103" s="1"/>
  <c r="A36" i="103" s="1"/>
  <c r="A37" i="103" s="1"/>
  <c r="A38" i="103" s="1"/>
  <c r="A39" i="103" s="1"/>
  <c r="A40" i="103" s="1"/>
  <c r="A41" i="103" s="1"/>
  <c r="A42" i="103" s="1"/>
  <c r="A43" i="103" s="1"/>
  <c r="A44" i="103" s="1"/>
  <c r="A45" i="103" s="1"/>
  <c r="A46" i="103" s="1"/>
  <c r="A47" i="103" s="1"/>
  <c r="A46" i="101"/>
  <c r="A2" i="101"/>
  <c r="A6" i="100"/>
  <c r="T5" i="95"/>
  <c r="E4" i="95"/>
  <c r="H4" i="95" s="1"/>
  <c r="K4" i="95" s="1"/>
  <c r="N4" i="95" s="1"/>
  <c r="E1" i="95"/>
  <c r="B1" i="95"/>
  <c r="T5" i="92"/>
  <c r="E4" i="92"/>
  <c r="H4" i="92" s="1"/>
  <c r="K4" i="92" s="1"/>
  <c r="N4" i="92" s="1"/>
  <c r="E1" i="92"/>
  <c r="B1" i="92"/>
  <c r="A45" i="97"/>
  <c r="A54" i="96"/>
  <c r="A6" i="96"/>
  <c r="A7" i="96" s="1"/>
  <c r="A8" i="96" s="1"/>
  <c r="A9" i="96" s="1"/>
  <c r="A10" i="96" s="1"/>
  <c r="A11" i="96" s="1"/>
  <c r="A12" i="96" s="1"/>
  <c r="A13" i="96" s="1"/>
  <c r="A14" i="96" s="1"/>
  <c r="A15" i="96" s="1"/>
  <c r="A16" i="96" s="1"/>
  <c r="A17" i="96" s="1"/>
  <c r="A18" i="96" s="1"/>
  <c r="A19" i="96" s="1"/>
  <c r="A20" i="96" s="1"/>
  <c r="A21" i="96" s="1"/>
  <c r="A22" i="96" s="1"/>
  <c r="A23" i="96" s="1"/>
  <c r="A24" i="96" s="1"/>
  <c r="A25" i="96" s="1"/>
  <c r="A26" i="96" s="1"/>
  <c r="A27" i="96" s="1"/>
  <c r="A28" i="96" s="1"/>
  <c r="A29" i="96" s="1"/>
  <c r="A30" i="96" s="1"/>
  <c r="A31" i="96" s="1"/>
  <c r="A32" i="96" s="1"/>
  <c r="A33" i="96" s="1"/>
  <c r="A34" i="96" s="1"/>
  <c r="A35" i="96" s="1"/>
  <c r="A36" i="96" s="1"/>
  <c r="A37" i="96" s="1"/>
  <c r="A38" i="96" s="1"/>
  <c r="A39" i="96" s="1"/>
  <c r="A40" i="96" s="1"/>
  <c r="A41" i="96" s="1"/>
  <c r="A42" i="96" s="1"/>
  <c r="A43" i="96" s="1"/>
  <c r="A44" i="96" s="1"/>
  <c r="A45" i="96" s="1"/>
  <c r="A46" i="96" s="1"/>
  <c r="A47" i="96" s="1"/>
  <c r="A46" i="94"/>
  <c r="A2" i="94"/>
  <c r="A6" i="93"/>
  <c r="T5" i="52"/>
  <c r="E4" i="52"/>
  <c r="H4" i="52" s="1"/>
  <c r="K4" i="52" s="1"/>
  <c r="N4" i="52" s="1"/>
  <c r="E1" i="52"/>
  <c r="B1" i="52"/>
  <c r="T5" i="39"/>
  <c r="E4" i="39"/>
  <c r="H4" i="39" s="1"/>
  <c r="K4" i="39" s="1"/>
  <c r="N4" i="39" s="1"/>
  <c r="E1" i="39"/>
  <c r="B1" i="39"/>
  <c r="A2" i="38" s="1"/>
  <c r="A46" i="54"/>
  <c r="A55" i="53"/>
  <c r="G6" i="53"/>
  <c r="F6" i="53"/>
  <c r="E6" i="53"/>
  <c r="D6" i="53"/>
  <c r="C6" i="53"/>
  <c r="B6" i="53"/>
  <c r="A6" i="53"/>
  <c r="A7" i="53" s="1"/>
  <c r="A8" i="53" s="1"/>
  <c r="A9" i="53" s="1"/>
  <c r="A10" i="53" s="1"/>
  <c r="A11" i="53" s="1"/>
  <c r="A12" i="53" s="1"/>
  <c r="A13" i="53" s="1"/>
  <c r="A14" i="53" s="1"/>
  <c r="A15" i="53" s="1"/>
  <c r="A16" i="53" s="1"/>
  <c r="A17" i="53" s="1"/>
  <c r="A18" i="53" s="1"/>
  <c r="A19" i="53" s="1"/>
  <c r="A20" i="53" s="1"/>
  <c r="A21" i="53" s="1"/>
  <c r="A22" i="53" s="1"/>
  <c r="A23" i="53" s="1"/>
  <c r="A24" i="53" s="1"/>
  <c r="A25" i="53" s="1"/>
  <c r="A26" i="53" s="1"/>
  <c r="A27" i="53" s="1"/>
  <c r="A28" i="53" s="1"/>
  <c r="A29" i="53" s="1"/>
  <c r="A30" i="53" s="1"/>
  <c r="A31" i="53" s="1"/>
  <c r="A32" i="53" s="1"/>
  <c r="A33" i="53" s="1"/>
  <c r="A34" i="53" s="1"/>
  <c r="A35" i="53" s="1"/>
  <c r="A36" i="53" s="1"/>
  <c r="A37" i="53" s="1"/>
  <c r="A38" i="53" s="1"/>
  <c r="A39" i="53" s="1"/>
  <c r="A40" i="53" s="1"/>
  <c r="A41" i="53" s="1"/>
  <c r="A42" i="53" s="1"/>
  <c r="A43" i="53" s="1"/>
  <c r="A44" i="53" s="1"/>
  <c r="A45" i="53" s="1"/>
  <c r="G5" i="53"/>
  <c r="F5" i="53"/>
  <c r="E5" i="53"/>
  <c r="D5" i="53"/>
  <c r="C5" i="53"/>
  <c r="B5" i="53"/>
  <c r="A47" i="38"/>
  <c r="A6" i="37"/>
  <c r="T5" i="58"/>
  <c r="E1" i="58"/>
  <c r="B1" i="58"/>
  <c r="E4" i="58" s="1"/>
  <c r="H4" i="58" s="1"/>
  <c r="K4" i="58" s="1"/>
  <c r="N4" i="58" s="1"/>
  <c r="T5" i="55"/>
  <c r="E1" i="55"/>
  <c r="B1" i="55"/>
  <c r="A46" i="60"/>
  <c r="A55" i="59"/>
  <c r="F13" i="59"/>
  <c r="F10" i="59"/>
  <c r="F8" i="59"/>
  <c r="G6" i="59"/>
  <c r="F6" i="59"/>
  <c r="E6" i="59"/>
  <c r="D6" i="59"/>
  <c r="C6" i="59"/>
  <c r="B6" i="59"/>
  <c r="A6" i="59"/>
  <c r="A7" i="59" s="1"/>
  <c r="A8" i="59" s="1"/>
  <c r="A9" i="59" s="1"/>
  <c r="A10" i="59" s="1"/>
  <c r="A11" i="59" s="1"/>
  <c r="A12" i="59" s="1"/>
  <c r="A13" i="59" s="1"/>
  <c r="A14" i="59" s="1"/>
  <c r="A15" i="59" s="1"/>
  <c r="A16" i="59" s="1"/>
  <c r="A17" i="59" s="1"/>
  <c r="A18" i="59" s="1"/>
  <c r="A19" i="59" s="1"/>
  <c r="A20" i="59" s="1"/>
  <c r="A21" i="59" s="1"/>
  <c r="A22" i="59" s="1"/>
  <c r="A23" i="59" s="1"/>
  <c r="A24" i="59" s="1"/>
  <c r="A25" i="59" s="1"/>
  <c r="A26" i="59" s="1"/>
  <c r="A27" i="59" s="1"/>
  <c r="A28" i="59" s="1"/>
  <c r="A29" i="59" s="1"/>
  <c r="A30" i="59" s="1"/>
  <c r="A31" i="59" s="1"/>
  <c r="A32" i="59" s="1"/>
  <c r="A33" i="59" s="1"/>
  <c r="A34" i="59" s="1"/>
  <c r="A35" i="59" s="1"/>
  <c r="A36" i="59" s="1"/>
  <c r="A37" i="59" s="1"/>
  <c r="A38" i="59" s="1"/>
  <c r="A39" i="59" s="1"/>
  <c r="A40" i="59" s="1"/>
  <c r="A41" i="59" s="1"/>
  <c r="A42" i="59" s="1"/>
  <c r="A43" i="59" s="1"/>
  <c r="A44" i="59" s="1"/>
  <c r="A45" i="59" s="1"/>
  <c r="A46" i="59" s="1"/>
  <c r="A47" i="59" s="1"/>
  <c r="G5" i="59"/>
  <c r="F5" i="59"/>
  <c r="E5" i="59"/>
  <c r="D5" i="59"/>
  <c r="C5" i="59"/>
  <c r="B5" i="59"/>
  <c r="A47" i="57"/>
  <c r="A6" i="56"/>
  <c r="E4" i="82"/>
  <c r="H4" i="82" s="1"/>
  <c r="K4" i="82" s="1"/>
  <c r="N4" i="82" s="1"/>
  <c r="E1" i="82"/>
  <c r="B1" i="82"/>
  <c r="E4" i="79"/>
  <c r="H4" i="79" s="1"/>
  <c r="K4" i="79" s="1"/>
  <c r="N4" i="79" s="1"/>
  <c r="E1" i="79"/>
  <c r="B1" i="79"/>
  <c r="C46" i="83"/>
  <c r="C45" i="83"/>
  <c r="C44" i="83"/>
  <c r="C43" i="83"/>
  <c r="C42" i="83"/>
  <c r="C41" i="83"/>
  <c r="C40" i="83"/>
  <c r="C39" i="83"/>
  <c r="C38" i="83"/>
  <c r="E37" i="83"/>
  <c r="C37" i="83"/>
  <c r="C36" i="83"/>
  <c r="C35" i="83"/>
  <c r="C34" i="83"/>
  <c r="C33" i="83"/>
  <c r="E32" i="83"/>
  <c r="C32" i="83"/>
  <c r="E31" i="83"/>
  <c r="C31" i="83"/>
  <c r="E30" i="83"/>
  <c r="C30" i="83"/>
  <c r="E29" i="83"/>
  <c r="C29" i="83"/>
  <c r="E28" i="83"/>
  <c r="C28" i="83"/>
  <c r="E27" i="83"/>
  <c r="C27" i="83"/>
  <c r="E26" i="83"/>
  <c r="C26" i="83"/>
  <c r="E25" i="83"/>
  <c r="C25" i="83"/>
  <c r="E24" i="83"/>
  <c r="C24" i="83"/>
  <c r="E23" i="83"/>
  <c r="C23" i="83"/>
  <c r="E22" i="83"/>
  <c r="C22" i="83"/>
  <c r="E21" i="83"/>
  <c r="C21" i="83"/>
  <c r="E20" i="83"/>
  <c r="C20" i="83"/>
  <c r="E19" i="83"/>
  <c r="C19" i="83"/>
  <c r="E18" i="83"/>
  <c r="C18" i="83"/>
  <c r="E17" i="83"/>
  <c r="C17" i="83"/>
  <c r="E16" i="83"/>
  <c r="C16" i="83"/>
  <c r="E15" i="83"/>
  <c r="C15" i="83"/>
  <c r="E14" i="83"/>
  <c r="C14" i="83"/>
  <c r="E13" i="83"/>
  <c r="C13" i="83"/>
  <c r="E12" i="83"/>
  <c r="C12" i="83"/>
  <c r="E11" i="83"/>
  <c r="C11" i="83"/>
  <c r="E10" i="83"/>
  <c r="C10" i="83"/>
  <c r="E9" i="83"/>
  <c r="C9" i="83"/>
  <c r="E8" i="83"/>
  <c r="C8" i="83"/>
  <c r="E7" i="83"/>
  <c r="C7" i="83"/>
  <c r="E6" i="83"/>
  <c r="C6" i="83"/>
  <c r="A6" i="83"/>
  <c r="A7" i="83" s="1"/>
  <c r="A8" i="83" s="1"/>
  <c r="A9" i="83" s="1"/>
  <c r="A10" i="83" s="1"/>
  <c r="A11" i="83" s="1"/>
  <c r="A12" i="83" s="1"/>
  <c r="A13" i="83" s="1"/>
  <c r="A14" i="83" s="1"/>
  <c r="A15" i="83" s="1"/>
  <c r="A16" i="83" s="1"/>
  <c r="A17" i="83" s="1"/>
  <c r="A18" i="83" s="1"/>
  <c r="A19" i="83" s="1"/>
  <c r="A20" i="83" s="1"/>
  <c r="A21" i="83" s="1"/>
  <c r="A22" i="83" s="1"/>
  <c r="A23" i="83" s="1"/>
  <c r="A24" i="83" s="1"/>
  <c r="A25" i="83" s="1"/>
  <c r="A26" i="83" s="1"/>
  <c r="A27" i="83" s="1"/>
  <c r="A28" i="83" s="1"/>
  <c r="A29" i="83" s="1"/>
  <c r="A30" i="83" s="1"/>
  <c r="A31" i="83" s="1"/>
  <c r="A32" i="83" s="1"/>
  <c r="A33" i="83" s="1"/>
  <c r="A34" i="83" s="1"/>
  <c r="A35" i="83" s="1"/>
  <c r="A36" i="83" s="1"/>
  <c r="A37" i="83" s="1"/>
  <c r="A38" i="83" s="1"/>
  <c r="A39" i="83" s="1"/>
  <c r="A40" i="83" s="1"/>
  <c r="A41" i="83" s="1"/>
  <c r="A42" i="83" s="1"/>
  <c r="A43" i="83" s="1"/>
  <c r="A44" i="83" s="1"/>
  <c r="A45" i="83" s="1"/>
  <c r="A46" i="83" s="1"/>
  <c r="A47" i="83" s="1"/>
  <c r="E5" i="83"/>
  <c r="C5" i="83"/>
  <c r="A2" i="81"/>
  <c r="A6" i="80"/>
  <c r="T5" i="76"/>
  <c r="E4" i="76"/>
  <c r="H4" i="76" s="1"/>
  <c r="K4" i="76" s="1"/>
  <c r="N4" i="76" s="1"/>
  <c r="E1" i="76"/>
  <c r="B1" i="76"/>
  <c r="T5" i="73"/>
  <c r="E1" i="73"/>
  <c r="B1" i="73"/>
  <c r="F46" i="77"/>
  <c r="E46" i="77"/>
  <c r="D46" i="77"/>
  <c r="C46" i="77"/>
  <c r="B46" i="77"/>
  <c r="F45" i="77"/>
  <c r="E45" i="77"/>
  <c r="D45" i="77"/>
  <c r="C45" i="77"/>
  <c r="B45" i="77"/>
  <c r="F44" i="77"/>
  <c r="E44" i="77"/>
  <c r="D44" i="77"/>
  <c r="C44" i="77"/>
  <c r="B44" i="77"/>
  <c r="F40" i="77"/>
  <c r="F39" i="77"/>
  <c r="F32" i="77"/>
  <c r="F31" i="77"/>
  <c r="F30" i="77"/>
  <c r="A6" i="77"/>
  <c r="A7" i="77" s="1"/>
  <c r="A8" i="77" s="1"/>
  <c r="A9" i="77" s="1"/>
  <c r="A10" i="77" s="1"/>
  <c r="A11" i="77" s="1"/>
  <c r="A12" i="77" s="1"/>
  <c r="A13" i="77" s="1"/>
  <c r="A14" i="77" s="1"/>
  <c r="A15" i="77" s="1"/>
  <c r="A16" i="77" s="1"/>
  <c r="A17" i="77" s="1"/>
  <c r="A18" i="77" s="1"/>
  <c r="A19" i="77" s="1"/>
  <c r="A20" i="77" s="1"/>
  <c r="A21" i="77" s="1"/>
  <c r="A22" i="77" s="1"/>
  <c r="A23" i="77" s="1"/>
  <c r="A24" i="77" s="1"/>
  <c r="A25" i="77" s="1"/>
  <c r="A26" i="77" s="1"/>
  <c r="A27" i="77" s="1"/>
  <c r="A28" i="77" s="1"/>
  <c r="A29" i="77" s="1"/>
  <c r="A30" i="77" s="1"/>
  <c r="A31" i="77" s="1"/>
  <c r="A32" i="77" s="1"/>
  <c r="A33" i="77" s="1"/>
  <c r="A34" i="77" s="1"/>
  <c r="A35" i="77" s="1"/>
  <c r="A36" i="77" s="1"/>
  <c r="A37" i="77" s="1"/>
  <c r="A38" i="77" s="1"/>
  <c r="A39" i="77" s="1"/>
  <c r="A40" i="77" s="1"/>
  <c r="A41" i="77" s="1"/>
  <c r="A42" i="77" s="1"/>
  <c r="A43" i="77" s="1"/>
  <c r="A44" i="77" s="1"/>
  <c r="A45" i="77" s="1"/>
  <c r="A46" i="77" s="1"/>
  <c r="A47" i="77" s="1"/>
  <c r="E5" i="77"/>
  <c r="A7" i="74"/>
  <c r="A8" i="74" s="1"/>
  <c r="A9" i="74" s="1"/>
  <c r="A10" i="74" s="1"/>
  <c r="A11" i="74" s="1"/>
  <c r="A12" i="74" s="1"/>
  <c r="A13" i="74" s="1"/>
  <c r="A14" i="74" s="1"/>
  <c r="A15" i="74" s="1"/>
  <c r="A16" i="74" s="1"/>
  <c r="A17" i="74" s="1"/>
  <c r="A18" i="74" s="1"/>
  <c r="A19" i="74" s="1"/>
  <c r="A20" i="74" s="1"/>
  <c r="A21" i="74" s="1"/>
  <c r="A22" i="74" s="1"/>
  <c r="A23" i="74" s="1"/>
  <c r="A24" i="74" s="1"/>
  <c r="A25" i="74" s="1"/>
  <c r="A26" i="74" s="1"/>
  <c r="A27" i="74" s="1"/>
  <c r="A28" i="74" s="1"/>
  <c r="A29" i="74" s="1"/>
  <c r="A30" i="74" s="1"/>
  <c r="A31" i="74" s="1"/>
  <c r="A32" i="74" s="1"/>
  <c r="A33" i="74" s="1"/>
  <c r="A34" i="74" s="1"/>
  <c r="A35" i="74" s="1"/>
  <c r="A36" i="74" s="1"/>
  <c r="A37" i="74" s="1"/>
  <c r="A38" i="74" s="1"/>
  <c r="A39" i="74" s="1"/>
  <c r="A40" i="74" s="1"/>
  <c r="A41" i="74" s="1"/>
  <c r="A42" i="74" s="1"/>
  <c r="A43" i="74" s="1"/>
  <c r="A44" i="74" s="1"/>
  <c r="A45" i="74" s="1"/>
  <c r="A46" i="74" s="1"/>
  <c r="A47" i="74" s="1"/>
  <c r="A6" i="74"/>
  <c r="T5" i="70"/>
  <c r="E1" i="70"/>
  <c r="B1" i="70"/>
  <c r="E4" i="70" s="1"/>
  <c r="H4" i="70" s="1"/>
  <c r="K4" i="70" s="1"/>
  <c r="N4" i="70" s="1"/>
  <c r="T5" i="67"/>
  <c r="E1" i="67"/>
  <c r="B1" i="67"/>
  <c r="E4" i="67" s="1"/>
  <c r="H4" i="67" s="1"/>
  <c r="K4" i="67" s="1"/>
  <c r="N4" i="67" s="1"/>
  <c r="F46" i="71"/>
  <c r="E46" i="71"/>
  <c r="D46" i="71"/>
  <c r="C46" i="71"/>
  <c r="B46" i="71"/>
  <c r="F45" i="71"/>
  <c r="E45" i="71"/>
  <c r="D45" i="71"/>
  <c r="C45" i="71"/>
  <c r="B45" i="71"/>
  <c r="F44" i="71"/>
  <c r="E44" i="71"/>
  <c r="D44" i="71"/>
  <c r="C44" i="71"/>
  <c r="B44" i="71"/>
  <c r="F43" i="71"/>
  <c r="E43" i="71"/>
  <c r="D43" i="71"/>
  <c r="C43" i="71"/>
  <c r="B43" i="71"/>
  <c r="F42" i="71"/>
  <c r="E42" i="71"/>
  <c r="D42" i="71"/>
  <c r="C42" i="71"/>
  <c r="B42" i="71"/>
  <c r="F41" i="71"/>
  <c r="E41" i="71"/>
  <c r="D41" i="71"/>
  <c r="C41" i="71"/>
  <c r="B41" i="71"/>
  <c r="F40" i="71"/>
  <c r="E40" i="71"/>
  <c r="D40" i="71"/>
  <c r="C40" i="71"/>
  <c r="B40" i="71"/>
  <c r="F39" i="71"/>
  <c r="E39" i="71"/>
  <c r="D39" i="71"/>
  <c r="C39" i="71"/>
  <c r="B39" i="71"/>
  <c r="F6" i="71"/>
  <c r="E6" i="71"/>
  <c r="D6" i="71"/>
  <c r="C6" i="71"/>
  <c r="B6" i="71"/>
  <c r="A6" i="71"/>
  <c r="A7" i="71" s="1"/>
  <c r="A8" i="71" s="1"/>
  <c r="A9" i="71" s="1"/>
  <c r="A10" i="71" s="1"/>
  <c r="A11" i="71" s="1"/>
  <c r="A12" i="71" s="1"/>
  <c r="A13" i="71" s="1"/>
  <c r="A14" i="71" s="1"/>
  <c r="A15" i="71" s="1"/>
  <c r="A16" i="71" s="1"/>
  <c r="A17" i="71" s="1"/>
  <c r="A18" i="71" s="1"/>
  <c r="A19" i="71" s="1"/>
  <c r="A20" i="71" s="1"/>
  <c r="A21" i="71" s="1"/>
  <c r="A22" i="71" s="1"/>
  <c r="A23" i="71" s="1"/>
  <c r="A24" i="71" s="1"/>
  <c r="A25" i="71" s="1"/>
  <c r="A26" i="71" s="1"/>
  <c r="A27" i="71" s="1"/>
  <c r="A28" i="71" s="1"/>
  <c r="A29" i="71" s="1"/>
  <c r="A30" i="71" s="1"/>
  <c r="A31" i="71" s="1"/>
  <c r="A32" i="71" s="1"/>
  <c r="A33" i="71" s="1"/>
  <c r="A34" i="71" s="1"/>
  <c r="A35" i="71" s="1"/>
  <c r="A36" i="71" s="1"/>
  <c r="A37" i="71" s="1"/>
  <c r="A38" i="71" s="1"/>
  <c r="A39" i="71" s="1"/>
  <c r="A40" i="71" s="1"/>
  <c r="A41" i="71" s="1"/>
  <c r="A42" i="71" s="1"/>
  <c r="A43" i="71" s="1"/>
  <c r="A44" i="71" s="1"/>
  <c r="A45" i="71" s="1"/>
  <c r="A46" i="71" s="1"/>
  <c r="A47" i="71" s="1"/>
  <c r="F5" i="71"/>
  <c r="E5" i="71"/>
  <c r="D5" i="71"/>
  <c r="C5" i="71"/>
  <c r="B5" i="71"/>
  <c r="A2" i="69"/>
  <c r="A6" i="68"/>
  <c r="T5" i="126"/>
  <c r="E4" i="126"/>
  <c r="H4" i="126" s="1"/>
  <c r="K4" i="126" s="1"/>
  <c r="N4" i="126" s="1"/>
  <c r="E1" i="126"/>
  <c r="B1" i="126"/>
  <c r="T5" i="123"/>
  <c r="E1" i="123"/>
  <c r="B1" i="123"/>
  <c r="E4" i="123" s="1"/>
  <c r="H4" i="123" s="1"/>
  <c r="K4" i="123" s="1"/>
  <c r="N4" i="123" s="1"/>
  <c r="F46" i="127"/>
  <c r="E46" i="127"/>
  <c r="D46" i="127"/>
  <c r="C46" i="127"/>
  <c r="B46" i="127"/>
  <c r="F45" i="127"/>
  <c r="E45" i="127"/>
  <c r="D45" i="127"/>
  <c r="C45" i="127"/>
  <c r="B45" i="127"/>
  <c r="F44" i="127"/>
  <c r="E44" i="127"/>
  <c r="D44" i="127"/>
  <c r="C44" i="127"/>
  <c r="B44" i="127"/>
  <c r="F43" i="127"/>
  <c r="E43" i="127"/>
  <c r="D43" i="127"/>
  <c r="C43" i="127"/>
  <c r="B43" i="127"/>
  <c r="F42" i="127"/>
  <c r="E42" i="127"/>
  <c r="D42" i="127"/>
  <c r="C42" i="127"/>
  <c r="B42" i="127"/>
  <c r="F41" i="127"/>
  <c r="E41" i="127"/>
  <c r="D41" i="127"/>
  <c r="C41" i="127"/>
  <c r="B41" i="127"/>
  <c r="F40" i="127"/>
  <c r="E40" i="127"/>
  <c r="D40" i="127"/>
  <c r="C40" i="127"/>
  <c r="B40" i="127"/>
  <c r="F39" i="127"/>
  <c r="E39" i="127"/>
  <c r="D39" i="127"/>
  <c r="C39" i="127"/>
  <c r="B39" i="127"/>
  <c r="F24" i="127"/>
  <c r="F23" i="127"/>
  <c r="F22" i="127"/>
  <c r="F21" i="127"/>
  <c r="F20" i="127"/>
  <c r="F19" i="127"/>
  <c r="F18" i="127"/>
  <c r="F17" i="127"/>
  <c r="E17" i="127"/>
  <c r="F16" i="127"/>
  <c r="E16" i="127"/>
  <c r="F15" i="127"/>
  <c r="E15" i="127"/>
  <c r="F14" i="127"/>
  <c r="E14" i="127"/>
  <c r="F13" i="127"/>
  <c r="E13" i="127"/>
  <c r="F12" i="127"/>
  <c r="E12" i="127"/>
  <c r="F11" i="127"/>
  <c r="E11" i="127"/>
  <c r="F10" i="127"/>
  <c r="E10" i="127"/>
  <c r="F9" i="127"/>
  <c r="E9" i="127"/>
  <c r="F8" i="127"/>
  <c r="E8" i="127"/>
  <c r="F7" i="127"/>
  <c r="E7" i="127"/>
  <c r="F6" i="127"/>
  <c r="E6" i="127"/>
  <c r="D6" i="127"/>
  <c r="C6" i="127"/>
  <c r="B6" i="127"/>
  <c r="A6" i="127"/>
  <c r="A7" i="127" s="1"/>
  <c r="A8" i="127" s="1"/>
  <c r="A9" i="127" s="1"/>
  <c r="A10" i="127" s="1"/>
  <c r="A11" i="127" s="1"/>
  <c r="A12" i="127" s="1"/>
  <c r="A13" i="127" s="1"/>
  <c r="A14" i="127" s="1"/>
  <c r="A15" i="127" s="1"/>
  <c r="A16" i="127" s="1"/>
  <c r="A17" i="127" s="1"/>
  <c r="A18" i="127" s="1"/>
  <c r="A19" i="127" s="1"/>
  <c r="A20" i="127" s="1"/>
  <c r="A21" i="127" s="1"/>
  <c r="A22" i="127" s="1"/>
  <c r="A23" i="127" s="1"/>
  <c r="A24" i="127" s="1"/>
  <c r="A25" i="127" s="1"/>
  <c r="A26" i="127" s="1"/>
  <c r="A27" i="127" s="1"/>
  <c r="A28" i="127" s="1"/>
  <c r="A29" i="127" s="1"/>
  <c r="A30" i="127" s="1"/>
  <c r="A31" i="127" s="1"/>
  <c r="A32" i="127" s="1"/>
  <c r="A33" i="127" s="1"/>
  <c r="A34" i="127" s="1"/>
  <c r="A35" i="127" s="1"/>
  <c r="A36" i="127" s="1"/>
  <c r="A37" i="127" s="1"/>
  <c r="A38" i="127" s="1"/>
  <c r="A39" i="127" s="1"/>
  <c r="A40" i="127" s="1"/>
  <c r="A41" i="127" s="1"/>
  <c r="A42" i="127" s="1"/>
  <c r="A43" i="127" s="1"/>
  <c r="A44" i="127" s="1"/>
  <c r="A45" i="127" s="1"/>
  <c r="A46" i="127" s="1"/>
  <c r="A47" i="127" s="1"/>
  <c r="F5" i="127"/>
  <c r="E5" i="127"/>
  <c r="D5" i="127"/>
  <c r="C5" i="127"/>
  <c r="B5" i="127"/>
  <c r="A2" i="125"/>
  <c r="A6" i="124"/>
  <c r="T5" i="120"/>
  <c r="E4" i="120"/>
  <c r="H4" i="120" s="1"/>
  <c r="K4" i="120" s="1"/>
  <c r="N4" i="120" s="1"/>
  <c r="E1" i="120"/>
  <c r="B1" i="120"/>
  <c r="T5" i="117"/>
  <c r="E1" i="117"/>
  <c r="B1" i="117"/>
  <c r="F46" i="121"/>
  <c r="E46" i="121"/>
  <c r="D46" i="121"/>
  <c r="C46" i="121"/>
  <c r="B46" i="121"/>
  <c r="F45" i="121"/>
  <c r="E45" i="121"/>
  <c r="D45" i="121"/>
  <c r="C45" i="121"/>
  <c r="B45" i="121"/>
  <c r="F44" i="121"/>
  <c r="E44" i="121"/>
  <c r="D44" i="121"/>
  <c r="C44" i="121"/>
  <c r="B44" i="121"/>
  <c r="F43" i="121"/>
  <c r="E43" i="121"/>
  <c r="D43" i="121"/>
  <c r="C43" i="121"/>
  <c r="B43" i="121"/>
  <c r="F42" i="121"/>
  <c r="E42" i="121"/>
  <c r="D42" i="121"/>
  <c r="C42" i="121"/>
  <c r="B42" i="121"/>
  <c r="F41" i="121"/>
  <c r="E41" i="121"/>
  <c r="D41" i="121"/>
  <c r="C41" i="121"/>
  <c r="B41" i="121"/>
  <c r="F40" i="121"/>
  <c r="E40" i="121"/>
  <c r="D40" i="121"/>
  <c r="C40" i="121"/>
  <c r="B40" i="121"/>
  <c r="F39" i="121"/>
  <c r="E39" i="121"/>
  <c r="D39" i="121"/>
  <c r="C39" i="121"/>
  <c r="B39" i="121"/>
  <c r="F6" i="121"/>
  <c r="E6" i="121"/>
  <c r="D6" i="121"/>
  <c r="C6" i="121"/>
  <c r="B6" i="121"/>
  <c r="A6" i="121"/>
  <c r="A7" i="121" s="1"/>
  <c r="A8" i="121" s="1"/>
  <c r="A9" i="121" s="1"/>
  <c r="A10" i="121" s="1"/>
  <c r="A11" i="121" s="1"/>
  <c r="A12" i="121" s="1"/>
  <c r="A13" i="121" s="1"/>
  <c r="A14" i="121" s="1"/>
  <c r="A15" i="121" s="1"/>
  <c r="A16" i="121" s="1"/>
  <c r="A17" i="121" s="1"/>
  <c r="A18" i="121" s="1"/>
  <c r="A19" i="121" s="1"/>
  <c r="A20" i="121" s="1"/>
  <c r="A21" i="121" s="1"/>
  <c r="A22" i="121" s="1"/>
  <c r="A23" i="121" s="1"/>
  <c r="A24" i="121" s="1"/>
  <c r="A25" i="121" s="1"/>
  <c r="A26" i="121" s="1"/>
  <c r="A27" i="121" s="1"/>
  <c r="A28" i="121" s="1"/>
  <c r="A29" i="121" s="1"/>
  <c r="A30" i="121" s="1"/>
  <c r="A31" i="121" s="1"/>
  <c r="A32" i="121" s="1"/>
  <c r="A33" i="121" s="1"/>
  <c r="A34" i="121" s="1"/>
  <c r="A35" i="121" s="1"/>
  <c r="A36" i="121" s="1"/>
  <c r="A37" i="121" s="1"/>
  <c r="A38" i="121" s="1"/>
  <c r="A39" i="121" s="1"/>
  <c r="A40" i="121" s="1"/>
  <c r="A41" i="121" s="1"/>
  <c r="A42" i="121" s="1"/>
  <c r="A43" i="121" s="1"/>
  <c r="A44" i="121" s="1"/>
  <c r="A45" i="121" s="1"/>
  <c r="A46" i="121" s="1"/>
  <c r="F5" i="121"/>
  <c r="E5" i="121"/>
  <c r="D5" i="121"/>
  <c r="C5" i="121"/>
  <c r="B5" i="121"/>
  <c r="A6" i="118"/>
  <c r="F6" i="109"/>
  <c r="E6" i="109"/>
  <c r="D6" i="109"/>
  <c r="C6" i="109"/>
  <c r="B6" i="109"/>
  <c r="A6" i="109"/>
  <c r="A7" i="109" s="1"/>
  <c r="A8" i="109" s="1"/>
  <c r="A9" i="109" s="1"/>
  <c r="A10" i="109" s="1"/>
  <c r="A11" i="109" s="1"/>
  <c r="A12" i="109" s="1"/>
  <c r="A13" i="109" s="1"/>
  <c r="A14" i="109" s="1"/>
  <c r="A15" i="109" s="1"/>
  <c r="A16" i="109" s="1"/>
  <c r="A17" i="109" s="1"/>
  <c r="A18" i="109" s="1"/>
  <c r="A19" i="109" s="1"/>
  <c r="A20" i="109" s="1"/>
  <c r="A21" i="109" s="1"/>
  <c r="A22" i="109" s="1"/>
  <c r="A23" i="109" s="1"/>
  <c r="A24" i="109" s="1"/>
  <c r="A25" i="109" s="1"/>
  <c r="A26" i="109" s="1"/>
  <c r="A27" i="109" s="1"/>
  <c r="A28" i="109" s="1"/>
  <c r="A29" i="109" s="1"/>
  <c r="A30" i="109" s="1"/>
  <c r="A31" i="109" s="1"/>
  <c r="A32" i="109" s="1"/>
  <c r="A33" i="109" s="1"/>
  <c r="A34" i="109" s="1"/>
  <c r="A35" i="109" s="1"/>
  <c r="A36" i="109" s="1"/>
  <c r="A37" i="109" s="1"/>
  <c r="A38" i="109" s="1"/>
  <c r="A39" i="109" s="1"/>
  <c r="A40" i="109" s="1"/>
  <c r="A41" i="109" s="1"/>
  <c r="A42" i="109" s="1"/>
  <c r="A43" i="109" s="1"/>
  <c r="A44" i="109" s="1"/>
  <c r="A45" i="109" s="1"/>
  <c r="A46" i="109" s="1"/>
  <c r="A47" i="109" s="1"/>
  <c r="F5" i="109"/>
  <c r="E5" i="109"/>
  <c r="D5" i="109"/>
  <c r="C5" i="109"/>
  <c r="B5" i="109"/>
  <c r="A6" i="106"/>
  <c r="T5" i="108"/>
  <c r="E1" i="108"/>
  <c r="B1" i="108"/>
  <c r="T5" i="105"/>
  <c r="E1" i="105"/>
  <c r="B1" i="105"/>
  <c r="A2" i="107" s="1"/>
  <c r="H44" i="106"/>
  <c r="H28" i="106"/>
  <c r="I25" i="106"/>
  <c r="J25" i="109"/>
  <c r="H20" i="109"/>
  <c r="J19" i="109"/>
  <c r="J17" i="109"/>
  <c r="H12" i="106"/>
  <c r="H12" i="109"/>
  <c r="J11" i="109"/>
  <c r="J9" i="109"/>
  <c r="A7" i="87" l="1"/>
  <c r="A8" i="87" s="1"/>
  <c r="A9" i="87" s="1"/>
  <c r="A10" i="87" s="1"/>
  <c r="A11" i="87" s="1"/>
  <c r="A12" i="87" s="1"/>
  <c r="A13" i="87" s="1"/>
  <c r="A14" i="87" s="1"/>
  <c r="A15" i="87" s="1"/>
  <c r="A16" i="87" s="1"/>
  <c r="A17" i="87" s="1"/>
  <c r="A18" i="87" s="1"/>
  <c r="A19" i="87" s="1"/>
  <c r="A20" i="87" s="1"/>
  <c r="A21" i="87" s="1"/>
  <c r="A22" i="87" s="1"/>
  <c r="A23" i="87" s="1"/>
  <c r="A24" i="87" s="1"/>
  <c r="A25" i="87" s="1"/>
  <c r="A26" i="87" s="1"/>
  <c r="A27" i="87" s="1"/>
  <c r="A28" i="87" s="1"/>
  <c r="A29" i="87" s="1"/>
  <c r="A30" i="87" s="1"/>
  <c r="A31" i="87" s="1"/>
  <c r="A32" i="87" s="1"/>
  <c r="A33" i="87" s="1"/>
  <c r="A34" i="87" s="1"/>
  <c r="A35" i="87" s="1"/>
  <c r="A36" i="87" s="1"/>
  <c r="A37" i="87" s="1"/>
  <c r="A38" i="87" s="1"/>
  <c r="A39" i="87" s="1"/>
  <c r="A40" i="87" s="1"/>
  <c r="A41" i="87" s="1"/>
  <c r="A42" i="87" s="1"/>
  <c r="A43" i="87" s="1"/>
  <c r="A44" i="87" s="1"/>
  <c r="A45" i="87" s="1"/>
  <c r="A46" i="87" s="1"/>
  <c r="A47" i="87" s="1"/>
  <c r="V20" i="89"/>
  <c r="T20" i="89" s="1"/>
  <c r="V28" i="89"/>
  <c r="T28" i="89" s="1"/>
  <c r="V52" i="89"/>
  <c r="T52" i="89" s="1"/>
  <c r="V8" i="86"/>
  <c r="T8" i="86" s="1"/>
  <c r="V16" i="86"/>
  <c r="T16" i="86" s="1"/>
  <c r="V32" i="86"/>
  <c r="T32" i="86" s="1"/>
  <c r="V40" i="86"/>
  <c r="T40" i="86" s="1"/>
  <c r="V29" i="86"/>
  <c r="T29" i="86" s="1"/>
  <c r="V13" i="89"/>
  <c r="T13" i="89" s="1"/>
  <c r="V21" i="89"/>
  <c r="T21" i="89" s="1"/>
  <c r="V29" i="89"/>
  <c r="T29" i="89" s="1"/>
  <c r="V37" i="89"/>
  <c r="T37" i="89" s="1"/>
  <c r="V45" i="89"/>
  <c r="T45" i="89" s="1"/>
  <c r="V9" i="86"/>
  <c r="T9" i="86" s="1"/>
  <c r="V17" i="86"/>
  <c r="T17" i="86" s="1"/>
  <c r="V25" i="86"/>
  <c r="T25" i="86" s="1"/>
  <c r="V33" i="86"/>
  <c r="T33" i="86" s="1"/>
  <c r="V49" i="86"/>
  <c r="T49" i="86" s="1"/>
  <c r="V22" i="89"/>
  <c r="T22" i="89" s="1"/>
  <c r="V46" i="89"/>
  <c r="T46" i="89" s="1"/>
  <c r="V10" i="86"/>
  <c r="T10" i="86" s="1"/>
  <c r="V26" i="86"/>
  <c r="T26" i="86" s="1"/>
  <c r="V34" i="86"/>
  <c r="T34" i="86" s="1"/>
  <c r="V50" i="86"/>
  <c r="T50" i="86" s="1"/>
  <c r="V36" i="86"/>
  <c r="T36" i="86" s="1"/>
  <c r="V25" i="89"/>
  <c r="T25" i="89" s="1"/>
  <c r="V41" i="89"/>
  <c r="T41" i="89" s="1"/>
  <c r="V21" i="86"/>
  <c r="T21" i="86" s="1"/>
  <c r="V53" i="86"/>
  <c r="T53" i="86" s="1"/>
  <c r="V6" i="89"/>
  <c r="T6" i="89" s="1"/>
  <c r="V14" i="89"/>
  <c r="T14" i="89" s="1"/>
  <c r="V30" i="89"/>
  <c r="T30" i="89" s="1"/>
  <c r="V38" i="89"/>
  <c r="T38" i="89" s="1"/>
  <c r="V54" i="89"/>
  <c r="T54" i="89" s="1"/>
  <c r="V18" i="86"/>
  <c r="T18" i="86" s="1"/>
  <c r="V42" i="86"/>
  <c r="T42" i="86" s="1"/>
  <c r="V52" i="86"/>
  <c r="T52" i="86" s="1"/>
  <c r="V9" i="89"/>
  <c r="T9" i="89" s="1"/>
  <c r="V49" i="89"/>
  <c r="T49" i="89" s="1"/>
  <c r="V37" i="86"/>
  <c r="T37" i="86" s="1"/>
  <c r="V7" i="89"/>
  <c r="T7" i="89" s="1"/>
  <c r="V15" i="89"/>
  <c r="T15" i="89" s="1"/>
  <c r="V23" i="89"/>
  <c r="T23" i="89" s="1"/>
  <c r="V31" i="89"/>
  <c r="T31" i="89" s="1"/>
  <c r="V39" i="89"/>
  <c r="T39" i="89" s="1"/>
  <c r="V47" i="89"/>
  <c r="T47" i="89" s="1"/>
  <c r="V55" i="89"/>
  <c r="T55" i="89" s="1"/>
  <c r="V11" i="86"/>
  <c r="T11" i="86" s="1"/>
  <c r="V19" i="86"/>
  <c r="T19" i="86" s="1"/>
  <c r="V27" i="86"/>
  <c r="T27" i="86" s="1"/>
  <c r="V35" i="86"/>
  <c r="T35" i="86" s="1"/>
  <c r="V43" i="86"/>
  <c r="T43" i="86" s="1"/>
  <c r="V51" i="86"/>
  <c r="T51" i="86" s="1"/>
  <c r="V8" i="89"/>
  <c r="T8" i="89" s="1"/>
  <c r="V16" i="89"/>
  <c r="T16" i="89" s="1"/>
  <c r="V24" i="89"/>
  <c r="T24" i="89" s="1"/>
  <c r="V32" i="89"/>
  <c r="T32" i="89" s="1"/>
  <c r="V40" i="89"/>
  <c r="T40" i="89" s="1"/>
  <c r="V48" i="89"/>
  <c r="T48" i="89" s="1"/>
  <c r="V56" i="89"/>
  <c r="T56" i="89" s="1"/>
  <c r="V12" i="86"/>
  <c r="T12" i="86" s="1"/>
  <c r="V20" i="86"/>
  <c r="T20" i="86" s="1"/>
  <c r="V28" i="86"/>
  <c r="T28" i="86" s="1"/>
  <c r="V44" i="86"/>
  <c r="T44" i="86" s="1"/>
  <c r="V17" i="89"/>
  <c r="T17" i="89" s="1"/>
  <c r="V33" i="89"/>
  <c r="T33" i="89" s="1"/>
  <c r="V13" i="86"/>
  <c r="T13" i="86" s="1"/>
  <c r="V45" i="86"/>
  <c r="T45" i="86" s="1"/>
  <c r="V10" i="89"/>
  <c r="T10" i="89" s="1"/>
  <c r="V18" i="89"/>
  <c r="T18" i="89" s="1"/>
  <c r="V26" i="89"/>
  <c r="T26" i="89" s="1"/>
  <c r="V34" i="89"/>
  <c r="T34" i="89" s="1"/>
  <c r="V42" i="89"/>
  <c r="T42" i="89" s="1"/>
  <c r="V50" i="89"/>
  <c r="T50" i="89" s="1"/>
  <c r="V6" i="86"/>
  <c r="T6" i="86" s="1"/>
  <c r="V14" i="86"/>
  <c r="T14" i="86" s="1"/>
  <c r="V22" i="86"/>
  <c r="T22" i="86" s="1"/>
  <c r="V30" i="86"/>
  <c r="T30" i="86" s="1"/>
  <c r="V38" i="86"/>
  <c r="T38" i="86" s="1"/>
  <c r="V46" i="86"/>
  <c r="T46" i="86" s="1"/>
  <c r="V54" i="86"/>
  <c r="T54" i="86" s="1"/>
  <c r="V11" i="89"/>
  <c r="T11" i="89" s="1"/>
  <c r="V19" i="89"/>
  <c r="T19" i="89" s="1"/>
  <c r="V27" i="89"/>
  <c r="T27" i="89" s="1"/>
  <c r="V35" i="89"/>
  <c r="T35" i="89" s="1"/>
  <c r="V43" i="89"/>
  <c r="T43" i="89" s="1"/>
  <c r="V51" i="89"/>
  <c r="T51" i="89" s="1"/>
  <c r="V7" i="86"/>
  <c r="T7" i="86" s="1"/>
  <c r="V15" i="86"/>
  <c r="T15" i="86" s="1"/>
  <c r="V23" i="86"/>
  <c r="T23" i="86" s="1"/>
  <c r="V31" i="86"/>
  <c r="T31" i="86" s="1"/>
  <c r="V39" i="86"/>
  <c r="T39" i="86" s="1"/>
  <c r="V47" i="86"/>
  <c r="T47" i="86" s="1"/>
  <c r="V55" i="86"/>
  <c r="T55" i="86" s="1"/>
  <c r="V15" i="61"/>
  <c r="T15" i="61" s="1"/>
  <c r="V16" i="61"/>
  <c r="V17" i="61"/>
  <c r="T17" i="61" s="1"/>
  <c r="V6" i="64"/>
  <c r="T6" i="64" s="1"/>
  <c r="V18" i="61"/>
  <c r="T18" i="61" s="1"/>
  <c r="V19" i="61"/>
  <c r="T19" i="61" s="1"/>
  <c r="V13" i="61"/>
  <c r="T13" i="61" s="1"/>
  <c r="V21" i="61"/>
  <c r="T21" i="61" s="1"/>
  <c r="V6" i="61"/>
  <c r="T6" i="61" s="1"/>
  <c r="A7" i="100"/>
  <c r="A8" i="100" s="1"/>
  <c r="A9" i="100" s="1"/>
  <c r="A10" i="100" s="1"/>
  <c r="A11" i="100" s="1"/>
  <c r="A12" i="100" s="1"/>
  <c r="A13" i="100" s="1"/>
  <c r="A14" i="100" s="1"/>
  <c r="A15" i="100" s="1"/>
  <c r="A16" i="100" s="1"/>
  <c r="A17" i="100" s="1"/>
  <c r="A18" i="100" s="1"/>
  <c r="A19" i="100" s="1"/>
  <c r="A20" i="100" s="1"/>
  <c r="A21" i="100" s="1"/>
  <c r="A22" i="100" s="1"/>
  <c r="B22" i="100" s="1"/>
  <c r="V22" i="99" s="1"/>
  <c r="V9" i="102"/>
  <c r="T9" i="102" s="1"/>
  <c r="V17" i="102"/>
  <c r="T17" i="102" s="1"/>
  <c r="V6" i="99"/>
  <c r="T6" i="99" s="1"/>
  <c r="V14" i="99"/>
  <c r="T14" i="99" s="1"/>
  <c r="V10" i="99"/>
  <c r="T10" i="99" s="1"/>
  <c r="V14" i="102"/>
  <c r="T14" i="102" s="1"/>
  <c r="V19" i="99"/>
  <c r="T19" i="99" s="1"/>
  <c r="V21" i="99"/>
  <c r="T21" i="99" s="1"/>
  <c r="V10" i="102"/>
  <c r="T10" i="102" s="1"/>
  <c r="V18" i="102"/>
  <c r="T18" i="102" s="1"/>
  <c r="V7" i="99"/>
  <c r="T7" i="99" s="1"/>
  <c r="V15" i="99"/>
  <c r="T15" i="99" s="1"/>
  <c r="V13" i="102"/>
  <c r="T13" i="102" s="1"/>
  <c r="V11" i="99"/>
  <c r="T11" i="99" s="1"/>
  <c r="V11" i="102"/>
  <c r="T11" i="102" s="1"/>
  <c r="V19" i="102"/>
  <c r="T19" i="102" s="1"/>
  <c r="V8" i="99"/>
  <c r="T8" i="99" s="1"/>
  <c r="V16" i="99"/>
  <c r="T16" i="99" s="1"/>
  <c r="V18" i="99"/>
  <c r="T18" i="99" s="1"/>
  <c r="V6" i="102"/>
  <c r="T6" i="102" s="1"/>
  <c r="V12" i="102"/>
  <c r="T12" i="102" s="1"/>
  <c r="V20" i="102"/>
  <c r="T20" i="102" s="1"/>
  <c r="V9" i="99"/>
  <c r="T9" i="99" s="1"/>
  <c r="V17" i="99"/>
  <c r="T17" i="99" s="1"/>
  <c r="V21" i="102"/>
  <c r="T21" i="102" s="1"/>
  <c r="V7" i="102"/>
  <c r="T7" i="102" s="1"/>
  <c r="V15" i="102"/>
  <c r="T15" i="102" s="1"/>
  <c r="V12" i="99"/>
  <c r="T12" i="99" s="1"/>
  <c r="V20" i="99"/>
  <c r="T20" i="99" s="1"/>
  <c r="V8" i="102"/>
  <c r="T8" i="102" s="1"/>
  <c r="V16" i="102"/>
  <c r="T16" i="102" s="1"/>
  <c r="V13" i="99"/>
  <c r="T13" i="99" s="1"/>
  <c r="A7" i="93"/>
  <c r="A8" i="93" s="1"/>
  <c r="A9" i="93" s="1"/>
  <c r="A10" i="93" s="1"/>
  <c r="A11" i="93" s="1"/>
  <c r="A12" i="93" s="1"/>
  <c r="A13" i="93" s="1"/>
  <c r="A14" i="93" s="1"/>
  <c r="A15" i="93" s="1"/>
  <c r="A16" i="93" s="1"/>
  <c r="A17" i="93" s="1"/>
  <c r="A18" i="93" s="1"/>
  <c r="A19" i="93" s="1"/>
  <c r="A20" i="93" s="1"/>
  <c r="A21" i="93" s="1"/>
  <c r="A22" i="93" s="1"/>
  <c r="V6" i="95"/>
  <c r="T6" i="95" s="1"/>
  <c r="V14" i="95"/>
  <c r="T14" i="95" s="1"/>
  <c r="V11" i="92"/>
  <c r="T11" i="92" s="1"/>
  <c r="V19" i="92"/>
  <c r="T19" i="92" s="1"/>
  <c r="V13" i="95"/>
  <c r="T13" i="95" s="1"/>
  <c r="V7" i="95"/>
  <c r="T7" i="95" s="1"/>
  <c r="V15" i="95"/>
  <c r="T15" i="95" s="1"/>
  <c r="V12" i="92"/>
  <c r="T12" i="92" s="1"/>
  <c r="V20" i="92"/>
  <c r="T20" i="92" s="1"/>
  <c r="V16" i="95"/>
  <c r="T16" i="95" s="1"/>
  <c r="V13" i="92"/>
  <c r="T13" i="92" s="1"/>
  <c r="V16" i="92"/>
  <c r="T16" i="92" s="1"/>
  <c r="V9" i="92"/>
  <c r="T9" i="92" s="1"/>
  <c r="V10" i="92"/>
  <c r="T10" i="92" s="1"/>
  <c r="V8" i="95"/>
  <c r="T8" i="95" s="1"/>
  <c r="V21" i="92"/>
  <c r="T21" i="92" s="1"/>
  <c r="V21" i="95"/>
  <c r="T21" i="95" s="1"/>
  <c r="V9" i="95"/>
  <c r="T9" i="95" s="1"/>
  <c r="V17" i="95"/>
  <c r="T17" i="95" s="1"/>
  <c r="V6" i="92"/>
  <c r="T6" i="92" s="1"/>
  <c r="V14" i="92"/>
  <c r="T14" i="92" s="1"/>
  <c r="V19" i="95"/>
  <c r="T19" i="95" s="1"/>
  <c r="V12" i="95"/>
  <c r="T12" i="95" s="1"/>
  <c r="V10" i="95"/>
  <c r="T10" i="95" s="1"/>
  <c r="V18" i="95"/>
  <c r="T18" i="95" s="1"/>
  <c r="V7" i="92"/>
  <c r="T7" i="92" s="1"/>
  <c r="V15" i="92"/>
  <c r="T15" i="92" s="1"/>
  <c r="V11" i="95"/>
  <c r="T11" i="95" s="1"/>
  <c r="V8" i="92"/>
  <c r="T8" i="92" s="1"/>
  <c r="V20" i="95"/>
  <c r="T20" i="95" s="1"/>
  <c r="V17" i="92"/>
  <c r="T17" i="92" s="1"/>
  <c r="V18" i="92"/>
  <c r="T18" i="92" s="1"/>
  <c r="A7" i="37"/>
  <c r="A8" i="37" s="1"/>
  <c r="A9" i="37" s="1"/>
  <c r="A10" i="37" s="1"/>
  <c r="A11" i="37" s="1"/>
  <c r="A12" i="37" s="1"/>
  <c r="A13" i="37" s="1"/>
  <c r="A14" i="37" s="1"/>
  <c r="A15" i="37" s="1"/>
  <c r="A16" i="37" s="1"/>
  <c r="A17" i="37" s="1"/>
  <c r="A18" i="37" s="1"/>
  <c r="A19" i="37" s="1"/>
  <c r="A20" i="37" s="1"/>
  <c r="A21" i="37" s="1"/>
  <c r="A22" i="37" s="1"/>
  <c r="A23" i="37" s="1"/>
  <c r="A24" i="37" s="1"/>
  <c r="A25" i="37" s="1"/>
  <c r="A26" i="37" s="1"/>
  <c r="A27" i="37" s="1"/>
  <c r="A28" i="37" s="1"/>
  <c r="A29" i="37" s="1"/>
  <c r="A30" i="37" s="1"/>
  <c r="A31" i="37" s="1"/>
  <c r="A32" i="37" s="1"/>
  <c r="A33" i="37" s="1"/>
  <c r="A34" i="37" s="1"/>
  <c r="A35" i="37" s="1"/>
  <c r="A36" i="37" s="1"/>
  <c r="A37" i="37" s="1"/>
  <c r="A38" i="37" s="1"/>
  <c r="A39" i="37" s="1"/>
  <c r="A40" i="37" s="1"/>
  <c r="A41" i="37" s="1"/>
  <c r="A42" i="37" s="1"/>
  <c r="A43" i="37" s="1"/>
  <c r="A44" i="37" s="1"/>
  <c r="A45" i="37" s="1"/>
  <c r="A46" i="37" s="1"/>
  <c r="A47" i="37" s="1"/>
  <c r="V11" i="52"/>
  <c r="T11" i="52" s="1"/>
  <c r="V19" i="52"/>
  <c r="T19" i="52" s="1"/>
  <c r="V27" i="52"/>
  <c r="T27" i="52" s="1"/>
  <c r="V35" i="52"/>
  <c r="T35" i="52" s="1"/>
  <c r="V43" i="52"/>
  <c r="T43" i="52" s="1"/>
  <c r="V51" i="52"/>
  <c r="T51" i="52" s="1"/>
  <c r="V7" i="39"/>
  <c r="T7" i="39" s="1"/>
  <c r="V15" i="39"/>
  <c r="T15" i="39" s="1"/>
  <c r="V23" i="39"/>
  <c r="T23" i="39" s="1"/>
  <c r="V31" i="39"/>
  <c r="T31" i="39" s="1"/>
  <c r="V39" i="39"/>
  <c r="T39" i="39" s="1"/>
  <c r="V47" i="39"/>
  <c r="T47" i="39" s="1"/>
  <c r="V55" i="39"/>
  <c r="T55" i="39" s="1"/>
  <c r="V17" i="52"/>
  <c r="T17" i="52" s="1"/>
  <c r="V29" i="39"/>
  <c r="T29" i="39" s="1"/>
  <c r="V26" i="52"/>
  <c r="T26" i="52" s="1"/>
  <c r="V30" i="39"/>
  <c r="T30" i="39" s="1"/>
  <c r="V12" i="52"/>
  <c r="T12" i="52" s="1"/>
  <c r="V20" i="52"/>
  <c r="T20" i="52" s="1"/>
  <c r="V28" i="52"/>
  <c r="T28" i="52" s="1"/>
  <c r="V36" i="52"/>
  <c r="T36" i="52" s="1"/>
  <c r="V44" i="52"/>
  <c r="T44" i="52" s="1"/>
  <c r="V52" i="52"/>
  <c r="T52" i="52" s="1"/>
  <c r="V8" i="39"/>
  <c r="T8" i="39" s="1"/>
  <c r="V16" i="39"/>
  <c r="T16" i="39" s="1"/>
  <c r="V24" i="39"/>
  <c r="T24" i="39" s="1"/>
  <c r="V32" i="39"/>
  <c r="T32" i="39" s="1"/>
  <c r="V40" i="39"/>
  <c r="T40" i="39" s="1"/>
  <c r="V48" i="39"/>
  <c r="T48" i="39" s="1"/>
  <c r="V56" i="39"/>
  <c r="T56" i="39" s="1"/>
  <c r="V9" i="52"/>
  <c r="T9" i="52" s="1"/>
  <c r="V42" i="52"/>
  <c r="T42" i="52" s="1"/>
  <c r="V38" i="39"/>
  <c r="T38" i="39" s="1"/>
  <c r="V13" i="52"/>
  <c r="T13" i="52" s="1"/>
  <c r="V21" i="52"/>
  <c r="T21" i="52" s="1"/>
  <c r="V29" i="52"/>
  <c r="T29" i="52" s="1"/>
  <c r="V37" i="52"/>
  <c r="T37" i="52" s="1"/>
  <c r="V45" i="52"/>
  <c r="T45" i="52" s="1"/>
  <c r="V53" i="52"/>
  <c r="T53" i="52" s="1"/>
  <c r="V9" i="39"/>
  <c r="T9" i="39" s="1"/>
  <c r="V17" i="39"/>
  <c r="T17" i="39" s="1"/>
  <c r="V25" i="39"/>
  <c r="T25" i="39" s="1"/>
  <c r="V33" i="39"/>
  <c r="T33" i="39" s="1"/>
  <c r="V41" i="39"/>
  <c r="T41" i="39" s="1"/>
  <c r="V49" i="39"/>
  <c r="T49" i="39" s="1"/>
  <c r="V49" i="52"/>
  <c r="T49" i="52" s="1"/>
  <c r="V45" i="39"/>
  <c r="T45" i="39" s="1"/>
  <c r="V34" i="52"/>
  <c r="T34" i="52" s="1"/>
  <c r="V22" i="39"/>
  <c r="T22" i="39" s="1"/>
  <c r="V6" i="52"/>
  <c r="T6" i="52" s="1"/>
  <c r="V14" i="52"/>
  <c r="T14" i="52" s="1"/>
  <c r="V22" i="52"/>
  <c r="T22" i="52" s="1"/>
  <c r="V30" i="52"/>
  <c r="T30" i="52" s="1"/>
  <c r="V38" i="52"/>
  <c r="T38" i="52" s="1"/>
  <c r="V46" i="52"/>
  <c r="T46" i="52" s="1"/>
  <c r="V54" i="52"/>
  <c r="T54" i="52" s="1"/>
  <c r="V10" i="39"/>
  <c r="T10" i="39" s="1"/>
  <c r="V18" i="39"/>
  <c r="T18" i="39" s="1"/>
  <c r="V26" i="39"/>
  <c r="T26" i="39" s="1"/>
  <c r="V34" i="39"/>
  <c r="T34" i="39" s="1"/>
  <c r="V42" i="39"/>
  <c r="T42" i="39" s="1"/>
  <c r="V50" i="39"/>
  <c r="T50" i="39" s="1"/>
  <c r="V25" i="52"/>
  <c r="T25" i="52" s="1"/>
  <c r="V13" i="39"/>
  <c r="T13" i="39" s="1"/>
  <c r="V53" i="39"/>
  <c r="T53" i="39" s="1"/>
  <c r="V50" i="52"/>
  <c r="T50" i="52" s="1"/>
  <c r="V46" i="39"/>
  <c r="T46" i="39" s="1"/>
  <c r="V7" i="52"/>
  <c r="T7" i="52" s="1"/>
  <c r="V15" i="52"/>
  <c r="T15" i="52" s="1"/>
  <c r="V23" i="52"/>
  <c r="T23" i="52" s="1"/>
  <c r="V31" i="52"/>
  <c r="T31" i="52" s="1"/>
  <c r="V39" i="52"/>
  <c r="T39" i="52" s="1"/>
  <c r="V47" i="52"/>
  <c r="T47" i="52" s="1"/>
  <c r="V55" i="52"/>
  <c r="T55" i="52" s="1"/>
  <c r="V11" i="39"/>
  <c r="T11" i="39" s="1"/>
  <c r="V19" i="39"/>
  <c r="T19" i="39" s="1"/>
  <c r="V27" i="39"/>
  <c r="T27" i="39" s="1"/>
  <c r="V35" i="39"/>
  <c r="T35" i="39" s="1"/>
  <c r="V43" i="39"/>
  <c r="T43" i="39" s="1"/>
  <c r="V51" i="39"/>
  <c r="T51" i="39" s="1"/>
  <c r="V33" i="52"/>
  <c r="T33" i="52" s="1"/>
  <c r="V21" i="39"/>
  <c r="T21" i="39" s="1"/>
  <c r="V10" i="52"/>
  <c r="T10" i="52" s="1"/>
  <c r="V14" i="39"/>
  <c r="T14" i="39" s="1"/>
  <c r="V8" i="52"/>
  <c r="T8" i="52" s="1"/>
  <c r="V16" i="52"/>
  <c r="T16" i="52" s="1"/>
  <c r="V24" i="52"/>
  <c r="T24" i="52" s="1"/>
  <c r="V32" i="52"/>
  <c r="T32" i="52" s="1"/>
  <c r="V40" i="52"/>
  <c r="T40" i="52" s="1"/>
  <c r="V48" i="52"/>
  <c r="T48" i="52" s="1"/>
  <c r="V56" i="52"/>
  <c r="T56" i="52" s="1"/>
  <c r="V12" i="39"/>
  <c r="T12" i="39" s="1"/>
  <c r="V20" i="39"/>
  <c r="T20" i="39" s="1"/>
  <c r="V28" i="39"/>
  <c r="T28" i="39" s="1"/>
  <c r="V36" i="39"/>
  <c r="T36" i="39" s="1"/>
  <c r="V44" i="39"/>
  <c r="T44" i="39" s="1"/>
  <c r="V52" i="39"/>
  <c r="T52" i="39" s="1"/>
  <c r="V41" i="52"/>
  <c r="T41" i="52" s="1"/>
  <c r="V37" i="39"/>
  <c r="T37" i="39" s="1"/>
  <c r="V18" i="52"/>
  <c r="T18" i="52" s="1"/>
  <c r="V6" i="39"/>
  <c r="T6" i="39" s="1"/>
  <c r="V54" i="39"/>
  <c r="T54" i="39" s="1"/>
  <c r="A7" i="56"/>
  <c r="A8" i="56" s="1"/>
  <c r="A9" i="56" s="1"/>
  <c r="A10" i="56" s="1"/>
  <c r="A11" i="56" s="1"/>
  <c r="A12" i="56" s="1"/>
  <c r="A13" i="56" s="1"/>
  <c r="A14" i="56" s="1"/>
  <c r="A15" i="56" s="1"/>
  <c r="A16" i="56" s="1"/>
  <c r="A17" i="56" s="1"/>
  <c r="A18" i="56" s="1"/>
  <c r="A19" i="56" s="1"/>
  <c r="A20" i="56" s="1"/>
  <c r="A21" i="56" s="1"/>
  <c r="A22" i="56" s="1"/>
  <c r="A23" i="56" s="1"/>
  <c r="A24" i="56" s="1"/>
  <c r="A25" i="56" s="1"/>
  <c r="A26" i="56" s="1"/>
  <c r="A27" i="56" s="1"/>
  <c r="A28" i="56" s="1"/>
  <c r="A29" i="56" s="1"/>
  <c r="A30" i="56" s="1"/>
  <c r="A31" i="56" s="1"/>
  <c r="A32" i="56" s="1"/>
  <c r="A33" i="56" s="1"/>
  <c r="A34" i="56" s="1"/>
  <c r="A35" i="56" s="1"/>
  <c r="A36" i="56" s="1"/>
  <c r="A37" i="56" s="1"/>
  <c r="A38" i="56" s="1"/>
  <c r="A39" i="56" s="1"/>
  <c r="A40" i="56" s="1"/>
  <c r="A41" i="56" s="1"/>
  <c r="A42" i="56" s="1"/>
  <c r="A43" i="56" s="1"/>
  <c r="A44" i="56" s="1"/>
  <c r="A45" i="56" s="1"/>
  <c r="A46" i="56" s="1"/>
  <c r="A47" i="56" s="1"/>
  <c r="V54" i="58" s="1"/>
  <c r="T54" i="58" s="1"/>
  <c r="V7" i="58"/>
  <c r="T7" i="58" s="1"/>
  <c r="V8" i="58"/>
  <c r="T8" i="58" s="1"/>
  <c r="V16" i="58"/>
  <c r="T16" i="58" s="1"/>
  <c r="V24" i="58"/>
  <c r="T24" i="58" s="1"/>
  <c r="V32" i="58"/>
  <c r="T32" i="58" s="1"/>
  <c r="V40" i="58"/>
  <c r="T40" i="58" s="1"/>
  <c r="V51" i="58"/>
  <c r="T51" i="58" s="1"/>
  <c r="V10" i="55"/>
  <c r="T10" i="55" s="1"/>
  <c r="V18" i="55"/>
  <c r="T18" i="55" s="1"/>
  <c r="V26" i="55"/>
  <c r="T26" i="55" s="1"/>
  <c r="V34" i="55"/>
  <c r="T34" i="55" s="1"/>
  <c r="V42" i="55"/>
  <c r="T42" i="55" s="1"/>
  <c r="V50" i="55"/>
  <c r="T50" i="55" s="1"/>
  <c r="V28" i="58"/>
  <c r="T28" i="58" s="1"/>
  <c r="V14" i="55"/>
  <c r="T14" i="55" s="1"/>
  <c r="V54" i="55"/>
  <c r="T54" i="55" s="1"/>
  <c r="V16" i="55"/>
  <c r="T16" i="55" s="1"/>
  <c r="V31" i="58"/>
  <c r="T31" i="58" s="1"/>
  <c r="V33" i="55"/>
  <c r="T33" i="55" s="1"/>
  <c r="V9" i="58"/>
  <c r="T9" i="58" s="1"/>
  <c r="V17" i="58"/>
  <c r="T17" i="58" s="1"/>
  <c r="V25" i="58"/>
  <c r="T25" i="58" s="1"/>
  <c r="V33" i="58"/>
  <c r="T33" i="58" s="1"/>
  <c r="V41" i="58"/>
  <c r="T41" i="58" s="1"/>
  <c r="V52" i="58"/>
  <c r="T52" i="58" s="1"/>
  <c r="V11" i="55"/>
  <c r="T11" i="55" s="1"/>
  <c r="V19" i="55"/>
  <c r="T19" i="55" s="1"/>
  <c r="V27" i="55"/>
  <c r="T27" i="55" s="1"/>
  <c r="V35" i="55"/>
  <c r="T35" i="55" s="1"/>
  <c r="V43" i="55"/>
  <c r="T43" i="55" s="1"/>
  <c r="V51" i="55"/>
  <c r="T51" i="55" s="1"/>
  <c r="V20" i="58"/>
  <c r="T20" i="58" s="1"/>
  <c r="V30" i="55"/>
  <c r="T30" i="55" s="1"/>
  <c r="V8" i="55"/>
  <c r="T8" i="55" s="1"/>
  <c r="V48" i="55"/>
  <c r="T48" i="55" s="1"/>
  <c r="V23" i="58"/>
  <c r="T23" i="58" s="1"/>
  <c r="V25" i="55"/>
  <c r="T25" i="55" s="1"/>
  <c r="V10" i="58"/>
  <c r="T10" i="58" s="1"/>
  <c r="V18" i="58"/>
  <c r="T18" i="58" s="1"/>
  <c r="V26" i="58"/>
  <c r="T26" i="58" s="1"/>
  <c r="V34" i="58"/>
  <c r="T34" i="58" s="1"/>
  <c r="V42" i="58"/>
  <c r="T42" i="58" s="1"/>
  <c r="V53" i="58"/>
  <c r="T53" i="58" s="1"/>
  <c r="V12" i="55"/>
  <c r="T12" i="55" s="1"/>
  <c r="V20" i="55"/>
  <c r="T20" i="55" s="1"/>
  <c r="V28" i="55"/>
  <c r="T28" i="55" s="1"/>
  <c r="V36" i="55"/>
  <c r="T36" i="55" s="1"/>
  <c r="V44" i="55"/>
  <c r="T44" i="55" s="1"/>
  <c r="V52" i="55"/>
  <c r="T52" i="55" s="1"/>
  <c r="V6" i="55"/>
  <c r="T6" i="55" s="1"/>
  <c r="V38" i="55"/>
  <c r="T38" i="55" s="1"/>
  <c r="V30" i="58"/>
  <c r="T30" i="58" s="1"/>
  <c r="V32" i="55"/>
  <c r="T32" i="55" s="1"/>
  <c r="V15" i="58"/>
  <c r="T15" i="58" s="1"/>
  <c r="V17" i="55"/>
  <c r="T17" i="55" s="1"/>
  <c r="V11" i="58"/>
  <c r="T11" i="58" s="1"/>
  <c r="V19" i="58"/>
  <c r="T19" i="58" s="1"/>
  <c r="V27" i="58"/>
  <c r="T27" i="58" s="1"/>
  <c r="V35" i="58"/>
  <c r="T35" i="58" s="1"/>
  <c r="V43" i="58"/>
  <c r="T43" i="58" s="1"/>
  <c r="V13" i="55"/>
  <c r="T13" i="55" s="1"/>
  <c r="V21" i="55"/>
  <c r="T21" i="55" s="1"/>
  <c r="V29" i="55"/>
  <c r="T29" i="55" s="1"/>
  <c r="V37" i="55"/>
  <c r="T37" i="55" s="1"/>
  <c r="V45" i="55"/>
  <c r="T45" i="55" s="1"/>
  <c r="V53" i="55"/>
  <c r="T53" i="55" s="1"/>
  <c r="V12" i="58"/>
  <c r="T12" i="58" s="1"/>
  <c r="V36" i="58"/>
  <c r="T36" i="58" s="1"/>
  <c r="V44" i="58"/>
  <c r="T44" i="58" s="1"/>
  <c r="V22" i="55"/>
  <c r="T22" i="55" s="1"/>
  <c r="V46" i="55"/>
  <c r="T46" i="55" s="1"/>
  <c r="V38" i="58"/>
  <c r="T38" i="58" s="1"/>
  <c r="V24" i="55"/>
  <c r="T24" i="55" s="1"/>
  <c r="V56" i="55"/>
  <c r="T56" i="55" s="1"/>
  <c r="V50" i="58"/>
  <c r="T50" i="58" s="1"/>
  <c r="V41" i="55"/>
  <c r="T41" i="55" s="1"/>
  <c r="V13" i="58"/>
  <c r="T13" i="58" s="1"/>
  <c r="V21" i="58"/>
  <c r="T21" i="58" s="1"/>
  <c r="V29" i="58"/>
  <c r="T29" i="58" s="1"/>
  <c r="V37" i="58"/>
  <c r="T37" i="58" s="1"/>
  <c r="V45" i="58"/>
  <c r="T45" i="58" s="1"/>
  <c r="V7" i="55"/>
  <c r="T7" i="55" s="1"/>
  <c r="V15" i="55"/>
  <c r="T15" i="55" s="1"/>
  <c r="V23" i="55"/>
  <c r="T23" i="55" s="1"/>
  <c r="V31" i="55"/>
  <c r="T31" i="55" s="1"/>
  <c r="V39" i="55"/>
  <c r="T39" i="55" s="1"/>
  <c r="V47" i="55"/>
  <c r="T47" i="55" s="1"/>
  <c r="V55" i="55"/>
  <c r="T55" i="55" s="1"/>
  <c r="V6" i="58"/>
  <c r="T6" i="58" s="1"/>
  <c r="V14" i="58"/>
  <c r="T14" i="58" s="1"/>
  <c r="V22" i="58"/>
  <c r="T22" i="58" s="1"/>
  <c r="V46" i="58"/>
  <c r="T46" i="58" s="1"/>
  <c r="V40" i="55"/>
  <c r="T40" i="55" s="1"/>
  <c r="V39" i="58"/>
  <c r="T39" i="58" s="1"/>
  <c r="V9" i="55"/>
  <c r="T9" i="55" s="1"/>
  <c r="V49" i="55"/>
  <c r="T49" i="55" s="1"/>
  <c r="V55" i="58"/>
  <c r="T55" i="58" s="1"/>
  <c r="V47" i="58"/>
  <c r="T47" i="58" s="1"/>
  <c r="V49" i="58"/>
  <c r="T49" i="58" s="1"/>
  <c r="V48" i="58"/>
  <c r="T48" i="58" s="1"/>
  <c r="V56" i="58"/>
  <c r="T56" i="58" s="1"/>
  <c r="V17" i="79"/>
  <c r="T17" i="79" s="1"/>
  <c r="V7" i="82"/>
  <c r="T7" i="82" s="1"/>
  <c r="V19" i="79"/>
  <c r="T19" i="79" s="1"/>
  <c r="V18" i="82"/>
  <c r="T18" i="82" s="1"/>
  <c r="V24" i="82"/>
  <c r="T24" i="82" s="1"/>
  <c r="V36" i="79"/>
  <c r="T36" i="79" s="1"/>
  <c r="V6" i="79"/>
  <c r="T6" i="79" s="1"/>
  <c r="V30" i="79"/>
  <c r="T30" i="79" s="1"/>
  <c r="V10" i="82"/>
  <c r="T10" i="82" s="1"/>
  <c r="V51" i="82"/>
  <c r="T51" i="82" s="1"/>
  <c r="V6" i="82"/>
  <c r="T6" i="82" s="1"/>
  <c r="V36" i="82"/>
  <c r="T36" i="82" s="1"/>
  <c r="V44" i="82"/>
  <c r="T44" i="82" s="1"/>
  <c r="V48" i="79"/>
  <c r="T48" i="79" s="1"/>
  <c r="V56" i="79"/>
  <c r="T56" i="79" s="1"/>
  <c r="A7" i="80"/>
  <c r="A8" i="80" s="1"/>
  <c r="A9" i="80" s="1"/>
  <c r="A10" i="80" s="1"/>
  <c r="A11" i="80" s="1"/>
  <c r="A12" i="80" s="1"/>
  <c r="A13" i="80" s="1"/>
  <c r="A14" i="80" s="1"/>
  <c r="A15" i="80" s="1"/>
  <c r="A16" i="80" s="1"/>
  <c r="A17" i="80" s="1"/>
  <c r="A18" i="80" s="1"/>
  <c r="A19" i="80" s="1"/>
  <c r="A20" i="80" s="1"/>
  <c r="A21" i="80" s="1"/>
  <c r="A22" i="80" s="1"/>
  <c r="A23" i="80" s="1"/>
  <c r="A24" i="80" s="1"/>
  <c r="A25" i="80" s="1"/>
  <c r="A26" i="80" s="1"/>
  <c r="A27" i="80" s="1"/>
  <c r="A28" i="80" s="1"/>
  <c r="A29" i="80" s="1"/>
  <c r="A30" i="80" s="1"/>
  <c r="A31" i="80" s="1"/>
  <c r="A32" i="80" s="1"/>
  <c r="A33" i="80" s="1"/>
  <c r="A34" i="80" s="1"/>
  <c r="A35" i="80" s="1"/>
  <c r="A36" i="80" s="1"/>
  <c r="A37" i="80" s="1"/>
  <c r="A38" i="80" s="1"/>
  <c r="A39" i="80" s="1"/>
  <c r="A40" i="80" s="1"/>
  <c r="A41" i="80" s="1"/>
  <c r="A42" i="80" s="1"/>
  <c r="A43" i="80" s="1"/>
  <c r="A44" i="80" s="1"/>
  <c r="A45" i="80" s="1"/>
  <c r="A46" i="80" s="1"/>
  <c r="A47" i="80" s="1"/>
  <c r="V8" i="76"/>
  <c r="T8" i="76" s="1"/>
  <c r="V16" i="76"/>
  <c r="T16" i="76" s="1"/>
  <c r="V24" i="76"/>
  <c r="T24" i="76" s="1"/>
  <c r="V32" i="76"/>
  <c r="T32" i="76" s="1"/>
  <c r="V40" i="76"/>
  <c r="T40" i="76" s="1"/>
  <c r="V48" i="76"/>
  <c r="T48" i="76" s="1"/>
  <c r="V56" i="76"/>
  <c r="T56" i="76" s="1"/>
  <c r="V12" i="73"/>
  <c r="T12" i="73" s="1"/>
  <c r="V20" i="73"/>
  <c r="T20" i="73" s="1"/>
  <c r="V28" i="73"/>
  <c r="T28" i="73" s="1"/>
  <c r="V36" i="73"/>
  <c r="T36" i="73" s="1"/>
  <c r="V44" i="73"/>
  <c r="T44" i="73" s="1"/>
  <c r="V52" i="73"/>
  <c r="T52" i="73" s="1"/>
  <c r="V53" i="73"/>
  <c r="T53" i="73" s="1"/>
  <c r="V11" i="76"/>
  <c r="T11" i="76" s="1"/>
  <c r="V27" i="76"/>
  <c r="T27" i="76" s="1"/>
  <c r="V35" i="76"/>
  <c r="T35" i="76" s="1"/>
  <c r="V7" i="73"/>
  <c r="T7" i="73" s="1"/>
  <c r="V23" i="73"/>
  <c r="T23" i="73" s="1"/>
  <c r="V47" i="73"/>
  <c r="T47" i="73" s="1"/>
  <c r="V43" i="73"/>
  <c r="T43" i="73" s="1"/>
  <c r="V9" i="76"/>
  <c r="T9" i="76" s="1"/>
  <c r="V17" i="76"/>
  <c r="T17" i="76" s="1"/>
  <c r="V25" i="76"/>
  <c r="T25" i="76" s="1"/>
  <c r="V33" i="76"/>
  <c r="T33" i="76" s="1"/>
  <c r="V41" i="76"/>
  <c r="T41" i="76" s="1"/>
  <c r="V49" i="76"/>
  <c r="T49" i="76" s="1"/>
  <c r="V13" i="73"/>
  <c r="T13" i="73" s="1"/>
  <c r="V21" i="73"/>
  <c r="T21" i="73" s="1"/>
  <c r="V29" i="73"/>
  <c r="T29" i="73" s="1"/>
  <c r="V37" i="73"/>
  <c r="T37" i="73" s="1"/>
  <c r="V45" i="73"/>
  <c r="T45" i="73" s="1"/>
  <c r="V19" i="76"/>
  <c r="T19" i="76" s="1"/>
  <c r="V51" i="76"/>
  <c r="T51" i="76" s="1"/>
  <c r="V15" i="73"/>
  <c r="T15" i="73" s="1"/>
  <c r="V39" i="73"/>
  <c r="T39" i="73" s="1"/>
  <c r="V34" i="73"/>
  <c r="T34" i="73" s="1"/>
  <c r="V31" i="76"/>
  <c r="T31" i="76" s="1"/>
  <c r="V35" i="73"/>
  <c r="T35" i="73" s="1"/>
  <c r="V10" i="76"/>
  <c r="T10" i="76" s="1"/>
  <c r="V18" i="76"/>
  <c r="T18" i="76" s="1"/>
  <c r="V26" i="76"/>
  <c r="T26" i="76" s="1"/>
  <c r="V34" i="76"/>
  <c r="T34" i="76" s="1"/>
  <c r="V42" i="76"/>
  <c r="T42" i="76" s="1"/>
  <c r="V50" i="76"/>
  <c r="T50" i="76" s="1"/>
  <c r="V6" i="73"/>
  <c r="T6" i="73" s="1"/>
  <c r="V14" i="73"/>
  <c r="T14" i="73" s="1"/>
  <c r="V22" i="73"/>
  <c r="T22" i="73" s="1"/>
  <c r="V30" i="73"/>
  <c r="T30" i="73" s="1"/>
  <c r="V38" i="73"/>
  <c r="T38" i="73" s="1"/>
  <c r="V46" i="73"/>
  <c r="T46" i="73" s="1"/>
  <c r="V54" i="73"/>
  <c r="T54" i="73" s="1"/>
  <c r="V43" i="76"/>
  <c r="T43" i="76" s="1"/>
  <c r="V31" i="73"/>
  <c r="T31" i="73" s="1"/>
  <c r="V55" i="73"/>
  <c r="T55" i="73" s="1"/>
  <c r="V50" i="73"/>
  <c r="T50" i="73" s="1"/>
  <c r="V23" i="76"/>
  <c r="T23" i="76" s="1"/>
  <c r="V55" i="76"/>
  <c r="T55" i="76" s="1"/>
  <c r="V27" i="73"/>
  <c r="T27" i="73" s="1"/>
  <c r="V12" i="76"/>
  <c r="T12" i="76" s="1"/>
  <c r="V20" i="76"/>
  <c r="T20" i="76" s="1"/>
  <c r="V28" i="76"/>
  <c r="T28" i="76" s="1"/>
  <c r="V36" i="76"/>
  <c r="T36" i="76" s="1"/>
  <c r="V44" i="76"/>
  <c r="T44" i="76" s="1"/>
  <c r="V52" i="76"/>
  <c r="T52" i="76" s="1"/>
  <c r="V8" i="73"/>
  <c r="T8" i="73" s="1"/>
  <c r="V16" i="73"/>
  <c r="T16" i="73" s="1"/>
  <c r="V24" i="73"/>
  <c r="T24" i="73" s="1"/>
  <c r="V32" i="73"/>
  <c r="T32" i="73" s="1"/>
  <c r="V40" i="73"/>
  <c r="T40" i="73" s="1"/>
  <c r="V48" i="73"/>
  <c r="T48" i="73" s="1"/>
  <c r="V56" i="73"/>
  <c r="T56" i="73" s="1"/>
  <c r="V22" i="76"/>
  <c r="T22" i="76" s="1"/>
  <c r="V46" i="76"/>
  <c r="T46" i="76" s="1"/>
  <c r="V10" i="73"/>
  <c r="T10" i="73" s="1"/>
  <c r="V26" i="73"/>
  <c r="T26" i="73" s="1"/>
  <c r="V7" i="76"/>
  <c r="T7" i="76" s="1"/>
  <c r="V39" i="76"/>
  <c r="T39" i="76" s="1"/>
  <c r="V11" i="73"/>
  <c r="T11" i="73" s="1"/>
  <c r="V13" i="76"/>
  <c r="T13" i="76" s="1"/>
  <c r="V21" i="76"/>
  <c r="T21" i="76" s="1"/>
  <c r="V29" i="76"/>
  <c r="T29" i="76" s="1"/>
  <c r="V37" i="76"/>
  <c r="T37" i="76" s="1"/>
  <c r="V45" i="76"/>
  <c r="T45" i="76" s="1"/>
  <c r="V53" i="76"/>
  <c r="T53" i="76" s="1"/>
  <c r="V9" i="73"/>
  <c r="T9" i="73" s="1"/>
  <c r="V17" i="73"/>
  <c r="T17" i="73" s="1"/>
  <c r="V25" i="73"/>
  <c r="T25" i="73" s="1"/>
  <c r="V33" i="73"/>
  <c r="T33" i="73" s="1"/>
  <c r="V41" i="73"/>
  <c r="T41" i="73" s="1"/>
  <c r="V49" i="73"/>
  <c r="T49" i="73" s="1"/>
  <c r="V6" i="76"/>
  <c r="T6" i="76" s="1"/>
  <c r="V14" i="76"/>
  <c r="T14" i="76" s="1"/>
  <c r="V30" i="76"/>
  <c r="T30" i="76" s="1"/>
  <c r="V38" i="76"/>
  <c r="T38" i="76" s="1"/>
  <c r="V54" i="76"/>
  <c r="T54" i="76" s="1"/>
  <c r="V18" i="73"/>
  <c r="T18" i="73" s="1"/>
  <c r="V42" i="73"/>
  <c r="T42" i="73" s="1"/>
  <c r="V15" i="76"/>
  <c r="T15" i="76" s="1"/>
  <c r="V47" i="76"/>
  <c r="T47" i="76" s="1"/>
  <c r="V19" i="73"/>
  <c r="T19" i="73" s="1"/>
  <c r="V51" i="73"/>
  <c r="T51" i="73" s="1"/>
  <c r="A7" i="68"/>
  <c r="A8" i="68" s="1"/>
  <c r="A9" i="68" s="1"/>
  <c r="A10" i="68" s="1"/>
  <c r="A11" i="68" s="1"/>
  <c r="A12" i="68" s="1"/>
  <c r="A13" i="68" s="1"/>
  <c r="A14" i="68" s="1"/>
  <c r="A15" i="68" s="1"/>
  <c r="A16" i="68" s="1"/>
  <c r="A17" i="68" s="1"/>
  <c r="A18" i="68" s="1"/>
  <c r="A19" i="68" s="1"/>
  <c r="A20" i="68" s="1"/>
  <c r="A21" i="68" s="1"/>
  <c r="A22" i="68" s="1"/>
  <c r="A23" i="68" s="1"/>
  <c r="A24" i="68" s="1"/>
  <c r="A25" i="68" s="1"/>
  <c r="A26" i="68" s="1"/>
  <c r="A27" i="68" s="1"/>
  <c r="A28" i="68" s="1"/>
  <c r="A29" i="68" s="1"/>
  <c r="A30" i="68" s="1"/>
  <c r="A31" i="68" s="1"/>
  <c r="A32" i="68" s="1"/>
  <c r="A33" i="68" s="1"/>
  <c r="A34" i="68" s="1"/>
  <c r="A35" i="68" s="1"/>
  <c r="A36" i="68" s="1"/>
  <c r="A37" i="68" s="1"/>
  <c r="A38" i="68" s="1"/>
  <c r="A39" i="68" s="1"/>
  <c r="A40" i="68" s="1"/>
  <c r="A41" i="68" s="1"/>
  <c r="A42" i="68" s="1"/>
  <c r="A43" i="68" s="1"/>
  <c r="A44" i="68" s="1"/>
  <c r="A45" i="68" s="1"/>
  <c r="A46" i="68" s="1"/>
  <c r="A47" i="68" s="1"/>
  <c r="V8" i="70"/>
  <c r="T8" i="70" s="1"/>
  <c r="V16" i="70"/>
  <c r="T16" i="70" s="1"/>
  <c r="V24" i="70"/>
  <c r="T24" i="70" s="1"/>
  <c r="V32" i="70"/>
  <c r="T32" i="70" s="1"/>
  <c r="V40" i="70"/>
  <c r="T40" i="70" s="1"/>
  <c r="V56" i="70"/>
  <c r="T56" i="70" s="1"/>
  <c r="V12" i="67"/>
  <c r="T12" i="67" s="1"/>
  <c r="V20" i="67"/>
  <c r="T20" i="67" s="1"/>
  <c r="V28" i="67"/>
  <c r="T28" i="67" s="1"/>
  <c r="V36" i="67"/>
  <c r="T36" i="67" s="1"/>
  <c r="V44" i="67"/>
  <c r="T44" i="67" s="1"/>
  <c r="V52" i="67"/>
  <c r="T52" i="67" s="1"/>
  <c r="V29" i="70"/>
  <c r="T29" i="70" s="1"/>
  <c r="V9" i="70"/>
  <c r="T9" i="70" s="1"/>
  <c r="V17" i="70"/>
  <c r="T17" i="70" s="1"/>
  <c r="V25" i="70"/>
  <c r="T25" i="70" s="1"/>
  <c r="V33" i="70"/>
  <c r="T33" i="70" s="1"/>
  <c r="V41" i="70"/>
  <c r="T41" i="70" s="1"/>
  <c r="V49" i="70"/>
  <c r="T49" i="70" s="1"/>
  <c r="V13" i="67"/>
  <c r="T13" i="67" s="1"/>
  <c r="V21" i="67"/>
  <c r="T21" i="67" s="1"/>
  <c r="V29" i="67"/>
  <c r="T29" i="67" s="1"/>
  <c r="V37" i="67"/>
  <c r="T37" i="67" s="1"/>
  <c r="V45" i="67"/>
  <c r="T45" i="67" s="1"/>
  <c r="V53" i="67"/>
  <c r="T53" i="67" s="1"/>
  <c r="V28" i="70"/>
  <c r="T28" i="70" s="1"/>
  <c r="V56" i="67"/>
  <c r="T56" i="67" s="1"/>
  <c r="V25" i="67"/>
  <c r="T25" i="67" s="1"/>
  <c r="V10" i="70"/>
  <c r="T10" i="70" s="1"/>
  <c r="V18" i="70"/>
  <c r="T18" i="70" s="1"/>
  <c r="V26" i="70"/>
  <c r="T26" i="70" s="1"/>
  <c r="V34" i="70"/>
  <c r="T34" i="70" s="1"/>
  <c r="V42" i="70"/>
  <c r="T42" i="70" s="1"/>
  <c r="V50" i="70"/>
  <c r="T50" i="70" s="1"/>
  <c r="V6" i="67"/>
  <c r="T6" i="67" s="1"/>
  <c r="V14" i="67"/>
  <c r="T14" i="67" s="1"/>
  <c r="V22" i="67"/>
  <c r="T22" i="67" s="1"/>
  <c r="V30" i="67"/>
  <c r="T30" i="67" s="1"/>
  <c r="V38" i="67"/>
  <c r="T38" i="67" s="1"/>
  <c r="V46" i="67"/>
  <c r="T46" i="67" s="1"/>
  <c r="V54" i="67"/>
  <c r="T54" i="67" s="1"/>
  <c r="V12" i="70"/>
  <c r="T12" i="70" s="1"/>
  <c r="V44" i="70"/>
  <c r="T44" i="70" s="1"/>
  <c r="V52" i="70"/>
  <c r="T52" i="70" s="1"/>
  <c r="V16" i="67"/>
  <c r="T16" i="67" s="1"/>
  <c r="V32" i="67"/>
  <c r="T32" i="67" s="1"/>
  <c r="V48" i="67"/>
  <c r="T48" i="67" s="1"/>
  <c r="V13" i="70"/>
  <c r="T13" i="70" s="1"/>
  <c r="V45" i="70"/>
  <c r="T45" i="70" s="1"/>
  <c r="V17" i="67"/>
  <c r="T17" i="67" s="1"/>
  <c r="V49" i="67"/>
  <c r="T49" i="67" s="1"/>
  <c r="V11" i="70"/>
  <c r="T11" i="70" s="1"/>
  <c r="V19" i="70"/>
  <c r="T19" i="70" s="1"/>
  <c r="V27" i="70"/>
  <c r="T27" i="70" s="1"/>
  <c r="V35" i="70"/>
  <c r="T35" i="70" s="1"/>
  <c r="V43" i="70"/>
  <c r="T43" i="70" s="1"/>
  <c r="V51" i="70"/>
  <c r="T51" i="70" s="1"/>
  <c r="V7" i="67"/>
  <c r="T7" i="67" s="1"/>
  <c r="V15" i="67"/>
  <c r="T15" i="67" s="1"/>
  <c r="V23" i="67"/>
  <c r="T23" i="67" s="1"/>
  <c r="V31" i="67"/>
  <c r="T31" i="67" s="1"/>
  <c r="V39" i="67"/>
  <c r="T39" i="67" s="1"/>
  <c r="V47" i="67"/>
  <c r="T47" i="67" s="1"/>
  <c r="V55" i="67"/>
  <c r="T55" i="67" s="1"/>
  <c r="V20" i="70"/>
  <c r="T20" i="70" s="1"/>
  <c r="V36" i="70"/>
  <c r="T36" i="70" s="1"/>
  <c r="V8" i="67"/>
  <c r="T8" i="67" s="1"/>
  <c r="V24" i="67"/>
  <c r="T24" i="67" s="1"/>
  <c r="V40" i="67"/>
  <c r="T40" i="67" s="1"/>
  <c r="V21" i="70"/>
  <c r="T21" i="70" s="1"/>
  <c r="V37" i="70"/>
  <c r="T37" i="70" s="1"/>
  <c r="V9" i="67"/>
  <c r="T9" i="67" s="1"/>
  <c r="V41" i="67"/>
  <c r="T41" i="67" s="1"/>
  <c r="V6" i="70"/>
  <c r="T6" i="70" s="1"/>
  <c r="V14" i="70"/>
  <c r="T14" i="70" s="1"/>
  <c r="V22" i="70"/>
  <c r="T22" i="70" s="1"/>
  <c r="V30" i="70"/>
  <c r="T30" i="70" s="1"/>
  <c r="V38" i="70"/>
  <c r="T38" i="70" s="1"/>
  <c r="V46" i="70"/>
  <c r="T46" i="70" s="1"/>
  <c r="V54" i="70"/>
  <c r="T54" i="70" s="1"/>
  <c r="V10" i="67"/>
  <c r="T10" i="67" s="1"/>
  <c r="V18" i="67"/>
  <c r="T18" i="67" s="1"/>
  <c r="V26" i="67"/>
  <c r="T26" i="67" s="1"/>
  <c r="V34" i="67"/>
  <c r="T34" i="67" s="1"/>
  <c r="V42" i="67"/>
  <c r="T42" i="67" s="1"/>
  <c r="V50" i="67"/>
  <c r="T50" i="67" s="1"/>
  <c r="V7" i="70"/>
  <c r="T7" i="70" s="1"/>
  <c r="V15" i="70"/>
  <c r="T15" i="70" s="1"/>
  <c r="V23" i="70"/>
  <c r="T23" i="70" s="1"/>
  <c r="V31" i="70"/>
  <c r="T31" i="70" s="1"/>
  <c r="V39" i="70"/>
  <c r="T39" i="70" s="1"/>
  <c r="V47" i="70"/>
  <c r="T47" i="70" s="1"/>
  <c r="V55" i="70"/>
  <c r="T55" i="70" s="1"/>
  <c r="V11" i="67"/>
  <c r="T11" i="67" s="1"/>
  <c r="V19" i="67"/>
  <c r="T19" i="67" s="1"/>
  <c r="V27" i="67"/>
  <c r="T27" i="67" s="1"/>
  <c r="V35" i="67"/>
  <c r="T35" i="67" s="1"/>
  <c r="V43" i="67"/>
  <c r="T43" i="67" s="1"/>
  <c r="V51" i="67"/>
  <c r="T51" i="67" s="1"/>
  <c r="V53" i="70"/>
  <c r="T53" i="70" s="1"/>
  <c r="V33" i="67"/>
  <c r="T33" i="67" s="1"/>
  <c r="A7" i="124"/>
  <c r="A8" i="124" s="1"/>
  <c r="A9" i="124" s="1"/>
  <c r="A10" i="124" s="1"/>
  <c r="A11" i="124" s="1"/>
  <c r="A12" i="124" s="1"/>
  <c r="A13" i="124" s="1"/>
  <c r="A14" i="124" s="1"/>
  <c r="A15" i="124" s="1"/>
  <c r="A16" i="124" s="1"/>
  <c r="A17" i="124" s="1"/>
  <c r="A18" i="124" s="1"/>
  <c r="A19" i="124" s="1"/>
  <c r="A20" i="124" s="1"/>
  <c r="A21" i="124" s="1"/>
  <c r="A22" i="124" s="1"/>
  <c r="A23" i="124" s="1"/>
  <c r="A24" i="124" s="1"/>
  <c r="A25" i="124" s="1"/>
  <c r="A26" i="124" s="1"/>
  <c r="A27" i="124" s="1"/>
  <c r="A28" i="124" s="1"/>
  <c r="A29" i="124" s="1"/>
  <c r="A30" i="124" s="1"/>
  <c r="A31" i="124" s="1"/>
  <c r="A32" i="124" s="1"/>
  <c r="A33" i="124" s="1"/>
  <c r="A34" i="124" s="1"/>
  <c r="A35" i="124" s="1"/>
  <c r="A36" i="124" s="1"/>
  <c r="A37" i="124" s="1"/>
  <c r="A38" i="124" s="1"/>
  <c r="A39" i="124" s="1"/>
  <c r="A40" i="124" s="1"/>
  <c r="A41" i="124" s="1"/>
  <c r="A42" i="124" s="1"/>
  <c r="A43" i="124" s="1"/>
  <c r="A44" i="124" s="1"/>
  <c r="A45" i="124" s="1"/>
  <c r="A46" i="124" s="1"/>
  <c r="A47" i="124" s="1"/>
  <c r="V12" i="126"/>
  <c r="T12" i="126" s="1"/>
  <c r="V20" i="126"/>
  <c r="T20" i="126" s="1"/>
  <c r="V28" i="126"/>
  <c r="T28" i="126" s="1"/>
  <c r="V36" i="126"/>
  <c r="T36" i="126" s="1"/>
  <c r="V44" i="126"/>
  <c r="T44" i="126" s="1"/>
  <c r="V52" i="126"/>
  <c r="T52" i="126" s="1"/>
  <c r="V8" i="123"/>
  <c r="T8" i="123" s="1"/>
  <c r="V16" i="123"/>
  <c r="T16" i="123" s="1"/>
  <c r="V24" i="123"/>
  <c r="T24" i="123" s="1"/>
  <c r="V32" i="123"/>
  <c r="T32" i="123" s="1"/>
  <c r="V40" i="123"/>
  <c r="T40" i="123" s="1"/>
  <c r="V48" i="123"/>
  <c r="T48" i="123" s="1"/>
  <c r="V56" i="123"/>
  <c r="T56" i="123" s="1"/>
  <c r="V34" i="123"/>
  <c r="T34" i="123" s="1"/>
  <c r="V42" i="123"/>
  <c r="T42" i="123" s="1"/>
  <c r="V50" i="123"/>
  <c r="T50" i="123" s="1"/>
  <c r="V56" i="126"/>
  <c r="T56" i="126" s="1"/>
  <c r="V17" i="126"/>
  <c r="T17" i="126" s="1"/>
  <c r="V41" i="126"/>
  <c r="T41" i="126" s="1"/>
  <c r="V45" i="123"/>
  <c r="T45" i="123" s="1"/>
  <c r="V26" i="126"/>
  <c r="T26" i="126" s="1"/>
  <c r="V30" i="123"/>
  <c r="T30" i="123" s="1"/>
  <c r="V27" i="126"/>
  <c r="T27" i="126" s="1"/>
  <c r="V23" i="123"/>
  <c r="T23" i="123" s="1"/>
  <c r="V55" i="123"/>
  <c r="T55" i="123" s="1"/>
  <c r="V13" i="126"/>
  <c r="T13" i="126" s="1"/>
  <c r="V21" i="126"/>
  <c r="T21" i="126" s="1"/>
  <c r="V29" i="126"/>
  <c r="T29" i="126" s="1"/>
  <c r="V37" i="126"/>
  <c r="T37" i="126" s="1"/>
  <c r="V45" i="126"/>
  <c r="T45" i="126" s="1"/>
  <c r="V53" i="126"/>
  <c r="T53" i="126" s="1"/>
  <c r="V9" i="123"/>
  <c r="T9" i="123" s="1"/>
  <c r="V17" i="123"/>
  <c r="T17" i="123" s="1"/>
  <c r="V25" i="123"/>
  <c r="T25" i="123" s="1"/>
  <c r="V33" i="123"/>
  <c r="T33" i="123" s="1"/>
  <c r="V41" i="123"/>
  <c r="T41" i="123" s="1"/>
  <c r="V49" i="123"/>
  <c r="T49" i="123" s="1"/>
  <c r="V16" i="126"/>
  <c r="T16" i="126" s="1"/>
  <c r="V36" i="123"/>
  <c r="T36" i="123" s="1"/>
  <c r="V9" i="126"/>
  <c r="T9" i="126" s="1"/>
  <c r="V33" i="126"/>
  <c r="T33" i="126" s="1"/>
  <c r="V49" i="126"/>
  <c r="T49" i="126" s="1"/>
  <c r="V13" i="123"/>
  <c r="T13" i="123" s="1"/>
  <c r="V21" i="123"/>
  <c r="T21" i="123" s="1"/>
  <c r="V37" i="123"/>
  <c r="T37" i="123" s="1"/>
  <c r="V53" i="123"/>
  <c r="T53" i="123" s="1"/>
  <c r="V10" i="126"/>
  <c r="T10" i="126" s="1"/>
  <c r="V34" i="126"/>
  <c r="T34" i="126" s="1"/>
  <c r="V50" i="126"/>
  <c r="T50" i="126" s="1"/>
  <c r="V14" i="123"/>
  <c r="T14" i="123" s="1"/>
  <c r="V46" i="123"/>
  <c r="T46" i="123" s="1"/>
  <c r="V11" i="126"/>
  <c r="T11" i="126" s="1"/>
  <c r="V43" i="126"/>
  <c r="T43" i="126" s="1"/>
  <c r="V7" i="123"/>
  <c r="T7" i="123" s="1"/>
  <c r="V31" i="123"/>
  <c r="T31" i="123" s="1"/>
  <c r="V47" i="123"/>
  <c r="T47" i="123" s="1"/>
  <c r="V6" i="126"/>
  <c r="T6" i="126" s="1"/>
  <c r="V14" i="126"/>
  <c r="T14" i="126" s="1"/>
  <c r="V22" i="126"/>
  <c r="T22" i="126" s="1"/>
  <c r="V30" i="126"/>
  <c r="T30" i="126" s="1"/>
  <c r="V38" i="126"/>
  <c r="T38" i="126" s="1"/>
  <c r="V46" i="126"/>
  <c r="T46" i="126" s="1"/>
  <c r="V54" i="126"/>
  <c r="T54" i="126" s="1"/>
  <c r="V10" i="123"/>
  <c r="T10" i="123" s="1"/>
  <c r="V18" i="123"/>
  <c r="T18" i="123" s="1"/>
  <c r="V26" i="123"/>
  <c r="T26" i="123" s="1"/>
  <c r="V7" i="126"/>
  <c r="T7" i="126" s="1"/>
  <c r="V15" i="126"/>
  <c r="T15" i="126" s="1"/>
  <c r="V23" i="126"/>
  <c r="T23" i="126" s="1"/>
  <c r="V31" i="126"/>
  <c r="T31" i="126" s="1"/>
  <c r="V39" i="126"/>
  <c r="T39" i="126" s="1"/>
  <c r="V47" i="126"/>
  <c r="T47" i="126" s="1"/>
  <c r="V55" i="126"/>
  <c r="T55" i="126" s="1"/>
  <c r="V11" i="123"/>
  <c r="T11" i="123" s="1"/>
  <c r="V19" i="123"/>
  <c r="T19" i="123" s="1"/>
  <c r="V27" i="123"/>
  <c r="T27" i="123" s="1"/>
  <c r="V35" i="123"/>
  <c r="T35" i="123" s="1"/>
  <c r="V43" i="123"/>
  <c r="T43" i="123" s="1"/>
  <c r="V51" i="123"/>
  <c r="T51" i="123" s="1"/>
  <c r="V8" i="126"/>
  <c r="T8" i="126" s="1"/>
  <c r="V24" i="126"/>
  <c r="T24" i="126" s="1"/>
  <c r="V32" i="126"/>
  <c r="T32" i="126" s="1"/>
  <c r="V40" i="126"/>
  <c r="T40" i="126" s="1"/>
  <c r="V48" i="126"/>
  <c r="T48" i="126" s="1"/>
  <c r="V12" i="123"/>
  <c r="T12" i="123" s="1"/>
  <c r="V20" i="123"/>
  <c r="T20" i="123" s="1"/>
  <c r="V28" i="123"/>
  <c r="T28" i="123" s="1"/>
  <c r="V44" i="123"/>
  <c r="T44" i="123" s="1"/>
  <c r="V52" i="123"/>
  <c r="T52" i="123" s="1"/>
  <c r="V25" i="126"/>
  <c r="T25" i="126" s="1"/>
  <c r="V29" i="123"/>
  <c r="T29" i="123" s="1"/>
  <c r="V18" i="126"/>
  <c r="T18" i="126" s="1"/>
  <c r="V42" i="126"/>
  <c r="T42" i="126" s="1"/>
  <c r="V6" i="123"/>
  <c r="T6" i="123" s="1"/>
  <c r="V22" i="123"/>
  <c r="T22" i="123" s="1"/>
  <c r="V38" i="123"/>
  <c r="T38" i="123" s="1"/>
  <c r="V54" i="123"/>
  <c r="T54" i="123" s="1"/>
  <c r="V19" i="126"/>
  <c r="T19" i="126" s="1"/>
  <c r="V35" i="126"/>
  <c r="T35" i="126" s="1"/>
  <c r="V51" i="126"/>
  <c r="T51" i="126" s="1"/>
  <c r="V15" i="123"/>
  <c r="T15" i="123" s="1"/>
  <c r="V39" i="123"/>
  <c r="T39" i="123" s="1"/>
  <c r="A7" i="118"/>
  <c r="A8" i="118" s="1"/>
  <c r="A9" i="118" s="1"/>
  <c r="A10" i="118" s="1"/>
  <c r="A11" i="118" s="1"/>
  <c r="A12" i="118" s="1"/>
  <c r="A13" i="118" s="1"/>
  <c r="A14" i="118" s="1"/>
  <c r="A15" i="118" s="1"/>
  <c r="A16" i="118" s="1"/>
  <c r="A17" i="118" s="1"/>
  <c r="A18" i="118" s="1"/>
  <c r="A19" i="118" s="1"/>
  <c r="A20" i="118" s="1"/>
  <c r="A21" i="118" s="1"/>
  <c r="A22" i="118" s="1"/>
  <c r="A23" i="118" s="1"/>
  <c r="A24" i="118" s="1"/>
  <c r="A25" i="118" s="1"/>
  <c r="A26" i="118" s="1"/>
  <c r="A27" i="118" s="1"/>
  <c r="A28" i="118" s="1"/>
  <c r="A29" i="118" s="1"/>
  <c r="A30" i="118" s="1"/>
  <c r="A31" i="118" s="1"/>
  <c r="A32" i="118" s="1"/>
  <c r="A33" i="118" s="1"/>
  <c r="A34" i="118" s="1"/>
  <c r="A35" i="118" s="1"/>
  <c r="A36" i="118" s="1"/>
  <c r="A37" i="118" s="1"/>
  <c r="A38" i="118" s="1"/>
  <c r="A39" i="118" s="1"/>
  <c r="A40" i="118" s="1"/>
  <c r="A41" i="118" s="1"/>
  <c r="A42" i="118" s="1"/>
  <c r="A43" i="118" s="1"/>
  <c r="A44" i="118" s="1"/>
  <c r="A45" i="118" s="1"/>
  <c r="A46" i="118" s="1"/>
  <c r="V10" i="120"/>
  <c r="T10" i="120" s="1"/>
  <c r="V18" i="120"/>
  <c r="T18" i="120" s="1"/>
  <c r="V26" i="120"/>
  <c r="T26" i="120" s="1"/>
  <c r="V34" i="120"/>
  <c r="T34" i="120" s="1"/>
  <c r="V42" i="120"/>
  <c r="T42" i="120" s="1"/>
  <c r="V50" i="120"/>
  <c r="T50" i="120" s="1"/>
  <c r="V6" i="117"/>
  <c r="T6" i="117" s="1"/>
  <c r="V14" i="117"/>
  <c r="T14" i="117" s="1"/>
  <c r="V22" i="117"/>
  <c r="T22" i="117" s="1"/>
  <c r="V30" i="117"/>
  <c r="T30" i="117" s="1"/>
  <c r="V38" i="117"/>
  <c r="T38" i="117" s="1"/>
  <c r="V46" i="117"/>
  <c r="T46" i="117" s="1"/>
  <c r="V54" i="117"/>
  <c r="T54" i="117" s="1"/>
  <c r="V20" i="120"/>
  <c r="T20" i="120" s="1"/>
  <c r="V44" i="120"/>
  <c r="T44" i="120" s="1"/>
  <c r="V8" i="117"/>
  <c r="T8" i="117" s="1"/>
  <c r="V24" i="117"/>
  <c r="T24" i="117" s="1"/>
  <c r="V40" i="117"/>
  <c r="T40" i="117" s="1"/>
  <c r="V56" i="117"/>
  <c r="T56" i="117" s="1"/>
  <c r="V13" i="120"/>
  <c r="T13" i="120" s="1"/>
  <c r="V29" i="120"/>
  <c r="T29" i="120" s="1"/>
  <c r="V45" i="120"/>
  <c r="T45" i="120" s="1"/>
  <c r="V9" i="117"/>
  <c r="T9" i="117" s="1"/>
  <c r="V33" i="117"/>
  <c r="T33" i="117" s="1"/>
  <c r="V49" i="117"/>
  <c r="T49" i="117" s="1"/>
  <c r="V11" i="120"/>
  <c r="T11" i="120" s="1"/>
  <c r="V19" i="120"/>
  <c r="T19" i="120" s="1"/>
  <c r="V27" i="120"/>
  <c r="T27" i="120" s="1"/>
  <c r="V35" i="120"/>
  <c r="T35" i="120" s="1"/>
  <c r="V43" i="120"/>
  <c r="T43" i="120" s="1"/>
  <c r="V51" i="120"/>
  <c r="T51" i="120" s="1"/>
  <c r="V7" i="117"/>
  <c r="T7" i="117" s="1"/>
  <c r="V15" i="117"/>
  <c r="T15" i="117" s="1"/>
  <c r="V23" i="117"/>
  <c r="T23" i="117" s="1"/>
  <c r="V31" i="117"/>
  <c r="T31" i="117" s="1"/>
  <c r="V39" i="117"/>
  <c r="T39" i="117" s="1"/>
  <c r="V47" i="117"/>
  <c r="T47" i="117" s="1"/>
  <c r="V55" i="117"/>
  <c r="T55" i="117" s="1"/>
  <c r="V12" i="120"/>
  <c r="T12" i="120" s="1"/>
  <c r="V28" i="120"/>
  <c r="T28" i="120" s="1"/>
  <c r="V36" i="120"/>
  <c r="T36" i="120" s="1"/>
  <c r="V52" i="120"/>
  <c r="T52" i="120" s="1"/>
  <c r="V16" i="117"/>
  <c r="T16" i="117" s="1"/>
  <c r="V32" i="117"/>
  <c r="T32" i="117" s="1"/>
  <c r="V48" i="117"/>
  <c r="T48" i="117" s="1"/>
  <c r="V21" i="120"/>
  <c r="T21" i="120" s="1"/>
  <c r="V37" i="120"/>
  <c r="T37" i="120" s="1"/>
  <c r="V53" i="120"/>
  <c r="T53" i="120" s="1"/>
  <c r="V17" i="117"/>
  <c r="T17" i="117" s="1"/>
  <c r="V6" i="120"/>
  <c r="T6" i="120" s="1"/>
  <c r="V14" i="120"/>
  <c r="T14" i="120" s="1"/>
  <c r="V22" i="120"/>
  <c r="T22" i="120" s="1"/>
  <c r="V30" i="120"/>
  <c r="T30" i="120" s="1"/>
  <c r="V38" i="120"/>
  <c r="T38" i="120" s="1"/>
  <c r="V46" i="120"/>
  <c r="T46" i="120" s="1"/>
  <c r="V54" i="120"/>
  <c r="T54" i="120" s="1"/>
  <c r="V10" i="117"/>
  <c r="T10" i="117" s="1"/>
  <c r="V18" i="117"/>
  <c r="T18" i="117" s="1"/>
  <c r="V26" i="117"/>
  <c r="T26" i="117" s="1"/>
  <c r="V34" i="117"/>
  <c r="T34" i="117" s="1"/>
  <c r="V42" i="117"/>
  <c r="T42" i="117" s="1"/>
  <c r="V50" i="117"/>
  <c r="T50" i="117" s="1"/>
  <c r="V32" i="120"/>
  <c r="T32" i="120" s="1"/>
  <c r="V56" i="120"/>
  <c r="T56" i="120" s="1"/>
  <c r="V20" i="117"/>
  <c r="T20" i="117" s="1"/>
  <c r="V36" i="117"/>
  <c r="T36" i="117" s="1"/>
  <c r="V52" i="117"/>
  <c r="T52" i="117" s="1"/>
  <c r="V9" i="120"/>
  <c r="T9" i="120" s="1"/>
  <c r="V25" i="120"/>
  <c r="T25" i="120" s="1"/>
  <c r="V33" i="120"/>
  <c r="T33" i="120" s="1"/>
  <c r="V49" i="120"/>
  <c r="T49" i="120" s="1"/>
  <c r="V13" i="117"/>
  <c r="T13" i="117" s="1"/>
  <c r="V21" i="117"/>
  <c r="T21" i="117" s="1"/>
  <c r="V29" i="117"/>
  <c r="T29" i="117" s="1"/>
  <c r="V37" i="117"/>
  <c r="T37" i="117" s="1"/>
  <c r="V45" i="117"/>
  <c r="T45" i="117" s="1"/>
  <c r="V53" i="117"/>
  <c r="T53" i="117" s="1"/>
  <c r="V25" i="117"/>
  <c r="T25" i="117" s="1"/>
  <c r="V7" i="120"/>
  <c r="T7" i="120" s="1"/>
  <c r="V15" i="120"/>
  <c r="T15" i="120" s="1"/>
  <c r="V23" i="120"/>
  <c r="T23" i="120" s="1"/>
  <c r="V31" i="120"/>
  <c r="T31" i="120" s="1"/>
  <c r="V39" i="120"/>
  <c r="T39" i="120" s="1"/>
  <c r="V47" i="120"/>
  <c r="T47" i="120" s="1"/>
  <c r="V55" i="120"/>
  <c r="T55" i="120" s="1"/>
  <c r="V11" i="117"/>
  <c r="T11" i="117" s="1"/>
  <c r="V19" i="117"/>
  <c r="T19" i="117" s="1"/>
  <c r="V27" i="117"/>
  <c r="T27" i="117" s="1"/>
  <c r="V35" i="117"/>
  <c r="T35" i="117" s="1"/>
  <c r="V43" i="117"/>
  <c r="T43" i="117" s="1"/>
  <c r="V51" i="117"/>
  <c r="T51" i="117" s="1"/>
  <c r="V8" i="120"/>
  <c r="T8" i="120" s="1"/>
  <c r="V16" i="120"/>
  <c r="T16" i="120" s="1"/>
  <c r="V24" i="120"/>
  <c r="T24" i="120" s="1"/>
  <c r="V40" i="120"/>
  <c r="T40" i="120" s="1"/>
  <c r="V48" i="120"/>
  <c r="T48" i="120" s="1"/>
  <c r="V12" i="117"/>
  <c r="T12" i="117" s="1"/>
  <c r="V28" i="117"/>
  <c r="T28" i="117" s="1"/>
  <c r="V44" i="117"/>
  <c r="T44" i="117" s="1"/>
  <c r="V17" i="120"/>
  <c r="T17" i="120" s="1"/>
  <c r="V41" i="120"/>
  <c r="T41" i="120" s="1"/>
  <c r="V41" i="117"/>
  <c r="T41" i="117" s="1"/>
  <c r="H47" i="74"/>
  <c r="C47" i="87"/>
  <c r="H47" i="37"/>
  <c r="H47" i="68"/>
  <c r="C47" i="62"/>
  <c r="H47" i="124"/>
  <c r="H47" i="56"/>
  <c r="H47" i="80"/>
  <c r="C47" i="100"/>
  <c r="I47" i="74"/>
  <c r="D47" i="87"/>
  <c r="I47" i="37"/>
  <c r="D47" i="62"/>
  <c r="I47" i="124"/>
  <c r="I47" i="56"/>
  <c r="I47" i="80"/>
  <c r="I47" i="68"/>
  <c r="D47" i="100"/>
  <c r="J47" i="77"/>
  <c r="E47" i="65"/>
  <c r="E47" i="90"/>
  <c r="E47" i="103"/>
  <c r="J47" i="59"/>
  <c r="J47" i="83"/>
  <c r="J47" i="71"/>
  <c r="J47" i="127"/>
  <c r="E47" i="96"/>
  <c r="C47" i="65"/>
  <c r="C47" i="90"/>
  <c r="H47" i="59"/>
  <c r="H47" i="83"/>
  <c r="H47" i="71"/>
  <c r="H47" i="127"/>
  <c r="C47" i="96"/>
  <c r="C47" i="103"/>
  <c r="H47" i="77"/>
  <c r="A7" i="62"/>
  <c r="A8" i="62" s="1"/>
  <c r="A9" i="62" s="1"/>
  <c r="A10" i="62" s="1"/>
  <c r="A11" i="62" s="1"/>
  <c r="A12" i="62" s="1"/>
  <c r="A13" i="62" s="1"/>
  <c r="A14" i="62" s="1"/>
  <c r="A15" i="62" s="1"/>
  <c r="A16" i="62" s="1"/>
  <c r="A17" i="62" s="1"/>
  <c r="A18" i="62" s="1"/>
  <c r="A19" i="62" s="1"/>
  <c r="A20" i="62" s="1"/>
  <c r="A21" i="62" s="1"/>
  <c r="A22" i="62" s="1"/>
  <c r="B22" i="62" s="1"/>
  <c r="V22" i="61" s="1"/>
  <c r="T16" i="61"/>
  <c r="V6" i="108"/>
  <c r="T6" i="108" s="1"/>
  <c r="V39" i="108"/>
  <c r="T39" i="108" s="1"/>
  <c r="V47" i="108"/>
  <c r="T47" i="108" s="1"/>
  <c r="T6" i="105"/>
  <c r="T10" i="105"/>
  <c r="A7" i="106"/>
  <c r="A8" i="106" s="1"/>
  <c r="A9" i="106" s="1"/>
  <c r="A10" i="106" s="1"/>
  <c r="A11" i="106" s="1"/>
  <c r="A12" i="106" s="1"/>
  <c r="A13" i="106" s="1"/>
  <c r="A14" i="106" s="1"/>
  <c r="A15" i="106" s="1"/>
  <c r="A16" i="106" s="1"/>
  <c r="A17" i="106" s="1"/>
  <c r="A18" i="106" s="1"/>
  <c r="A19" i="106" s="1"/>
  <c r="A20" i="106" s="1"/>
  <c r="A21" i="106" s="1"/>
  <c r="A22" i="106" s="1"/>
  <c r="A23" i="106" s="1"/>
  <c r="A24" i="106" s="1"/>
  <c r="A25" i="106" s="1"/>
  <c r="A26" i="106" s="1"/>
  <c r="A27" i="106" s="1"/>
  <c r="A28" i="106" s="1"/>
  <c r="A29" i="106" s="1"/>
  <c r="A30" i="106" s="1"/>
  <c r="A31" i="106" s="1"/>
  <c r="A32" i="106" s="1"/>
  <c r="A33" i="106" s="1"/>
  <c r="A34" i="106" s="1"/>
  <c r="A35" i="106" s="1"/>
  <c r="A36" i="106" s="1"/>
  <c r="A37" i="106" s="1"/>
  <c r="A38" i="106" s="1"/>
  <c r="A39" i="106" s="1"/>
  <c r="A40" i="106" s="1"/>
  <c r="A41" i="106" s="1"/>
  <c r="A42" i="106" s="1"/>
  <c r="A43" i="106" s="1"/>
  <c r="A44" i="106" s="1"/>
  <c r="A45" i="106" s="1"/>
  <c r="A46" i="106" s="1"/>
  <c r="E4" i="105"/>
  <c r="H4" i="105" s="1"/>
  <c r="K4" i="105" s="1"/>
  <c r="N4" i="105" s="1"/>
  <c r="E4" i="117"/>
  <c r="H4" i="117" s="1"/>
  <c r="K4" i="117" s="1"/>
  <c r="N4" i="117" s="1"/>
  <c r="A2" i="119"/>
  <c r="E4" i="108"/>
  <c r="H4" i="108" s="1"/>
  <c r="K4" i="108" s="1"/>
  <c r="N4" i="108" s="1"/>
  <c r="A2" i="75"/>
  <c r="E4" i="73"/>
  <c r="H4" i="73" s="1"/>
  <c r="K4" i="73" s="1"/>
  <c r="N4" i="73" s="1"/>
  <c r="A23" i="100"/>
  <c r="B23" i="100" s="1"/>
  <c r="V23" i="102" s="1"/>
  <c r="B22" i="93"/>
  <c r="A23" i="93"/>
  <c r="E4" i="55"/>
  <c r="H4" i="55" s="1"/>
  <c r="K4" i="55" s="1"/>
  <c r="N4" i="55" s="1"/>
  <c r="A2" i="57"/>
  <c r="A2" i="88"/>
  <c r="E4" i="86"/>
  <c r="H4" i="86" s="1"/>
  <c r="K4" i="86" s="1"/>
  <c r="N4" i="86" s="1"/>
  <c r="E4" i="102"/>
  <c r="H4" i="102" s="1"/>
  <c r="K4" i="102" s="1"/>
  <c r="N4" i="102" s="1"/>
  <c r="E4" i="99"/>
  <c r="H4" i="99" s="1"/>
  <c r="K4" i="99" s="1"/>
  <c r="N4" i="99" s="1"/>
  <c r="E4" i="89"/>
  <c r="H4" i="89" s="1"/>
  <c r="K4" i="89" s="1"/>
  <c r="N4" i="89" s="1"/>
  <c r="G67" i="18"/>
  <c r="G68" i="18"/>
  <c r="G69" i="18"/>
  <c r="G70" i="18"/>
  <c r="G71" i="18"/>
  <c r="G72" i="18"/>
  <c r="G73" i="18"/>
  <c r="G74" i="18"/>
  <c r="G75" i="18"/>
  <c r="G76" i="18"/>
  <c r="G77" i="18"/>
  <c r="G78" i="18"/>
  <c r="G79" i="18"/>
  <c r="G80" i="18"/>
  <c r="G81" i="18"/>
  <c r="G82" i="18"/>
  <c r="G83" i="18"/>
  <c r="G84" i="18"/>
  <c r="G85" i="18"/>
  <c r="G86" i="18"/>
  <c r="G87" i="18"/>
  <c r="G88" i="18"/>
  <c r="G89" i="18"/>
  <c r="C9" i="87"/>
  <c r="C9" i="100"/>
  <c r="C9" i="62"/>
  <c r="C9" i="93"/>
  <c r="H9" i="37"/>
  <c r="H9" i="56"/>
  <c r="H9" i="80"/>
  <c r="H9" i="74"/>
  <c r="H9" i="68"/>
  <c r="H9" i="118"/>
  <c r="H9" i="106"/>
  <c r="H9" i="124"/>
  <c r="C13" i="87"/>
  <c r="C13" i="100"/>
  <c r="C13" i="62"/>
  <c r="C13" i="93"/>
  <c r="H13" i="37"/>
  <c r="H13" i="80"/>
  <c r="H13" i="56"/>
  <c r="H13" i="74"/>
  <c r="H13" i="118"/>
  <c r="H13" i="106"/>
  <c r="H13" i="68"/>
  <c r="H13" i="124"/>
  <c r="C16" i="87"/>
  <c r="C16" i="62"/>
  <c r="C16" i="93"/>
  <c r="H16" i="37"/>
  <c r="C16" i="100"/>
  <c r="H16" i="56"/>
  <c r="H16" i="80"/>
  <c r="H16" i="124"/>
  <c r="H16" i="74"/>
  <c r="H16" i="68"/>
  <c r="H16" i="118"/>
  <c r="H16" i="106"/>
  <c r="C20" i="87"/>
  <c r="C20" i="62"/>
  <c r="C20" i="93"/>
  <c r="C20" i="100"/>
  <c r="H20" i="37"/>
  <c r="H20" i="56"/>
  <c r="H20" i="80"/>
  <c r="H20" i="124"/>
  <c r="H20" i="74"/>
  <c r="H20" i="68"/>
  <c r="H20" i="118"/>
  <c r="C25" i="87"/>
  <c r="C25" i="100"/>
  <c r="C25" i="62"/>
  <c r="C25" i="93"/>
  <c r="H25" i="37"/>
  <c r="H25" i="56"/>
  <c r="H25" i="80"/>
  <c r="H25" i="74"/>
  <c r="H25" i="68"/>
  <c r="H25" i="118"/>
  <c r="H25" i="106"/>
  <c r="H25" i="124"/>
  <c r="C29" i="87"/>
  <c r="C29" i="100"/>
  <c r="C29" i="62"/>
  <c r="C29" i="93"/>
  <c r="H29" i="37"/>
  <c r="H29" i="80"/>
  <c r="H29" i="56"/>
  <c r="H29" i="74"/>
  <c r="H29" i="118"/>
  <c r="H29" i="106"/>
  <c r="H29" i="68"/>
  <c r="H29" i="124"/>
  <c r="C33" i="87"/>
  <c r="C33" i="100"/>
  <c r="C33" i="62"/>
  <c r="C33" i="93"/>
  <c r="H33" i="37"/>
  <c r="H33" i="56"/>
  <c r="H33" i="80"/>
  <c r="H33" i="74"/>
  <c r="H33" i="68"/>
  <c r="H33" i="118"/>
  <c r="H33" i="106"/>
  <c r="H33" i="124"/>
  <c r="C38" i="87"/>
  <c r="C38" i="100"/>
  <c r="C38" i="62"/>
  <c r="C38" i="93"/>
  <c r="H38" i="37"/>
  <c r="H38" i="56"/>
  <c r="H38" i="80"/>
  <c r="H38" i="68"/>
  <c r="H38" i="124"/>
  <c r="H38" i="74"/>
  <c r="H38" i="118"/>
  <c r="H38" i="106"/>
  <c r="D6" i="87"/>
  <c r="D6" i="100"/>
  <c r="D6" i="62"/>
  <c r="D6" i="93"/>
  <c r="I6" i="37"/>
  <c r="I6" i="56"/>
  <c r="I6" i="80"/>
  <c r="I6" i="74"/>
  <c r="I6" i="68"/>
  <c r="I6" i="118"/>
  <c r="I6" i="106"/>
  <c r="I6" i="124"/>
  <c r="D9" i="87"/>
  <c r="D9" i="62"/>
  <c r="D9" i="93"/>
  <c r="D9" i="100"/>
  <c r="I9" i="37"/>
  <c r="I9" i="56"/>
  <c r="I9" i="80"/>
  <c r="I9" i="74"/>
  <c r="I9" i="68"/>
  <c r="I9" i="124"/>
  <c r="I9" i="118"/>
  <c r="D12" i="87"/>
  <c r="D12" i="93"/>
  <c r="D12" i="100"/>
  <c r="D12" i="62"/>
  <c r="I12" i="37"/>
  <c r="I12" i="56"/>
  <c r="I12" i="80"/>
  <c r="I12" i="74"/>
  <c r="I12" i="68"/>
  <c r="I12" i="124"/>
  <c r="I12" i="118"/>
  <c r="I12" i="106"/>
  <c r="D15" i="100"/>
  <c r="D15" i="87"/>
  <c r="D15" i="62"/>
  <c r="D15" i="93"/>
  <c r="I15" i="56"/>
  <c r="I15" i="80"/>
  <c r="I15" i="37"/>
  <c r="I15" i="68"/>
  <c r="I15" i="124"/>
  <c r="I15" i="118"/>
  <c r="I15" i="106"/>
  <c r="I15" i="74"/>
  <c r="D18" i="87"/>
  <c r="D18" i="100"/>
  <c r="D18" i="62"/>
  <c r="D18" i="93"/>
  <c r="I18" i="37"/>
  <c r="I18" i="80"/>
  <c r="I18" i="56"/>
  <c r="I18" i="74"/>
  <c r="I18" i="124"/>
  <c r="I18" i="118"/>
  <c r="I18" i="106"/>
  <c r="I18" i="68"/>
  <c r="D21" i="87"/>
  <c r="D21" i="62"/>
  <c r="D21" i="93"/>
  <c r="I21" i="37"/>
  <c r="D21" i="100"/>
  <c r="I21" i="56"/>
  <c r="I21" i="80"/>
  <c r="I21" i="124"/>
  <c r="I21" i="74"/>
  <c r="I21" i="68"/>
  <c r="I21" i="118"/>
  <c r="I21" i="106"/>
  <c r="D24" i="87"/>
  <c r="D24" i="93"/>
  <c r="D24" i="100"/>
  <c r="I24" i="37"/>
  <c r="D24" i="62"/>
  <c r="I24" i="56"/>
  <c r="I24" i="80"/>
  <c r="I24" i="74"/>
  <c r="I24" i="68"/>
  <c r="I24" i="124"/>
  <c r="I24" i="118"/>
  <c r="I24" i="106"/>
  <c r="D27" i="87"/>
  <c r="D27" i="62"/>
  <c r="D27" i="100"/>
  <c r="D27" i="93"/>
  <c r="I27" i="37"/>
  <c r="I27" i="56"/>
  <c r="I27" i="80"/>
  <c r="I27" i="68"/>
  <c r="I27" i="124"/>
  <c r="I27" i="74"/>
  <c r="I27" i="118"/>
  <c r="I27" i="106"/>
  <c r="D29" i="87"/>
  <c r="D29" i="62"/>
  <c r="D29" i="93"/>
  <c r="I29" i="37"/>
  <c r="D29" i="100"/>
  <c r="I29" i="56"/>
  <c r="I29" i="80"/>
  <c r="I29" i="124"/>
  <c r="I29" i="74"/>
  <c r="I29" i="68"/>
  <c r="I29" i="118"/>
  <c r="I29" i="106"/>
  <c r="D31" i="62"/>
  <c r="D31" i="100"/>
  <c r="D31" i="87"/>
  <c r="D31" i="93"/>
  <c r="I31" i="56"/>
  <c r="I31" i="80"/>
  <c r="I31" i="37"/>
  <c r="I31" i="68"/>
  <c r="I31" i="124"/>
  <c r="I31" i="118"/>
  <c r="I31" i="106"/>
  <c r="I31" i="74"/>
  <c r="D33" i="87"/>
  <c r="D33" i="62"/>
  <c r="D33" i="93"/>
  <c r="D33" i="100"/>
  <c r="I33" i="37"/>
  <c r="I33" i="56"/>
  <c r="I33" i="80"/>
  <c r="I33" i="124"/>
  <c r="I33" i="74"/>
  <c r="I33" i="68"/>
  <c r="I33" i="118"/>
  <c r="D35" i="87"/>
  <c r="D35" i="62"/>
  <c r="D35" i="100"/>
  <c r="D35" i="93"/>
  <c r="I35" i="37"/>
  <c r="I35" i="56"/>
  <c r="I35" i="80"/>
  <c r="I35" i="68"/>
  <c r="I35" i="124"/>
  <c r="I35" i="74"/>
  <c r="I35" i="118"/>
  <c r="I35" i="106"/>
  <c r="D37" i="87"/>
  <c r="D37" i="62"/>
  <c r="D37" i="93"/>
  <c r="I37" i="37"/>
  <c r="D37" i="100"/>
  <c r="I37" i="56"/>
  <c r="I37" i="80"/>
  <c r="I37" i="124"/>
  <c r="I37" i="74"/>
  <c r="I37" i="68"/>
  <c r="I37" i="118"/>
  <c r="I37" i="106"/>
  <c r="D39" i="62"/>
  <c r="D39" i="100"/>
  <c r="D39" i="87"/>
  <c r="D39" i="93"/>
  <c r="I39" i="56"/>
  <c r="I39" i="80"/>
  <c r="I39" i="37"/>
  <c r="I39" i="68"/>
  <c r="I39" i="124"/>
  <c r="I39" i="118"/>
  <c r="I39" i="106"/>
  <c r="I39" i="74"/>
  <c r="D41" i="87"/>
  <c r="D41" i="62"/>
  <c r="D41" i="93"/>
  <c r="D41" i="100"/>
  <c r="I41" i="37"/>
  <c r="I41" i="56"/>
  <c r="I41" i="80"/>
  <c r="I41" i="124"/>
  <c r="I41" i="74"/>
  <c r="I41" i="68"/>
  <c r="I41" i="118"/>
  <c r="D43" i="87"/>
  <c r="D43" i="62"/>
  <c r="D43" i="100"/>
  <c r="D43" i="93"/>
  <c r="I43" i="37"/>
  <c r="I43" i="56"/>
  <c r="I43" i="80"/>
  <c r="I43" i="68"/>
  <c r="I43" i="124"/>
  <c r="I43" i="74"/>
  <c r="I43" i="118"/>
  <c r="I43" i="106"/>
  <c r="D45" i="87"/>
  <c r="D45" i="62"/>
  <c r="D45" i="93"/>
  <c r="I45" i="37"/>
  <c r="D45" i="100"/>
  <c r="I45" i="56"/>
  <c r="I45" i="80"/>
  <c r="I45" i="124"/>
  <c r="I45" i="74"/>
  <c r="I45" i="68"/>
  <c r="I45" i="118"/>
  <c r="I45" i="106"/>
  <c r="I9" i="106"/>
  <c r="I41" i="106"/>
  <c r="C7" i="87"/>
  <c r="C7" i="100"/>
  <c r="C7" i="62"/>
  <c r="C7" i="93"/>
  <c r="H7" i="37"/>
  <c r="H7" i="56"/>
  <c r="H7" i="80"/>
  <c r="H7" i="74"/>
  <c r="H7" i="68"/>
  <c r="H7" i="124"/>
  <c r="H7" i="118"/>
  <c r="H7" i="106"/>
  <c r="C11" i="87"/>
  <c r="C11" i="93"/>
  <c r="C11" i="100"/>
  <c r="H11" i="37"/>
  <c r="C11" i="62"/>
  <c r="H11" i="56"/>
  <c r="H11" i="80"/>
  <c r="H11" i="74"/>
  <c r="H11" i="68"/>
  <c r="H11" i="124"/>
  <c r="H11" i="118"/>
  <c r="H11" i="106"/>
  <c r="C15" i="87"/>
  <c r="C15" i="93"/>
  <c r="C15" i="100"/>
  <c r="C15" i="62"/>
  <c r="H15" i="37"/>
  <c r="H15" i="56"/>
  <c r="H15" i="80"/>
  <c r="H15" i="74"/>
  <c r="H15" i="68"/>
  <c r="H15" i="124"/>
  <c r="H15" i="118"/>
  <c r="H15" i="106"/>
  <c r="C19" i="87"/>
  <c r="C19" i="93"/>
  <c r="C19" i="100"/>
  <c r="H19" i="37"/>
  <c r="C19" i="62"/>
  <c r="H19" i="56"/>
  <c r="H19" i="80"/>
  <c r="H19" i="74"/>
  <c r="H19" i="68"/>
  <c r="H19" i="124"/>
  <c r="H19" i="118"/>
  <c r="H19" i="106"/>
  <c r="C23" i="87"/>
  <c r="C23" i="93"/>
  <c r="C23" i="100"/>
  <c r="C23" i="62"/>
  <c r="H23" i="37"/>
  <c r="H23" i="56"/>
  <c r="H23" i="80"/>
  <c r="H23" i="74"/>
  <c r="H23" i="68"/>
  <c r="H23" i="124"/>
  <c r="H23" i="118"/>
  <c r="H23" i="106"/>
  <c r="C27" i="87"/>
  <c r="C27" i="62"/>
  <c r="C27" i="93"/>
  <c r="C27" i="100"/>
  <c r="H27" i="37"/>
  <c r="H27" i="56"/>
  <c r="H27" i="80"/>
  <c r="H27" i="74"/>
  <c r="H27" i="68"/>
  <c r="H27" i="124"/>
  <c r="H27" i="118"/>
  <c r="H27" i="106"/>
  <c r="C32" i="87"/>
  <c r="C32" i="62"/>
  <c r="C32" i="93"/>
  <c r="H32" i="37"/>
  <c r="C32" i="100"/>
  <c r="H32" i="56"/>
  <c r="H32" i="80"/>
  <c r="H32" i="124"/>
  <c r="H32" i="74"/>
  <c r="H32" i="68"/>
  <c r="H32" i="118"/>
  <c r="H32" i="106"/>
  <c r="C36" i="87"/>
  <c r="C36" i="62"/>
  <c r="C36" i="93"/>
  <c r="C36" i="100"/>
  <c r="H36" i="37"/>
  <c r="H36" i="56"/>
  <c r="H36" i="80"/>
  <c r="H36" i="124"/>
  <c r="H36" i="74"/>
  <c r="H36" i="68"/>
  <c r="H36" i="118"/>
  <c r="D5" i="87"/>
  <c r="D5" i="62"/>
  <c r="D5" i="93"/>
  <c r="I5" i="37"/>
  <c r="D5" i="100"/>
  <c r="I5" i="56"/>
  <c r="I5" i="80"/>
  <c r="I5" i="74"/>
  <c r="I5" i="68"/>
  <c r="I5" i="124"/>
  <c r="I5" i="118"/>
  <c r="I5" i="106"/>
  <c r="D8" i="87"/>
  <c r="D8" i="100"/>
  <c r="I8" i="37"/>
  <c r="D8" i="93"/>
  <c r="D8" i="62"/>
  <c r="I8" i="56"/>
  <c r="I8" i="80"/>
  <c r="I8" i="74"/>
  <c r="I8" i="68"/>
  <c r="I8" i="124"/>
  <c r="I8" i="118"/>
  <c r="I8" i="106"/>
  <c r="D11" i="87"/>
  <c r="D11" i="100"/>
  <c r="D11" i="62"/>
  <c r="D11" i="93"/>
  <c r="I11" i="37"/>
  <c r="I11" i="56"/>
  <c r="I11" i="80"/>
  <c r="I11" i="68"/>
  <c r="I11" i="74"/>
  <c r="I11" i="118"/>
  <c r="I11" i="106"/>
  <c r="I11" i="124"/>
  <c r="D14" i="87"/>
  <c r="D14" i="100"/>
  <c r="D14" i="62"/>
  <c r="D14" i="93"/>
  <c r="I14" i="37"/>
  <c r="I14" i="56"/>
  <c r="I14" i="80"/>
  <c r="I14" i="74"/>
  <c r="I14" i="68"/>
  <c r="I14" i="124"/>
  <c r="I14" i="118"/>
  <c r="I14" i="106"/>
  <c r="D17" i="87"/>
  <c r="D17" i="62"/>
  <c r="D17" i="93"/>
  <c r="D17" i="100"/>
  <c r="I17" i="37"/>
  <c r="I17" i="56"/>
  <c r="I17" i="80"/>
  <c r="I17" i="124"/>
  <c r="I17" i="74"/>
  <c r="I17" i="68"/>
  <c r="I17" i="118"/>
  <c r="D20" i="87"/>
  <c r="D20" i="93"/>
  <c r="D20" i="100"/>
  <c r="D20" i="62"/>
  <c r="I20" i="37"/>
  <c r="I20" i="56"/>
  <c r="I20" i="80"/>
  <c r="I20" i="74"/>
  <c r="I20" i="68"/>
  <c r="I20" i="124"/>
  <c r="I20" i="118"/>
  <c r="I20" i="106"/>
  <c r="D23" i="100"/>
  <c r="D23" i="87"/>
  <c r="D23" i="62"/>
  <c r="D23" i="93"/>
  <c r="I23" i="56"/>
  <c r="I23" i="80"/>
  <c r="I23" i="37"/>
  <c r="I23" i="68"/>
  <c r="I23" i="124"/>
  <c r="I23" i="118"/>
  <c r="I23" i="106"/>
  <c r="I23" i="74"/>
  <c r="D25" i="87"/>
  <c r="D25" i="62"/>
  <c r="D25" i="93"/>
  <c r="D25" i="100"/>
  <c r="I25" i="37"/>
  <c r="I25" i="56"/>
  <c r="I25" i="80"/>
  <c r="I25" i="124"/>
  <c r="I25" i="74"/>
  <c r="I25" i="68"/>
  <c r="I25" i="118"/>
  <c r="D28" i="87"/>
  <c r="D28" i="62"/>
  <c r="D28" i="93"/>
  <c r="D28" i="100"/>
  <c r="I28" i="37"/>
  <c r="I28" i="56"/>
  <c r="I28" i="80"/>
  <c r="I28" i="74"/>
  <c r="I28" i="68"/>
  <c r="I28" i="124"/>
  <c r="I28" i="118"/>
  <c r="I28" i="106"/>
  <c r="D30" i="87"/>
  <c r="D30" i="100"/>
  <c r="D30" i="62"/>
  <c r="D30" i="93"/>
  <c r="I30" i="37"/>
  <c r="I30" i="56"/>
  <c r="I30" i="80"/>
  <c r="I30" i="74"/>
  <c r="I30" i="68"/>
  <c r="I30" i="124"/>
  <c r="I30" i="118"/>
  <c r="I30" i="106"/>
  <c r="D32" i="87"/>
  <c r="D32" i="62"/>
  <c r="D32" i="93"/>
  <c r="D32" i="100"/>
  <c r="I32" i="37"/>
  <c r="I32" i="56"/>
  <c r="I32" i="80"/>
  <c r="I32" i="74"/>
  <c r="I32" i="68"/>
  <c r="I32" i="124"/>
  <c r="I32" i="118"/>
  <c r="I32" i="106"/>
  <c r="D34" i="87"/>
  <c r="D34" i="100"/>
  <c r="D34" i="62"/>
  <c r="D34" i="93"/>
  <c r="I34" i="37"/>
  <c r="I34" i="80"/>
  <c r="I34" i="56"/>
  <c r="I34" i="74"/>
  <c r="I34" i="124"/>
  <c r="I34" i="118"/>
  <c r="I34" i="106"/>
  <c r="I34" i="68"/>
  <c r="D36" i="87"/>
  <c r="D36" i="62"/>
  <c r="D36" i="93"/>
  <c r="D36" i="100"/>
  <c r="I36" i="37"/>
  <c r="I36" i="56"/>
  <c r="I36" i="80"/>
  <c r="I36" i="74"/>
  <c r="I36" i="68"/>
  <c r="I36" i="124"/>
  <c r="I36" i="118"/>
  <c r="I36" i="106"/>
  <c r="D38" i="87"/>
  <c r="D38" i="100"/>
  <c r="D38" i="62"/>
  <c r="D38" i="93"/>
  <c r="I38" i="37"/>
  <c r="I38" i="56"/>
  <c r="I38" i="80"/>
  <c r="I38" i="74"/>
  <c r="I38" i="68"/>
  <c r="I38" i="124"/>
  <c r="I38" i="118"/>
  <c r="I38" i="106"/>
  <c r="D40" i="87"/>
  <c r="D40" i="62"/>
  <c r="D40" i="93"/>
  <c r="D40" i="100"/>
  <c r="I40" i="37"/>
  <c r="I40" i="56"/>
  <c r="I40" i="80"/>
  <c r="I40" i="74"/>
  <c r="I40" i="68"/>
  <c r="I40" i="124"/>
  <c r="I40" i="118"/>
  <c r="I40" i="106"/>
  <c r="D42" i="87"/>
  <c r="D42" i="100"/>
  <c r="D42" i="62"/>
  <c r="D42" i="93"/>
  <c r="I42" i="37"/>
  <c r="I42" i="80"/>
  <c r="I42" i="56"/>
  <c r="I42" i="74"/>
  <c r="I42" i="124"/>
  <c r="I42" i="118"/>
  <c r="I42" i="106"/>
  <c r="I42" i="68"/>
  <c r="D44" i="87"/>
  <c r="D44" i="62"/>
  <c r="D44" i="93"/>
  <c r="D44" i="100"/>
  <c r="I44" i="37"/>
  <c r="I44" i="56"/>
  <c r="I44" i="80"/>
  <c r="I44" i="74"/>
  <c r="I44" i="68"/>
  <c r="I44" i="124"/>
  <c r="I44" i="118"/>
  <c r="I44" i="106"/>
  <c r="D46" i="87"/>
  <c r="D46" i="100"/>
  <c r="D46" i="62"/>
  <c r="D46" i="93"/>
  <c r="I46" i="37"/>
  <c r="I46" i="56"/>
  <c r="I46" i="80"/>
  <c r="I46" i="74"/>
  <c r="I46" i="68"/>
  <c r="I46" i="124"/>
  <c r="I46" i="118"/>
  <c r="I46" i="106"/>
  <c r="F24" i="18"/>
  <c r="F67" i="18"/>
  <c r="F68" i="18"/>
  <c r="F69" i="18"/>
  <c r="F70" i="18"/>
  <c r="F71" i="18"/>
  <c r="F72" i="18"/>
  <c r="F73" i="18"/>
  <c r="F74" i="18"/>
  <c r="F75" i="18"/>
  <c r="F76" i="18"/>
  <c r="F77" i="18"/>
  <c r="F78" i="18"/>
  <c r="F79" i="18"/>
  <c r="C5" i="87"/>
  <c r="C5" i="100"/>
  <c r="C5" i="62"/>
  <c r="C5" i="93"/>
  <c r="H5" i="37"/>
  <c r="H5" i="80"/>
  <c r="H5" i="56"/>
  <c r="H5" i="74"/>
  <c r="H5" i="118"/>
  <c r="H5" i="106"/>
  <c r="H5" i="68"/>
  <c r="H5" i="124"/>
  <c r="C8" i="87"/>
  <c r="C8" i="62"/>
  <c r="C8" i="93"/>
  <c r="H8" i="37"/>
  <c r="C8" i="100"/>
  <c r="H8" i="56"/>
  <c r="H8" i="80"/>
  <c r="H8" i="74"/>
  <c r="H8" i="68"/>
  <c r="H8" i="124"/>
  <c r="H8" i="118"/>
  <c r="H8" i="106"/>
  <c r="C12" i="87"/>
  <c r="C12" i="62"/>
  <c r="C12" i="93"/>
  <c r="C12" i="100"/>
  <c r="H12" i="37"/>
  <c r="H12" i="56"/>
  <c r="H12" i="80"/>
  <c r="H12" i="74"/>
  <c r="H12" i="68"/>
  <c r="H12" i="124"/>
  <c r="H12" i="118"/>
  <c r="C17" i="87"/>
  <c r="C17" i="100"/>
  <c r="C17" i="62"/>
  <c r="C17" i="93"/>
  <c r="H17" i="37"/>
  <c r="H17" i="56"/>
  <c r="H17" i="80"/>
  <c r="H17" i="74"/>
  <c r="H17" i="68"/>
  <c r="H17" i="118"/>
  <c r="H17" i="106"/>
  <c r="H17" i="124"/>
  <c r="C21" i="87"/>
  <c r="C21" i="100"/>
  <c r="C21" i="62"/>
  <c r="C21" i="93"/>
  <c r="H21" i="37"/>
  <c r="H21" i="80"/>
  <c r="H21" i="56"/>
  <c r="H21" i="74"/>
  <c r="H21" i="118"/>
  <c r="H21" i="106"/>
  <c r="H21" i="68"/>
  <c r="H21" i="124"/>
  <c r="C24" i="87"/>
  <c r="C24" i="62"/>
  <c r="C24" i="93"/>
  <c r="H24" i="37"/>
  <c r="C24" i="100"/>
  <c r="H24" i="56"/>
  <c r="H24" i="80"/>
  <c r="H24" i="124"/>
  <c r="H24" i="74"/>
  <c r="H24" i="68"/>
  <c r="H24" i="118"/>
  <c r="H24" i="106"/>
  <c r="C28" i="87"/>
  <c r="C28" i="62"/>
  <c r="C28" i="93"/>
  <c r="C28" i="100"/>
  <c r="H28" i="37"/>
  <c r="H28" i="56"/>
  <c r="H28" i="80"/>
  <c r="H28" i="124"/>
  <c r="H28" i="74"/>
  <c r="H28" i="68"/>
  <c r="H28" i="118"/>
  <c r="C31" i="87"/>
  <c r="C31" i="62"/>
  <c r="C31" i="93"/>
  <c r="C31" i="100"/>
  <c r="H31" i="37"/>
  <c r="H31" i="56"/>
  <c r="H31" i="80"/>
  <c r="H31" i="74"/>
  <c r="H31" i="68"/>
  <c r="H31" i="124"/>
  <c r="H31" i="118"/>
  <c r="H31" i="106"/>
  <c r="C35" i="87"/>
  <c r="C35" i="62"/>
  <c r="C35" i="93"/>
  <c r="C35" i="100"/>
  <c r="H35" i="37"/>
  <c r="H35" i="56"/>
  <c r="H35" i="80"/>
  <c r="H35" i="74"/>
  <c r="H35" i="68"/>
  <c r="H35" i="124"/>
  <c r="H35" i="118"/>
  <c r="H35" i="106"/>
  <c r="D7" i="100"/>
  <c r="D7" i="87"/>
  <c r="D7" i="62"/>
  <c r="D7" i="93"/>
  <c r="I7" i="56"/>
  <c r="I7" i="80"/>
  <c r="I7" i="37"/>
  <c r="I7" i="68"/>
  <c r="I7" i="118"/>
  <c r="I7" i="106"/>
  <c r="I7" i="74"/>
  <c r="I7" i="124"/>
  <c r="D10" i="87"/>
  <c r="D10" i="100"/>
  <c r="D10" i="62"/>
  <c r="D10" i="93"/>
  <c r="I10" i="37"/>
  <c r="I10" i="80"/>
  <c r="I10" i="56"/>
  <c r="I10" i="74"/>
  <c r="I10" i="118"/>
  <c r="I10" i="106"/>
  <c r="I10" i="68"/>
  <c r="I10" i="124"/>
  <c r="D13" i="87"/>
  <c r="D13" i="62"/>
  <c r="D13" i="93"/>
  <c r="I13" i="37"/>
  <c r="D13" i="100"/>
  <c r="I13" i="56"/>
  <c r="I13" i="80"/>
  <c r="I13" i="124"/>
  <c r="I13" i="74"/>
  <c r="I13" i="68"/>
  <c r="I13" i="118"/>
  <c r="I13" i="106"/>
  <c r="D16" i="87"/>
  <c r="D16" i="93"/>
  <c r="D16" i="100"/>
  <c r="I16" i="37"/>
  <c r="D16" i="62"/>
  <c r="I16" i="56"/>
  <c r="I16" i="80"/>
  <c r="I16" i="74"/>
  <c r="I16" i="68"/>
  <c r="I16" i="124"/>
  <c r="I16" i="118"/>
  <c r="I16" i="106"/>
  <c r="D19" i="87"/>
  <c r="D19" i="100"/>
  <c r="D19" i="62"/>
  <c r="D19" i="93"/>
  <c r="I19" i="37"/>
  <c r="I19" i="56"/>
  <c r="I19" i="80"/>
  <c r="I19" i="68"/>
  <c r="I19" i="124"/>
  <c r="I19" i="74"/>
  <c r="I19" i="118"/>
  <c r="I19" i="106"/>
  <c r="D22" i="87"/>
  <c r="D22" i="100"/>
  <c r="D22" i="62"/>
  <c r="D22" i="93"/>
  <c r="I22" i="37"/>
  <c r="I22" i="56"/>
  <c r="I22" i="80"/>
  <c r="I22" i="74"/>
  <c r="I22" i="68"/>
  <c r="I22" i="124"/>
  <c r="I22" i="118"/>
  <c r="I22" i="106"/>
  <c r="D26" i="87"/>
  <c r="D26" i="100"/>
  <c r="D26" i="62"/>
  <c r="D26" i="93"/>
  <c r="I26" i="37"/>
  <c r="I26" i="80"/>
  <c r="I26" i="56"/>
  <c r="I26" i="74"/>
  <c r="I26" i="124"/>
  <c r="I26" i="118"/>
  <c r="I26" i="106"/>
  <c r="I26" i="68"/>
  <c r="G24" i="18"/>
  <c r="G25" i="18"/>
  <c r="G36" i="18"/>
  <c r="G59" i="18"/>
  <c r="I17" i="106"/>
  <c r="H20" i="106"/>
  <c r="I33" i="106"/>
  <c r="H36" i="106"/>
  <c r="C6" i="87"/>
  <c r="C6" i="100"/>
  <c r="C6" i="62"/>
  <c r="C6" i="93"/>
  <c r="H6" i="37"/>
  <c r="H6" i="56"/>
  <c r="H6" i="80"/>
  <c r="H6" i="68"/>
  <c r="H6" i="74"/>
  <c r="H6" i="118"/>
  <c r="H6" i="106"/>
  <c r="H6" i="124"/>
  <c r="C10" i="100"/>
  <c r="C10" i="87"/>
  <c r="C10" i="62"/>
  <c r="C10" i="93"/>
  <c r="H10" i="56"/>
  <c r="H10" i="80"/>
  <c r="H10" i="37"/>
  <c r="H10" i="68"/>
  <c r="H10" i="118"/>
  <c r="H10" i="106"/>
  <c r="H10" i="74"/>
  <c r="H10" i="124"/>
  <c r="C14" i="87"/>
  <c r="C14" i="100"/>
  <c r="C14" i="62"/>
  <c r="C14" i="93"/>
  <c r="H14" i="37"/>
  <c r="H14" i="56"/>
  <c r="H14" i="80"/>
  <c r="H14" i="68"/>
  <c r="H14" i="124"/>
  <c r="H14" i="74"/>
  <c r="H14" i="118"/>
  <c r="H14" i="106"/>
  <c r="C18" i="100"/>
  <c r="C18" i="87"/>
  <c r="C18" i="62"/>
  <c r="C18" i="93"/>
  <c r="H18" i="56"/>
  <c r="H18" i="80"/>
  <c r="H18" i="37"/>
  <c r="H18" i="68"/>
  <c r="H18" i="124"/>
  <c r="H18" i="118"/>
  <c r="H18" i="106"/>
  <c r="H18" i="74"/>
  <c r="C22" i="87"/>
  <c r="C22" i="100"/>
  <c r="C22" i="62"/>
  <c r="C22" i="93"/>
  <c r="H22" i="37"/>
  <c r="H22" i="56"/>
  <c r="H22" i="80"/>
  <c r="H22" i="68"/>
  <c r="H22" i="124"/>
  <c r="H22" i="74"/>
  <c r="H22" i="118"/>
  <c r="H22" i="106"/>
  <c r="C26" i="100"/>
  <c r="C26" i="87"/>
  <c r="C26" i="93"/>
  <c r="H26" i="56"/>
  <c r="H26" i="80"/>
  <c r="H26" i="37"/>
  <c r="C26" i="62"/>
  <c r="H26" i="68"/>
  <c r="H26" i="124"/>
  <c r="H26" i="118"/>
  <c r="H26" i="106"/>
  <c r="H26" i="74"/>
  <c r="C30" i="87"/>
  <c r="C30" i="100"/>
  <c r="C30" i="93"/>
  <c r="C30" i="62"/>
  <c r="H30" i="37"/>
  <c r="H30" i="56"/>
  <c r="H30" i="80"/>
  <c r="H30" i="68"/>
  <c r="H30" i="124"/>
  <c r="H30" i="74"/>
  <c r="H30" i="118"/>
  <c r="H30" i="106"/>
  <c r="C34" i="100"/>
  <c r="C34" i="87"/>
  <c r="C34" i="62"/>
  <c r="C34" i="93"/>
  <c r="H34" i="56"/>
  <c r="H34" i="80"/>
  <c r="H34" i="37"/>
  <c r="H34" i="68"/>
  <c r="H34" i="124"/>
  <c r="H34" i="118"/>
  <c r="H34" i="106"/>
  <c r="H34" i="74"/>
  <c r="C37" i="87"/>
  <c r="C37" i="100"/>
  <c r="C37" i="62"/>
  <c r="C37" i="93"/>
  <c r="H37" i="37"/>
  <c r="H37" i="80"/>
  <c r="H37" i="56"/>
  <c r="H37" i="74"/>
  <c r="H37" i="118"/>
  <c r="H37" i="106"/>
  <c r="H37" i="68"/>
  <c r="H37" i="124"/>
  <c r="C39" i="87"/>
  <c r="C39" i="62"/>
  <c r="C39" i="93"/>
  <c r="C39" i="100"/>
  <c r="H39" i="37"/>
  <c r="H39" i="56"/>
  <c r="H39" i="80"/>
  <c r="H39" i="74"/>
  <c r="H39" i="68"/>
  <c r="H39" i="124"/>
  <c r="H39" i="118"/>
  <c r="H39" i="106"/>
  <c r="C40" i="87"/>
  <c r="C40" i="62"/>
  <c r="C40" i="93"/>
  <c r="H40" i="37"/>
  <c r="C40" i="100"/>
  <c r="H40" i="56"/>
  <c r="H40" i="80"/>
  <c r="H40" i="124"/>
  <c r="H40" i="74"/>
  <c r="H40" i="68"/>
  <c r="H40" i="118"/>
  <c r="H40" i="106"/>
  <c r="C41" i="87"/>
  <c r="C41" i="100"/>
  <c r="C41" i="62"/>
  <c r="C41" i="93"/>
  <c r="H41" i="37"/>
  <c r="H41" i="56"/>
  <c r="H41" i="80"/>
  <c r="H41" i="74"/>
  <c r="H41" i="68"/>
  <c r="H41" i="118"/>
  <c r="H41" i="106"/>
  <c r="H41" i="124"/>
  <c r="C42" i="100"/>
  <c r="C42" i="87"/>
  <c r="C42" i="93"/>
  <c r="H42" i="56"/>
  <c r="H42" i="80"/>
  <c r="C42" i="62"/>
  <c r="H42" i="37"/>
  <c r="H42" i="68"/>
  <c r="H42" i="124"/>
  <c r="H42" i="118"/>
  <c r="H42" i="106"/>
  <c r="H42" i="74"/>
  <c r="C43" i="87"/>
  <c r="C43" i="62"/>
  <c r="C43" i="93"/>
  <c r="C43" i="100"/>
  <c r="H43" i="37"/>
  <c r="H43" i="56"/>
  <c r="H43" i="80"/>
  <c r="H43" i="74"/>
  <c r="H43" i="68"/>
  <c r="H43" i="124"/>
  <c r="H43" i="118"/>
  <c r="H43" i="106"/>
  <c r="C44" i="87"/>
  <c r="C44" i="62"/>
  <c r="C44" i="93"/>
  <c r="C44" i="100"/>
  <c r="H44" i="37"/>
  <c r="H44" i="56"/>
  <c r="H44" i="80"/>
  <c r="H44" i="124"/>
  <c r="H44" i="74"/>
  <c r="H44" i="68"/>
  <c r="H44" i="118"/>
  <c r="C45" i="87"/>
  <c r="C45" i="100"/>
  <c r="C45" i="62"/>
  <c r="C45" i="93"/>
  <c r="H45" i="37"/>
  <c r="H45" i="80"/>
  <c r="H45" i="56"/>
  <c r="H45" i="74"/>
  <c r="H45" i="118"/>
  <c r="H45" i="106"/>
  <c r="H45" i="68"/>
  <c r="H45" i="124"/>
  <c r="C46" i="87"/>
  <c r="C46" i="100"/>
  <c r="C46" i="93"/>
  <c r="C46" i="62"/>
  <c r="H46" i="37"/>
  <c r="H46" i="56"/>
  <c r="H46" i="80"/>
  <c r="H46" i="68"/>
  <c r="H46" i="124"/>
  <c r="H46" i="74"/>
  <c r="H46" i="118"/>
  <c r="H46" i="106"/>
  <c r="F80" i="18"/>
  <c r="F81" i="18"/>
  <c r="F82" i="18"/>
  <c r="F83" i="18"/>
  <c r="F84" i="18"/>
  <c r="F85" i="18"/>
  <c r="F86" i="18"/>
  <c r="F87" i="18"/>
  <c r="F88" i="18"/>
  <c r="F89" i="18"/>
  <c r="E7" i="90"/>
  <c r="E7" i="65"/>
  <c r="E7" i="103"/>
  <c r="E7" i="96"/>
  <c r="J7" i="53"/>
  <c r="J7" i="59"/>
  <c r="J7" i="71"/>
  <c r="J7" i="83"/>
  <c r="J7" i="77"/>
  <c r="J7" i="127"/>
  <c r="J7" i="121"/>
  <c r="G27" i="18"/>
  <c r="G29" i="18"/>
  <c r="E15" i="90"/>
  <c r="E15" i="65"/>
  <c r="E15" i="103"/>
  <c r="E15" i="96"/>
  <c r="J15" i="53"/>
  <c r="J15" i="59"/>
  <c r="J15" i="71"/>
  <c r="J15" i="83"/>
  <c r="J15" i="77"/>
  <c r="J15" i="127"/>
  <c r="J15" i="121"/>
  <c r="G35" i="18"/>
  <c r="E21" i="65"/>
  <c r="E21" i="90"/>
  <c r="E21" i="103"/>
  <c r="E21" i="96"/>
  <c r="J21" i="53"/>
  <c r="J21" i="59"/>
  <c r="J21" i="83"/>
  <c r="J21" i="77"/>
  <c r="J21" i="71"/>
  <c r="J21" i="127"/>
  <c r="J21" i="121"/>
  <c r="E23" i="90"/>
  <c r="E23" i="65"/>
  <c r="E23" i="103"/>
  <c r="E23" i="96"/>
  <c r="J23" i="53"/>
  <c r="J23" i="59"/>
  <c r="J23" i="71"/>
  <c r="J23" i="83"/>
  <c r="J23" i="77"/>
  <c r="J23" i="127"/>
  <c r="J23" i="121"/>
  <c r="G43" i="18"/>
  <c r="G45" i="18"/>
  <c r="E31" i="90"/>
  <c r="E31" i="65"/>
  <c r="E31" i="103"/>
  <c r="E31" i="96"/>
  <c r="J31" i="53"/>
  <c r="J31" i="59"/>
  <c r="J31" i="77"/>
  <c r="J31" i="71"/>
  <c r="J31" i="83"/>
  <c r="J31" i="127"/>
  <c r="J31" i="121"/>
  <c r="J31" i="109"/>
  <c r="G51" i="18"/>
  <c r="E35" i="90"/>
  <c r="E35" i="65"/>
  <c r="E35" i="103"/>
  <c r="E35" i="96"/>
  <c r="J35" i="53"/>
  <c r="J35" i="59"/>
  <c r="J35" i="71"/>
  <c r="J35" i="77"/>
  <c r="J35" i="127"/>
  <c r="J35" i="83"/>
  <c r="J35" i="121"/>
  <c r="J35" i="109"/>
  <c r="G55" i="18"/>
  <c r="E41" i="90"/>
  <c r="E41" i="65"/>
  <c r="E41" i="103"/>
  <c r="E41" i="96"/>
  <c r="J41" i="53"/>
  <c r="J41" i="59"/>
  <c r="J41" i="71"/>
  <c r="J41" i="127"/>
  <c r="J41" i="83"/>
  <c r="J41" i="77"/>
  <c r="J41" i="121"/>
  <c r="J41" i="109"/>
  <c r="G61" i="18"/>
  <c r="E45" i="90"/>
  <c r="E45" i="65"/>
  <c r="E45" i="103"/>
  <c r="E45" i="96"/>
  <c r="J45" i="53"/>
  <c r="J45" i="59"/>
  <c r="J45" i="71"/>
  <c r="J45" i="83"/>
  <c r="J45" i="77"/>
  <c r="J45" i="127"/>
  <c r="J45" i="121"/>
  <c r="J45" i="109"/>
  <c r="G65" i="18"/>
  <c r="C6" i="65"/>
  <c r="C6" i="90"/>
  <c r="C6" i="96"/>
  <c r="H6" i="53"/>
  <c r="C6" i="103"/>
  <c r="H6" i="59"/>
  <c r="H6" i="71"/>
  <c r="H6" i="77"/>
  <c r="H6" i="127"/>
  <c r="H6" i="83"/>
  <c r="H6" i="121"/>
  <c r="F26" i="18"/>
  <c r="C8" i="90"/>
  <c r="C8" i="65"/>
  <c r="C8" i="103"/>
  <c r="H8" i="53"/>
  <c r="C8" i="96"/>
  <c r="H8" i="59"/>
  <c r="H8" i="83"/>
  <c r="H8" i="71"/>
  <c r="H8" i="127"/>
  <c r="H8" i="77"/>
  <c r="H8" i="121"/>
  <c r="F28" i="18"/>
  <c r="C10" i="65"/>
  <c r="C10" i="96"/>
  <c r="H10" i="53"/>
  <c r="C10" i="90"/>
  <c r="C10" i="103"/>
  <c r="H10" i="59"/>
  <c r="H10" i="71"/>
  <c r="H10" i="83"/>
  <c r="H10" i="127"/>
  <c r="H10" i="77"/>
  <c r="H10" i="121"/>
  <c r="F30" i="18"/>
  <c r="C12" i="90"/>
  <c r="C12" i="65"/>
  <c r="C12" i="103"/>
  <c r="H12" i="53"/>
  <c r="C12" i="96"/>
  <c r="H12" i="59"/>
  <c r="H12" i="77"/>
  <c r="H12" i="71"/>
  <c r="H12" i="127"/>
  <c r="H12" i="83"/>
  <c r="H12" i="121"/>
  <c r="F32" i="18"/>
  <c r="C14" i="65"/>
  <c r="C14" i="90"/>
  <c r="C14" i="96"/>
  <c r="H14" i="53"/>
  <c r="C14" i="103"/>
  <c r="H14" i="59"/>
  <c r="H14" i="71"/>
  <c r="H14" i="77"/>
  <c r="H14" i="127"/>
  <c r="H14" i="83"/>
  <c r="H14" i="121"/>
  <c r="F34" i="18"/>
  <c r="C16" i="90"/>
  <c r="C16" i="65"/>
  <c r="C16" i="103"/>
  <c r="H16" i="53"/>
  <c r="C16" i="96"/>
  <c r="H16" i="59"/>
  <c r="H16" i="83"/>
  <c r="H16" i="71"/>
  <c r="H16" i="127"/>
  <c r="H16" i="77"/>
  <c r="H16" i="121"/>
  <c r="F36" i="18"/>
  <c r="C18" i="65"/>
  <c r="C18" i="96"/>
  <c r="C18" i="90"/>
  <c r="H18" i="53"/>
  <c r="C18" i="103"/>
  <c r="H18" i="59"/>
  <c r="H18" i="71"/>
  <c r="H18" i="83"/>
  <c r="H18" i="127"/>
  <c r="H18" i="77"/>
  <c r="H18" i="121"/>
  <c r="F38" i="18"/>
  <c r="C20" i="90"/>
  <c r="C20" i="65"/>
  <c r="C20" i="103"/>
  <c r="H20" i="53"/>
  <c r="C20" i="96"/>
  <c r="H20" i="59"/>
  <c r="H20" i="77"/>
  <c r="H20" i="71"/>
  <c r="H20" i="127"/>
  <c r="H20" i="83"/>
  <c r="H20" i="121"/>
  <c r="F40" i="18"/>
  <c r="C22" i="65"/>
  <c r="C22" i="90"/>
  <c r="C22" i="96"/>
  <c r="H22" i="53"/>
  <c r="C22" i="103"/>
  <c r="H22" i="59"/>
  <c r="H22" i="71"/>
  <c r="H22" i="77"/>
  <c r="H22" i="127"/>
  <c r="H22" i="83"/>
  <c r="H22" i="121"/>
  <c r="F42" i="18"/>
  <c r="C24" i="90"/>
  <c r="C24" i="65"/>
  <c r="C24" i="103"/>
  <c r="H24" i="53"/>
  <c r="C24" i="96"/>
  <c r="H24" i="59"/>
  <c r="H24" i="83"/>
  <c r="H24" i="71"/>
  <c r="H24" i="127"/>
  <c r="H24" i="77"/>
  <c r="H24" i="121"/>
  <c r="F44" i="18"/>
  <c r="C26" i="65"/>
  <c r="C26" i="96"/>
  <c r="H26" i="53"/>
  <c r="C26" i="103"/>
  <c r="H26" i="59"/>
  <c r="C26" i="90"/>
  <c r="H26" i="71"/>
  <c r="H26" i="83"/>
  <c r="H26" i="127"/>
  <c r="H26" i="77"/>
  <c r="H26" i="121"/>
  <c r="F46" i="18"/>
  <c r="C28" i="90"/>
  <c r="C28" i="65"/>
  <c r="C28" i="103"/>
  <c r="H28" i="53"/>
  <c r="C28" i="96"/>
  <c r="H28" i="59"/>
  <c r="H28" i="77"/>
  <c r="H28" i="71"/>
  <c r="H28" i="127"/>
  <c r="H28" i="83"/>
  <c r="H28" i="121"/>
  <c r="H28" i="109"/>
  <c r="F48" i="18"/>
  <c r="C30" i="65"/>
  <c r="C30" i="90"/>
  <c r="C30" i="96"/>
  <c r="H30" i="53"/>
  <c r="C30" i="103"/>
  <c r="H30" i="59"/>
  <c r="H30" i="77"/>
  <c r="H30" i="71"/>
  <c r="H30" i="127"/>
  <c r="H30" i="83"/>
  <c r="H30" i="121"/>
  <c r="H30" i="109"/>
  <c r="F50" i="18"/>
  <c r="C32" i="90"/>
  <c r="C32" i="65"/>
  <c r="C32" i="103"/>
  <c r="H32" i="53"/>
  <c r="C32" i="96"/>
  <c r="H32" i="59"/>
  <c r="H32" i="83"/>
  <c r="H32" i="77"/>
  <c r="H32" i="71"/>
  <c r="H32" i="127"/>
  <c r="H32" i="121"/>
  <c r="H32" i="109"/>
  <c r="F52" i="18"/>
  <c r="C34" i="65"/>
  <c r="C34" i="96"/>
  <c r="H34" i="53"/>
  <c r="C34" i="90"/>
  <c r="C34" i="103"/>
  <c r="H34" i="59"/>
  <c r="H34" i="71"/>
  <c r="H34" i="77"/>
  <c r="H34" i="127"/>
  <c r="H34" i="83"/>
  <c r="H34" i="121"/>
  <c r="H34" i="109"/>
  <c r="F54" i="18"/>
  <c r="C36" i="90"/>
  <c r="C36" i="65"/>
  <c r="C36" i="103"/>
  <c r="H36" i="53"/>
  <c r="C36" i="96"/>
  <c r="H36" i="59"/>
  <c r="H36" i="71"/>
  <c r="H36" i="127"/>
  <c r="H36" i="83"/>
  <c r="H36" i="77"/>
  <c r="H36" i="121"/>
  <c r="H36" i="109"/>
  <c r="F56" i="18"/>
  <c r="C38" i="90"/>
  <c r="C38" i="65"/>
  <c r="C38" i="96"/>
  <c r="H38" i="53"/>
  <c r="C38" i="103"/>
  <c r="H38" i="59"/>
  <c r="H38" i="71"/>
  <c r="H38" i="83"/>
  <c r="H38" i="127"/>
  <c r="H38" i="77"/>
  <c r="H38" i="121"/>
  <c r="H38" i="109"/>
  <c r="F58" i="18"/>
  <c r="C40" i="90"/>
  <c r="C40" i="65"/>
  <c r="C40" i="96"/>
  <c r="C40" i="103"/>
  <c r="H40" i="53"/>
  <c r="H40" i="59"/>
  <c r="H40" i="71"/>
  <c r="H40" i="127"/>
  <c r="H40" i="77"/>
  <c r="H40" i="83"/>
  <c r="H40" i="121"/>
  <c r="H40" i="109"/>
  <c r="F60" i="18"/>
  <c r="C42" i="90"/>
  <c r="C42" i="65"/>
  <c r="C42" i="96"/>
  <c r="H42" i="53"/>
  <c r="C42" i="103"/>
  <c r="H42" i="59"/>
  <c r="H42" i="71"/>
  <c r="H42" i="77"/>
  <c r="H42" i="127"/>
  <c r="H42" i="83"/>
  <c r="H42" i="121"/>
  <c r="H42" i="109"/>
  <c r="F62" i="18"/>
  <c r="C44" i="90"/>
  <c r="C44" i="65"/>
  <c r="C44" i="96"/>
  <c r="C44" i="103"/>
  <c r="H44" i="53"/>
  <c r="H44" i="59"/>
  <c r="H44" i="71"/>
  <c r="H44" i="83"/>
  <c r="H44" i="77"/>
  <c r="H44" i="127"/>
  <c r="H44" i="121"/>
  <c r="H44" i="109"/>
  <c r="F64" i="18"/>
  <c r="D44" i="59" s="1"/>
  <c r="C46" i="90"/>
  <c r="C46" i="65"/>
  <c r="C46" i="96"/>
  <c r="C46" i="103"/>
  <c r="H46" i="59"/>
  <c r="H46" i="71"/>
  <c r="H46" i="83"/>
  <c r="H46" i="77"/>
  <c r="H46" i="127"/>
  <c r="H46" i="121"/>
  <c r="F66" i="18"/>
  <c r="J5" i="109"/>
  <c r="H6" i="109"/>
  <c r="J7" i="109"/>
  <c r="H8" i="109"/>
  <c r="H10" i="109"/>
  <c r="H18" i="109"/>
  <c r="H26" i="109"/>
  <c r="E11" i="90"/>
  <c r="E11" i="65"/>
  <c r="E11" i="103"/>
  <c r="E11" i="96"/>
  <c r="J11" i="53"/>
  <c r="J11" i="59"/>
  <c r="J11" i="71"/>
  <c r="J11" i="127"/>
  <c r="J11" i="83"/>
  <c r="J11" i="77"/>
  <c r="J11" i="121"/>
  <c r="G31" i="18"/>
  <c r="E19" i="90"/>
  <c r="E19" i="65"/>
  <c r="E19" i="103"/>
  <c r="E19" i="96"/>
  <c r="J19" i="53"/>
  <c r="J19" i="59"/>
  <c r="J19" i="71"/>
  <c r="J19" i="127"/>
  <c r="J19" i="83"/>
  <c r="J19" i="77"/>
  <c r="J19" i="121"/>
  <c r="E27" i="90"/>
  <c r="E27" i="65"/>
  <c r="E27" i="103"/>
  <c r="E27" i="96"/>
  <c r="J27" i="53"/>
  <c r="J27" i="59"/>
  <c r="J27" i="71"/>
  <c r="J27" i="127"/>
  <c r="J27" i="83"/>
  <c r="J27" i="77"/>
  <c r="J27" i="121"/>
  <c r="J27" i="109"/>
  <c r="G47" i="18"/>
  <c r="E37" i="90"/>
  <c r="E37" i="65"/>
  <c r="E37" i="103"/>
  <c r="E37" i="96"/>
  <c r="J37" i="53"/>
  <c r="J37" i="59"/>
  <c r="J37" i="71"/>
  <c r="J37" i="83"/>
  <c r="J37" i="127"/>
  <c r="J37" i="77"/>
  <c r="J37" i="121"/>
  <c r="J37" i="109"/>
  <c r="G57" i="18"/>
  <c r="E6" i="90"/>
  <c r="E6" i="65"/>
  <c r="E6" i="103"/>
  <c r="E6" i="96"/>
  <c r="J6" i="53"/>
  <c r="J6" i="83"/>
  <c r="J6" i="77"/>
  <c r="J6" i="59"/>
  <c r="J6" i="71"/>
  <c r="J6" i="127"/>
  <c r="J6" i="121"/>
  <c r="E10" i="90"/>
  <c r="E10" i="65"/>
  <c r="E10" i="103"/>
  <c r="E10" i="96"/>
  <c r="J10" i="53"/>
  <c r="J10" i="59"/>
  <c r="J10" i="83"/>
  <c r="J10" i="77"/>
  <c r="J10" i="71"/>
  <c r="J10" i="127"/>
  <c r="J10" i="109"/>
  <c r="J10" i="121"/>
  <c r="G30" i="18"/>
  <c r="E14" i="90"/>
  <c r="E14" i="65"/>
  <c r="E14" i="103"/>
  <c r="E14" i="96"/>
  <c r="J14" i="53"/>
  <c r="J14" i="83"/>
  <c r="J14" i="77"/>
  <c r="J14" i="59"/>
  <c r="J14" i="71"/>
  <c r="J14" i="127"/>
  <c r="J14" i="109"/>
  <c r="J14" i="121"/>
  <c r="G34" i="18"/>
  <c r="E22" i="90"/>
  <c r="E22" i="65"/>
  <c r="E22" i="103"/>
  <c r="E22" i="96"/>
  <c r="J22" i="53"/>
  <c r="J22" i="83"/>
  <c r="J22" i="77"/>
  <c r="J22" i="59"/>
  <c r="J22" i="71"/>
  <c r="J22" i="127"/>
  <c r="J22" i="109"/>
  <c r="J22" i="121"/>
  <c r="E26" i="90"/>
  <c r="E26" i="65"/>
  <c r="E26" i="103"/>
  <c r="E26" i="96"/>
  <c r="J26" i="53"/>
  <c r="J26" i="59"/>
  <c r="J26" i="83"/>
  <c r="J26" i="77"/>
  <c r="J26" i="71"/>
  <c r="J26" i="127"/>
  <c r="J26" i="109"/>
  <c r="J26" i="121"/>
  <c r="E28" i="65"/>
  <c r="E28" i="90"/>
  <c r="E28" i="96"/>
  <c r="E28" i="103"/>
  <c r="J28" i="53"/>
  <c r="J28" i="59"/>
  <c r="J28" i="83"/>
  <c r="J28" i="77"/>
  <c r="J28" i="71"/>
  <c r="J28" i="127"/>
  <c r="J28" i="109"/>
  <c r="J28" i="121"/>
  <c r="G48" i="18"/>
  <c r="E30" i="90"/>
  <c r="E30" i="65"/>
  <c r="E30" i="103"/>
  <c r="E30" i="96"/>
  <c r="J30" i="53"/>
  <c r="J30" i="83"/>
  <c r="J30" i="77"/>
  <c r="J30" i="59"/>
  <c r="J30" i="71"/>
  <c r="J30" i="127"/>
  <c r="J30" i="109"/>
  <c r="J30" i="121"/>
  <c r="G50" i="18"/>
  <c r="E32" i="65"/>
  <c r="E32" i="96"/>
  <c r="E32" i="90"/>
  <c r="E32" i="103"/>
  <c r="J32" i="53"/>
  <c r="J32" i="83"/>
  <c r="J32" i="77"/>
  <c r="J32" i="59"/>
  <c r="J32" i="71"/>
  <c r="J32" i="127"/>
  <c r="J32" i="109"/>
  <c r="J32" i="121"/>
  <c r="G52" i="18"/>
  <c r="E34" i="90"/>
  <c r="E34" i="65"/>
  <c r="E34" i="103"/>
  <c r="E34" i="96"/>
  <c r="J34" i="53"/>
  <c r="J34" i="59"/>
  <c r="J34" i="83"/>
  <c r="J34" i="77"/>
  <c r="J34" i="71"/>
  <c r="J34" i="127"/>
  <c r="J34" i="109"/>
  <c r="J34" i="121"/>
  <c r="G54" i="18"/>
  <c r="E36" i="90"/>
  <c r="E36" i="65"/>
  <c r="E36" i="96"/>
  <c r="E36" i="103"/>
  <c r="J36" i="53"/>
  <c r="J36" i="59"/>
  <c r="J36" i="83"/>
  <c r="J36" i="77"/>
  <c r="J36" i="71"/>
  <c r="J36" i="127"/>
  <c r="J36" i="109"/>
  <c r="J36" i="121"/>
  <c r="G56" i="18"/>
  <c r="E38" i="90"/>
  <c r="E38" i="65"/>
  <c r="E38" i="96"/>
  <c r="E38" i="103"/>
  <c r="J38" i="53"/>
  <c r="J38" i="83"/>
  <c r="J38" i="77"/>
  <c r="J38" i="59"/>
  <c r="J38" i="71"/>
  <c r="J38" i="127"/>
  <c r="J38" i="109"/>
  <c r="J38" i="121"/>
  <c r="G58" i="18"/>
  <c r="E40" i="90"/>
  <c r="E40" i="65"/>
  <c r="E40" i="96"/>
  <c r="E40" i="103"/>
  <c r="J40" i="53"/>
  <c r="J40" i="83"/>
  <c r="J40" i="77"/>
  <c r="J40" i="59"/>
  <c r="J40" i="71"/>
  <c r="J40" i="127"/>
  <c r="J40" i="109"/>
  <c r="J40" i="121"/>
  <c r="G60" i="18"/>
  <c r="E42" i="65"/>
  <c r="E42" i="90"/>
  <c r="E42" i="96"/>
  <c r="J42" i="53"/>
  <c r="E42" i="103"/>
  <c r="J42" i="59"/>
  <c r="J42" i="83"/>
  <c r="J42" i="77"/>
  <c r="J42" i="71"/>
  <c r="J42" i="127"/>
  <c r="J42" i="109"/>
  <c r="J42" i="121"/>
  <c r="G62" i="18"/>
  <c r="E44" i="90"/>
  <c r="E44" i="65"/>
  <c r="J44" i="53"/>
  <c r="E44" i="96"/>
  <c r="E44" i="103"/>
  <c r="J44" i="59"/>
  <c r="J44" i="83"/>
  <c r="J44" i="77"/>
  <c r="J44" i="71"/>
  <c r="J44" i="127"/>
  <c r="J44" i="109"/>
  <c r="J44" i="121"/>
  <c r="G64" i="18"/>
  <c r="E46" i="90"/>
  <c r="E46" i="96"/>
  <c r="E46" i="65"/>
  <c r="E46" i="103"/>
  <c r="J46" i="59"/>
  <c r="J46" i="83"/>
  <c r="J46" i="77"/>
  <c r="J46" i="71"/>
  <c r="J46" i="127"/>
  <c r="J46" i="121"/>
  <c r="G66" i="18"/>
  <c r="J15" i="109"/>
  <c r="H16" i="109"/>
  <c r="J23" i="109"/>
  <c r="H24" i="109"/>
  <c r="E5" i="90"/>
  <c r="E5" i="103"/>
  <c r="E5" i="65"/>
  <c r="E5" i="96"/>
  <c r="J5" i="53"/>
  <c r="J5" i="59"/>
  <c r="J5" i="83"/>
  <c r="J5" i="77"/>
  <c r="J5" i="71"/>
  <c r="J5" i="127"/>
  <c r="J5" i="121"/>
  <c r="E9" i="90"/>
  <c r="E9" i="65"/>
  <c r="E9" i="103"/>
  <c r="E9" i="96"/>
  <c r="J9" i="53"/>
  <c r="J9" i="59"/>
  <c r="J9" i="71"/>
  <c r="J9" i="127"/>
  <c r="J9" i="83"/>
  <c r="J9" i="77"/>
  <c r="J9" i="121"/>
  <c r="E13" i="90"/>
  <c r="E13" i="65"/>
  <c r="E13" i="103"/>
  <c r="E13" i="96"/>
  <c r="J13" i="53"/>
  <c r="J13" i="59"/>
  <c r="J13" i="83"/>
  <c r="J13" i="77"/>
  <c r="J13" i="71"/>
  <c r="J13" i="127"/>
  <c r="J13" i="121"/>
  <c r="G33" i="18"/>
  <c r="E17" i="65"/>
  <c r="E17" i="90"/>
  <c r="E17" i="103"/>
  <c r="E17" i="96"/>
  <c r="J17" i="53"/>
  <c r="J17" i="59"/>
  <c r="J17" i="71"/>
  <c r="J17" i="127"/>
  <c r="J17" i="83"/>
  <c r="J17" i="77"/>
  <c r="J17" i="121"/>
  <c r="G37" i="18"/>
  <c r="G39" i="18"/>
  <c r="G41" i="18"/>
  <c r="E25" i="65"/>
  <c r="E25" i="90"/>
  <c r="E25" i="103"/>
  <c r="E25" i="96"/>
  <c r="J25" i="53"/>
  <c r="J25" i="59"/>
  <c r="J25" i="71"/>
  <c r="J25" i="127"/>
  <c r="J25" i="83"/>
  <c r="J25" i="77"/>
  <c r="J25" i="121"/>
  <c r="E29" i="65"/>
  <c r="E29" i="90"/>
  <c r="E29" i="103"/>
  <c r="E29" i="96"/>
  <c r="J29" i="53"/>
  <c r="J29" i="59"/>
  <c r="J29" i="83"/>
  <c r="J29" i="77"/>
  <c r="J29" i="71"/>
  <c r="J29" i="127"/>
  <c r="J29" i="121"/>
  <c r="J29" i="109"/>
  <c r="G49" i="18"/>
  <c r="E33" i="65"/>
  <c r="E33" i="90"/>
  <c r="E33" i="103"/>
  <c r="E33" i="96"/>
  <c r="J33" i="53"/>
  <c r="J33" i="59"/>
  <c r="J33" i="77"/>
  <c r="J33" i="71"/>
  <c r="J33" i="127"/>
  <c r="J33" i="83"/>
  <c r="J33" i="121"/>
  <c r="J33" i="109"/>
  <c r="G53" i="18"/>
  <c r="E39" i="90"/>
  <c r="E39" i="65"/>
  <c r="E39" i="96"/>
  <c r="E39" i="103"/>
  <c r="J39" i="53"/>
  <c r="J39" i="59"/>
  <c r="J39" i="71"/>
  <c r="J39" i="127"/>
  <c r="J39" i="83"/>
  <c r="J39" i="77"/>
  <c r="J39" i="121"/>
  <c r="J39" i="109"/>
  <c r="E43" i="90"/>
  <c r="E43" i="65"/>
  <c r="E43" i="96"/>
  <c r="E43" i="103"/>
  <c r="J43" i="53"/>
  <c r="J43" i="59"/>
  <c r="J43" i="71"/>
  <c r="J43" i="77"/>
  <c r="J43" i="83"/>
  <c r="J43" i="127"/>
  <c r="J43" i="121"/>
  <c r="J43" i="109"/>
  <c r="G63" i="18"/>
  <c r="G26" i="18"/>
  <c r="E8" i="65"/>
  <c r="E8" i="96"/>
  <c r="E8" i="90"/>
  <c r="E8" i="103"/>
  <c r="J8" i="53"/>
  <c r="J8" i="59"/>
  <c r="J8" i="83"/>
  <c r="J8" i="77"/>
  <c r="J8" i="71"/>
  <c r="J8" i="127"/>
  <c r="J8" i="121"/>
  <c r="G28" i="18"/>
  <c r="E12" i="65"/>
  <c r="E12" i="90"/>
  <c r="E12" i="96"/>
  <c r="E12" i="103"/>
  <c r="J12" i="53"/>
  <c r="J12" i="83"/>
  <c r="J12" i="77"/>
  <c r="J12" i="59"/>
  <c r="J12" i="71"/>
  <c r="J12" i="127"/>
  <c r="J12" i="109"/>
  <c r="J12" i="121"/>
  <c r="G32" i="18"/>
  <c r="E16" i="65"/>
  <c r="E16" i="96"/>
  <c r="E16" i="90"/>
  <c r="E16" i="103"/>
  <c r="J16" i="53"/>
  <c r="J16" i="83"/>
  <c r="J16" i="77"/>
  <c r="J16" i="71"/>
  <c r="J16" i="127"/>
  <c r="J16" i="59"/>
  <c r="J16" i="109"/>
  <c r="J16" i="121"/>
  <c r="E18" i="90"/>
  <c r="E18" i="65"/>
  <c r="E18" i="103"/>
  <c r="E18" i="96"/>
  <c r="J18" i="53"/>
  <c r="J18" i="59"/>
  <c r="J18" i="83"/>
  <c r="J18" i="77"/>
  <c r="J18" i="71"/>
  <c r="J18" i="127"/>
  <c r="J18" i="109"/>
  <c r="J18" i="121"/>
  <c r="G38" i="18"/>
  <c r="E20" i="65"/>
  <c r="E20" i="90"/>
  <c r="E20" i="96"/>
  <c r="E20" i="103"/>
  <c r="J20" i="53"/>
  <c r="J20" i="59"/>
  <c r="J20" i="83"/>
  <c r="J20" i="77"/>
  <c r="J20" i="71"/>
  <c r="J20" i="127"/>
  <c r="J20" i="109"/>
  <c r="J20" i="121"/>
  <c r="G40" i="18"/>
  <c r="G42" i="18"/>
  <c r="E24" i="65"/>
  <c r="E24" i="96"/>
  <c r="E24" i="90"/>
  <c r="E24" i="103"/>
  <c r="J24" i="53"/>
  <c r="J24" i="83"/>
  <c r="J24" i="77"/>
  <c r="J24" i="59"/>
  <c r="J24" i="71"/>
  <c r="J24" i="127"/>
  <c r="J24" i="109"/>
  <c r="J24" i="121"/>
  <c r="G44" i="18"/>
  <c r="G46" i="18"/>
  <c r="C5" i="90"/>
  <c r="C5" i="65"/>
  <c r="C5" i="96"/>
  <c r="C5" i="103"/>
  <c r="H5" i="53"/>
  <c r="H5" i="83"/>
  <c r="H5" i="77"/>
  <c r="H5" i="59"/>
  <c r="H5" i="71"/>
  <c r="H5" i="127"/>
  <c r="H5" i="121"/>
  <c r="F25" i="18"/>
  <c r="C7" i="90"/>
  <c r="C7" i="103"/>
  <c r="C7" i="96"/>
  <c r="C7" i="65"/>
  <c r="H7" i="53"/>
  <c r="H7" i="59"/>
  <c r="H7" i="83"/>
  <c r="H7" i="77"/>
  <c r="H7" i="71"/>
  <c r="H7" i="127"/>
  <c r="H7" i="121"/>
  <c r="F27" i="18"/>
  <c r="C9" i="90"/>
  <c r="C9" i="65"/>
  <c r="C9" i="96"/>
  <c r="C9" i="103"/>
  <c r="H9" i="53"/>
  <c r="H9" i="59"/>
  <c r="H9" i="83"/>
  <c r="H9" i="77"/>
  <c r="H9" i="71"/>
  <c r="H9" i="127"/>
  <c r="H9" i="121"/>
  <c r="F29" i="18"/>
  <c r="C11" i="90"/>
  <c r="C11" i="65"/>
  <c r="C11" i="103"/>
  <c r="C11" i="96"/>
  <c r="H11" i="53"/>
  <c r="H11" i="83"/>
  <c r="H11" i="77"/>
  <c r="H11" i="59"/>
  <c r="H11" i="71"/>
  <c r="H11" i="127"/>
  <c r="H11" i="109"/>
  <c r="H11" i="121"/>
  <c r="F31" i="18"/>
  <c r="C13" i="90"/>
  <c r="C13" i="65"/>
  <c r="C13" i="96"/>
  <c r="C13" i="103"/>
  <c r="H13" i="53"/>
  <c r="H13" i="83"/>
  <c r="H13" i="77"/>
  <c r="H13" i="59"/>
  <c r="H13" i="71"/>
  <c r="H13" i="127"/>
  <c r="H13" i="109"/>
  <c r="H13" i="121"/>
  <c r="F33" i="18"/>
  <c r="C15" i="90"/>
  <c r="C15" i="65"/>
  <c r="C15" i="103"/>
  <c r="C15" i="96"/>
  <c r="H15" i="53"/>
  <c r="H15" i="83"/>
  <c r="H15" i="77"/>
  <c r="H15" i="59"/>
  <c r="H15" i="71"/>
  <c r="H15" i="127"/>
  <c r="H15" i="109"/>
  <c r="H15" i="121"/>
  <c r="F35" i="18"/>
  <c r="C17" i="90"/>
  <c r="C17" i="65"/>
  <c r="C17" i="96"/>
  <c r="C17" i="103"/>
  <c r="H17" i="53"/>
  <c r="H17" i="59"/>
  <c r="H17" i="83"/>
  <c r="H17" i="77"/>
  <c r="H17" i="71"/>
  <c r="H17" i="127"/>
  <c r="H17" i="109"/>
  <c r="H17" i="121"/>
  <c r="F37" i="18"/>
  <c r="C19" i="65"/>
  <c r="C19" i="90"/>
  <c r="C19" i="103"/>
  <c r="C19" i="96"/>
  <c r="H19" i="53"/>
  <c r="H19" i="59"/>
  <c r="H19" i="83"/>
  <c r="H19" i="77"/>
  <c r="H19" i="71"/>
  <c r="H19" i="127"/>
  <c r="H19" i="109"/>
  <c r="H19" i="121"/>
  <c r="F39" i="18"/>
  <c r="C21" i="90"/>
  <c r="C21" i="65"/>
  <c r="C21" i="96"/>
  <c r="C21" i="103"/>
  <c r="H21" i="53"/>
  <c r="H21" i="83"/>
  <c r="H21" i="77"/>
  <c r="H21" i="59"/>
  <c r="H21" i="71"/>
  <c r="H21" i="127"/>
  <c r="H21" i="109"/>
  <c r="H21" i="121"/>
  <c r="F41" i="18"/>
  <c r="C23" i="65"/>
  <c r="C23" i="90"/>
  <c r="C23" i="103"/>
  <c r="C23" i="96"/>
  <c r="H23" i="53"/>
  <c r="H23" i="83"/>
  <c r="H23" i="77"/>
  <c r="H23" i="59"/>
  <c r="H23" i="71"/>
  <c r="H23" i="127"/>
  <c r="H23" i="109"/>
  <c r="H23" i="121"/>
  <c r="F43" i="18"/>
  <c r="C25" i="90"/>
  <c r="C25" i="65"/>
  <c r="C25" i="96"/>
  <c r="C25" i="103"/>
  <c r="H25" i="53"/>
  <c r="H25" i="59"/>
  <c r="H25" i="83"/>
  <c r="H25" i="77"/>
  <c r="H25" i="71"/>
  <c r="H25" i="127"/>
  <c r="H25" i="109"/>
  <c r="H25" i="121"/>
  <c r="F45" i="18"/>
  <c r="C27" i="65"/>
  <c r="C27" i="90"/>
  <c r="C27" i="103"/>
  <c r="C27" i="96"/>
  <c r="H27" i="53"/>
  <c r="H27" i="59"/>
  <c r="H27" i="83"/>
  <c r="H27" i="77"/>
  <c r="H27" i="71"/>
  <c r="H27" i="127"/>
  <c r="H27" i="109"/>
  <c r="H27" i="121"/>
  <c r="F47" i="18"/>
  <c r="C29" i="90"/>
  <c r="C29" i="65"/>
  <c r="C29" i="96"/>
  <c r="C29" i="103"/>
  <c r="H29" i="53"/>
  <c r="H29" i="83"/>
  <c r="H29" i="77"/>
  <c r="H29" i="59"/>
  <c r="H29" i="71"/>
  <c r="H29" i="127"/>
  <c r="H29" i="109"/>
  <c r="H29" i="121"/>
  <c r="F49" i="18"/>
  <c r="C31" i="65"/>
  <c r="C31" i="90"/>
  <c r="C31" i="103"/>
  <c r="C31" i="96"/>
  <c r="H31" i="53"/>
  <c r="H31" i="83"/>
  <c r="H31" i="77"/>
  <c r="H31" i="71"/>
  <c r="H31" i="127"/>
  <c r="H31" i="59"/>
  <c r="H31" i="109"/>
  <c r="H31" i="121"/>
  <c r="F51" i="18"/>
  <c r="C33" i="90"/>
  <c r="C33" i="65"/>
  <c r="C33" i="96"/>
  <c r="C33" i="103"/>
  <c r="H33" i="53"/>
  <c r="H33" i="59"/>
  <c r="H33" i="83"/>
  <c r="H33" i="77"/>
  <c r="H33" i="71"/>
  <c r="H33" i="127"/>
  <c r="H33" i="109"/>
  <c r="H33" i="121"/>
  <c r="F53" i="18"/>
  <c r="C35" i="65"/>
  <c r="C35" i="90"/>
  <c r="C35" i="103"/>
  <c r="C35" i="96"/>
  <c r="H35" i="53"/>
  <c r="H35" i="59"/>
  <c r="H35" i="83"/>
  <c r="H35" i="77"/>
  <c r="H35" i="71"/>
  <c r="H35" i="127"/>
  <c r="H35" i="109"/>
  <c r="H35" i="121"/>
  <c r="F55" i="18"/>
  <c r="C37" i="90"/>
  <c r="C37" i="65"/>
  <c r="C37" i="103"/>
  <c r="H37" i="53"/>
  <c r="C37" i="96"/>
  <c r="H37" i="83"/>
  <c r="H37" i="77"/>
  <c r="H37" i="59"/>
  <c r="H37" i="71"/>
  <c r="H37" i="127"/>
  <c r="H37" i="109"/>
  <c r="H37" i="121"/>
  <c r="F57" i="18"/>
  <c r="C39" i="90"/>
  <c r="C39" i="65"/>
  <c r="C39" i="103"/>
  <c r="C39" i="96"/>
  <c r="H39" i="53"/>
  <c r="H39" i="83"/>
  <c r="H39" i="77"/>
  <c r="H39" i="59"/>
  <c r="H39" i="71"/>
  <c r="H39" i="127"/>
  <c r="H39" i="109"/>
  <c r="H39" i="121"/>
  <c r="F59" i="18"/>
  <c r="C41" i="90"/>
  <c r="C41" i="65"/>
  <c r="C41" i="103"/>
  <c r="H41" i="53"/>
  <c r="C41" i="96"/>
  <c r="H41" i="59"/>
  <c r="H41" i="83"/>
  <c r="H41" i="77"/>
  <c r="H41" i="71"/>
  <c r="H41" i="127"/>
  <c r="H41" i="109"/>
  <c r="H41" i="121"/>
  <c r="F61" i="18"/>
  <c r="C43" i="90"/>
  <c r="C43" i="65"/>
  <c r="C43" i="103"/>
  <c r="H43" i="53"/>
  <c r="C43" i="96"/>
  <c r="H43" i="59"/>
  <c r="H43" i="83"/>
  <c r="H43" i="77"/>
  <c r="H43" i="71"/>
  <c r="H43" i="127"/>
  <c r="H43" i="109"/>
  <c r="H43" i="121"/>
  <c r="F63" i="18"/>
  <c r="C45" i="90"/>
  <c r="C45" i="65"/>
  <c r="H45" i="53"/>
  <c r="C45" i="103"/>
  <c r="C45" i="96"/>
  <c r="H45" i="59"/>
  <c r="H45" i="83"/>
  <c r="H45" i="77"/>
  <c r="H45" i="71"/>
  <c r="H45" i="127"/>
  <c r="H45" i="109"/>
  <c r="H45" i="121"/>
  <c r="F65" i="18"/>
  <c r="D45" i="59" s="1"/>
  <c r="H5" i="109"/>
  <c r="J6" i="109"/>
  <c r="H7" i="109"/>
  <c r="J8" i="109"/>
  <c r="H9" i="109"/>
  <c r="J13" i="109"/>
  <c r="H14" i="109"/>
  <c r="J21" i="109"/>
  <c r="H22" i="109"/>
  <c r="E49" i="83" l="1"/>
  <c r="F49" i="83"/>
  <c r="B49" i="90"/>
  <c r="G49" i="83"/>
  <c r="G49" i="77"/>
  <c r="B49" i="109"/>
  <c r="C49" i="109"/>
  <c r="D49" i="109"/>
  <c r="B49" i="83"/>
  <c r="G49" i="71"/>
  <c r="E49" i="109"/>
  <c r="F49" i="109"/>
  <c r="D49" i="83"/>
  <c r="G49" i="127"/>
  <c r="G49" i="109"/>
  <c r="B48" i="103"/>
  <c r="B48" i="59"/>
  <c r="G48" i="121"/>
  <c r="B48" i="96"/>
  <c r="B48" i="53"/>
  <c r="C48" i="59"/>
  <c r="G48" i="77"/>
  <c r="C48" i="53"/>
  <c r="D48" i="59"/>
  <c r="D48" i="53"/>
  <c r="E48" i="59"/>
  <c r="E48" i="53"/>
  <c r="F48" i="59"/>
  <c r="F48" i="53"/>
  <c r="G48" i="59"/>
  <c r="G48" i="53"/>
  <c r="B48" i="65"/>
  <c r="V22" i="102"/>
  <c r="T22" i="102" s="1"/>
  <c r="I47" i="53"/>
  <c r="C47" i="59"/>
  <c r="F47" i="109"/>
  <c r="B47" i="53"/>
  <c r="D47" i="59"/>
  <c r="I47" i="121"/>
  <c r="G47" i="109"/>
  <c r="C47" i="53"/>
  <c r="E47" i="59"/>
  <c r="D47" i="53"/>
  <c r="F47" i="59"/>
  <c r="I47" i="109"/>
  <c r="E47" i="53"/>
  <c r="G47" i="59"/>
  <c r="B47" i="109"/>
  <c r="F47" i="53"/>
  <c r="C47" i="109"/>
  <c r="G47" i="53"/>
  <c r="D47" i="109"/>
  <c r="B47" i="59"/>
  <c r="G47" i="121"/>
  <c r="E47" i="109"/>
  <c r="G47" i="127"/>
  <c r="B47" i="103"/>
  <c r="G47" i="77"/>
  <c r="B47" i="96"/>
  <c r="C46" i="53"/>
  <c r="G46" i="109"/>
  <c r="D46" i="53"/>
  <c r="E46" i="53"/>
  <c r="I46" i="109"/>
  <c r="F46" i="53"/>
  <c r="B46" i="109"/>
  <c r="G46" i="53"/>
  <c r="C46" i="109"/>
  <c r="D46" i="109"/>
  <c r="I46" i="53"/>
  <c r="E46" i="109"/>
  <c r="B46" i="53"/>
  <c r="F46" i="109"/>
  <c r="D50" i="65"/>
  <c r="I50" i="109"/>
  <c r="I50" i="83"/>
  <c r="I50" i="71"/>
  <c r="I50" i="77"/>
  <c r="D50" i="90"/>
  <c r="I50" i="127"/>
  <c r="D50" i="103"/>
  <c r="D50" i="96"/>
  <c r="I50" i="53"/>
  <c r="I50" i="121"/>
  <c r="I50" i="59"/>
  <c r="D49" i="90"/>
  <c r="I49" i="77"/>
  <c r="D49" i="103"/>
  <c r="D49" i="96"/>
  <c r="I49" i="127"/>
  <c r="I49" i="53"/>
  <c r="I49" i="121"/>
  <c r="D49" i="65"/>
  <c r="I49" i="59"/>
  <c r="I49" i="71"/>
  <c r="I49" i="109"/>
  <c r="I49" i="83"/>
  <c r="G48" i="83"/>
  <c r="E48" i="109"/>
  <c r="B48" i="90"/>
  <c r="D48" i="65"/>
  <c r="F48" i="109"/>
  <c r="I48" i="53"/>
  <c r="I48" i="83"/>
  <c r="G48" i="127"/>
  <c r="G48" i="109"/>
  <c r="D48" i="90"/>
  <c r="B48" i="83"/>
  <c r="I48" i="121"/>
  <c r="I48" i="127"/>
  <c r="I48" i="109"/>
  <c r="I48" i="59"/>
  <c r="D48" i="83"/>
  <c r="G48" i="71"/>
  <c r="B48" i="109"/>
  <c r="E48" i="83"/>
  <c r="C48" i="109"/>
  <c r="D48" i="103"/>
  <c r="D48" i="96"/>
  <c r="F48" i="83"/>
  <c r="I48" i="77"/>
  <c r="I48" i="71"/>
  <c r="D48" i="109"/>
  <c r="V22" i="64"/>
  <c r="V23" i="99"/>
  <c r="T4" i="52"/>
  <c r="D45" i="52" s="1"/>
  <c r="D44" i="52" s="1"/>
  <c r="T4" i="39"/>
  <c r="D45" i="39" s="1"/>
  <c r="Q45" i="39" s="1"/>
  <c r="T4" i="55"/>
  <c r="D45" i="55" s="1"/>
  <c r="Q45" i="55" s="1"/>
  <c r="T4" i="58"/>
  <c r="D45" i="58" s="1"/>
  <c r="Q45" i="58" s="1"/>
  <c r="T4" i="73"/>
  <c r="D45" i="73" s="1"/>
  <c r="P45" i="73" s="1"/>
  <c r="T4" i="76"/>
  <c r="D45" i="76" s="1"/>
  <c r="D44" i="76" s="1"/>
  <c r="D43" i="76" s="1"/>
  <c r="Q43" i="76" s="1"/>
  <c r="T4" i="126"/>
  <c r="D45" i="126" s="1"/>
  <c r="D44" i="126" s="1"/>
  <c r="T4" i="123"/>
  <c r="D45" i="123" s="1"/>
  <c r="D44" i="123" s="1"/>
  <c r="G44" i="123" s="1"/>
  <c r="J44" i="123" s="1"/>
  <c r="M44" i="123" s="1"/>
  <c r="T4" i="120"/>
  <c r="D45" i="120" s="1"/>
  <c r="D44" i="120" s="1"/>
  <c r="D43" i="120" s="1"/>
  <c r="T4" i="117"/>
  <c r="D45" i="117" s="1"/>
  <c r="E45" i="117" s="1"/>
  <c r="V56" i="86"/>
  <c r="T56" i="86" s="1"/>
  <c r="V44" i="89"/>
  <c r="T44" i="89" s="1"/>
  <c r="V53" i="89"/>
  <c r="T53" i="89" s="1"/>
  <c r="V48" i="86"/>
  <c r="T48" i="86" s="1"/>
  <c r="V36" i="89"/>
  <c r="T36" i="89" s="1"/>
  <c r="V41" i="86"/>
  <c r="T41" i="86" s="1"/>
  <c r="V24" i="86"/>
  <c r="T24" i="86" s="1"/>
  <c r="V12" i="89"/>
  <c r="T12" i="89" s="1"/>
  <c r="A23" i="62"/>
  <c r="V8" i="64"/>
  <c r="T8" i="64" s="1"/>
  <c r="V20" i="61"/>
  <c r="T20" i="61" s="1"/>
  <c r="V14" i="61"/>
  <c r="T14" i="61" s="1"/>
  <c r="V14" i="64"/>
  <c r="T14" i="64" s="1"/>
  <c r="V12" i="61"/>
  <c r="T12" i="61" s="1"/>
  <c r="V11" i="61"/>
  <c r="T11" i="61" s="1"/>
  <c r="V10" i="61"/>
  <c r="T10" i="61" s="1"/>
  <c r="V9" i="61"/>
  <c r="T9" i="61" s="1"/>
  <c r="V8" i="61"/>
  <c r="T8" i="61" s="1"/>
  <c r="V7" i="61"/>
  <c r="T7" i="61" s="1"/>
  <c r="V15" i="64"/>
  <c r="T15" i="64" s="1"/>
  <c r="V7" i="64"/>
  <c r="T7" i="64" s="1"/>
  <c r="V21" i="64"/>
  <c r="T21" i="64" s="1"/>
  <c r="V20" i="64"/>
  <c r="T20" i="64" s="1"/>
  <c r="V19" i="64"/>
  <c r="T19" i="64" s="1"/>
  <c r="V18" i="64"/>
  <c r="T18" i="64" s="1"/>
  <c r="V17" i="64"/>
  <c r="T17" i="64" s="1"/>
  <c r="V16" i="64"/>
  <c r="T16" i="64" s="1"/>
  <c r="V13" i="64"/>
  <c r="T13" i="64" s="1"/>
  <c r="V12" i="64"/>
  <c r="T12" i="64" s="1"/>
  <c r="V11" i="64"/>
  <c r="T11" i="64" s="1"/>
  <c r="V10" i="64"/>
  <c r="T10" i="64" s="1"/>
  <c r="V9" i="64"/>
  <c r="T9" i="64" s="1"/>
  <c r="V40" i="79"/>
  <c r="T40" i="79" s="1"/>
  <c r="V28" i="82"/>
  <c r="T28" i="82" s="1"/>
  <c r="V55" i="79"/>
  <c r="T55" i="79" s="1"/>
  <c r="V43" i="82"/>
  <c r="T43" i="82" s="1"/>
  <c r="V53" i="79"/>
  <c r="T53" i="79" s="1"/>
  <c r="V28" i="79"/>
  <c r="T28" i="79" s="1"/>
  <c r="V16" i="82"/>
  <c r="T16" i="82" s="1"/>
  <c r="V45" i="79"/>
  <c r="T45" i="79" s="1"/>
  <c r="V11" i="79"/>
  <c r="T11" i="79" s="1"/>
  <c r="V42" i="79"/>
  <c r="T42" i="79" s="1"/>
  <c r="V9" i="79"/>
  <c r="T9" i="79" s="1"/>
  <c r="V34" i="79"/>
  <c r="T34" i="79" s="1"/>
  <c r="V32" i="79"/>
  <c r="T32" i="79" s="1"/>
  <c r="V20" i="82"/>
  <c r="T20" i="82" s="1"/>
  <c r="V47" i="79"/>
  <c r="T47" i="79" s="1"/>
  <c r="V35" i="82"/>
  <c r="T35" i="82" s="1"/>
  <c r="V49" i="82"/>
  <c r="T49" i="82" s="1"/>
  <c r="V34" i="82"/>
  <c r="T34" i="82" s="1"/>
  <c r="V20" i="79"/>
  <c r="T20" i="79" s="1"/>
  <c r="V8" i="82"/>
  <c r="T8" i="82" s="1"/>
  <c r="V29" i="79"/>
  <c r="T29" i="79" s="1"/>
  <c r="V55" i="82"/>
  <c r="T55" i="82" s="1"/>
  <c r="V18" i="79"/>
  <c r="T18" i="79" s="1"/>
  <c r="V53" i="82"/>
  <c r="T53" i="82" s="1"/>
  <c r="V10" i="79"/>
  <c r="T10" i="79" s="1"/>
  <c r="V24" i="79"/>
  <c r="T24" i="79" s="1"/>
  <c r="V12" i="82"/>
  <c r="T12" i="82" s="1"/>
  <c r="V39" i="79"/>
  <c r="T39" i="79" s="1"/>
  <c r="V27" i="82"/>
  <c r="T27" i="82" s="1"/>
  <c r="V41" i="82"/>
  <c r="T41" i="82" s="1"/>
  <c r="V26" i="82"/>
  <c r="T26" i="82" s="1"/>
  <c r="V12" i="79"/>
  <c r="T12" i="79" s="1"/>
  <c r="V54" i="79"/>
  <c r="T54" i="79" s="1"/>
  <c r="V13" i="79"/>
  <c r="T13" i="79" s="1"/>
  <c r="V47" i="82"/>
  <c r="T47" i="82" s="1"/>
  <c r="V22" i="82"/>
  <c r="T22" i="82" s="1"/>
  <c r="V45" i="82"/>
  <c r="T45" i="82" s="1"/>
  <c r="V54" i="82"/>
  <c r="T54" i="82" s="1"/>
  <c r="V16" i="79"/>
  <c r="T16" i="79" s="1"/>
  <c r="V50" i="79"/>
  <c r="T50" i="79" s="1"/>
  <c r="V31" i="79"/>
  <c r="T31" i="79" s="1"/>
  <c r="V19" i="82"/>
  <c r="T19" i="82" s="1"/>
  <c r="V33" i="82"/>
  <c r="T33" i="82" s="1"/>
  <c r="V37" i="79"/>
  <c r="T37" i="79" s="1"/>
  <c r="V56" i="82"/>
  <c r="T56" i="82" s="1"/>
  <c r="V38" i="79"/>
  <c r="T38" i="79" s="1"/>
  <c r="V51" i="79"/>
  <c r="T51" i="79" s="1"/>
  <c r="V39" i="82"/>
  <c r="T39" i="82" s="1"/>
  <c r="V49" i="79"/>
  <c r="T49" i="79" s="1"/>
  <c r="V37" i="82"/>
  <c r="T37" i="82" s="1"/>
  <c r="V30" i="82"/>
  <c r="T30" i="82" s="1"/>
  <c r="V8" i="79"/>
  <c r="T8" i="79" s="1"/>
  <c r="V26" i="79"/>
  <c r="T26" i="79" s="1"/>
  <c r="V23" i="79"/>
  <c r="T23" i="79" s="1"/>
  <c r="V11" i="82"/>
  <c r="T11" i="82" s="1"/>
  <c r="V25" i="82"/>
  <c r="T25" i="82" s="1"/>
  <c r="V21" i="79"/>
  <c r="T21" i="79" s="1"/>
  <c r="V48" i="82"/>
  <c r="T48" i="82" s="1"/>
  <c r="V14" i="79"/>
  <c r="T14" i="79" s="1"/>
  <c r="V43" i="79"/>
  <c r="T43" i="79" s="1"/>
  <c r="V31" i="82"/>
  <c r="T31" i="82" s="1"/>
  <c r="V41" i="79"/>
  <c r="T41" i="79" s="1"/>
  <c r="V29" i="82"/>
  <c r="T29" i="82" s="1"/>
  <c r="V14" i="82"/>
  <c r="T14" i="82" s="1"/>
  <c r="V52" i="82"/>
  <c r="T52" i="82" s="1"/>
  <c r="V46" i="82"/>
  <c r="T46" i="82" s="1"/>
  <c r="V15" i="79"/>
  <c r="T15" i="79" s="1"/>
  <c r="V46" i="79"/>
  <c r="T46" i="79" s="1"/>
  <c r="V17" i="82"/>
  <c r="T17" i="82" s="1"/>
  <c r="V52" i="79"/>
  <c r="T52" i="79" s="1"/>
  <c r="V40" i="82"/>
  <c r="T40" i="82" s="1"/>
  <c r="V50" i="82"/>
  <c r="T50" i="82" s="1"/>
  <c r="V35" i="79"/>
  <c r="T35" i="79" s="1"/>
  <c r="V23" i="82"/>
  <c r="T23" i="82" s="1"/>
  <c r="V33" i="79"/>
  <c r="T33" i="79" s="1"/>
  <c r="V21" i="82"/>
  <c r="T21" i="82" s="1"/>
  <c r="V38" i="82"/>
  <c r="T38" i="82" s="1"/>
  <c r="V7" i="79"/>
  <c r="T7" i="79" s="1"/>
  <c r="V22" i="79"/>
  <c r="T22" i="79" s="1"/>
  <c r="V9" i="82"/>
  <c r="T9" i="82" s="1"/>
  <c r="V44" i="79"/>
  <c r="T44" i="79" s="1"/>
  <c r="V32" i="82"/>
  <c r="T32" i="82" s="1"/>
  <c r="V42" i="82"/>
  <c r="T42" i="82" s="1"/>
  <c r="V27" i="79"/>
  <c r="T27" i="79" s="1"/>
  <c r="V15" i="82"/>
  <c r="T15" i="82" s="1"/>
  <c r="V25" i="79"/>
  <c r="T25" i="79" s="1"/>
  <c r="V13" i="82"/>
  <c r="T13" i="82" s="1"/>
  <c r="T4" i="67"/>
  <c r="A53" i="68" s="1"/>
  <c r="V48" i="70"/>
  <c r="T48" i="70" s="1"/>
  <c r="T4" i="70" s="1"/>
  <c r="D45" i="70" s="1"/>
  <c r="T16" i="105"/>
  <c r="V18" i="108"/>
  <c r="T18" i="108" s="1"/>
  <c r="V52" i="108"/>
  <c r="T52" i="108" s="1"/>
  <c r="V10" i="108"/>
  <c r="T10" i="108" s="1"/>
  <c r="V44" i="108"/>
  <c r="T44" i="108" s="1"/>
  <c r="V25" i="108"/>
  <c r="T25" i="108" s="1"/>
  <c r="V34" i="108"/>
  <c r="T34" i="108" s="1"/>
  <c r="V51" i="108"/>
  <c r="T51" i="108" s="1"/>
  <c r="V16" i="108"/>
  <c r="T16" i="108" s="1"/>
  <c r="V11" i="108"/>
  <c r="T11" i="108" s="1"/>
  <c r="T36" i="105"/>
  <c r="V46" i="108"/>
  <c r="T46" i="108" s="1"/>
  <c r="V30" i="108"/>
  <c r="T30" i="108" s="1"/>
  <c r="T17" i="105"/>
  <c r="T28" i="105"/>
  <c r="V45" i="108"/>
  <c r="T45" i="108" s="1"/>
  <c r="V32" i="108"/>
  <c r="T32" i="108" s="1"/>
  <c r="T33" i="105"/>
  <c r="V21" i="108"/>
  <c r="T21" i="108" s="1"/>
  <c r="T30" i="105"/>
  <c r="V8" i="108"/>
  <c r="T8" i="108" s="1"/>
  <c r="V13" i="108"/>
  <c r="T13" i="108" s="1"/>
  <c r="T23" i="105"/>
  <c r="T22" i="105"/>
  <c r="V49" i="108"/>
  <c r="T49" i="108" s="1"/>
  <c r="T7" i="105"/>
  <c r="V33" i="108"/>
  <c r="T33" i="108" s="1"/>
  <c r="T11" i="105"/>
  <c r="I47" i="77"/>
  <c r="B47" i="90"/>
  <c r="D47" i="65"/>
  <c r="F47" i="83"/>
  <c r="D47" i="90"/>
  <c r="G47" i="83"/>
  <c r="G47" i="71"/>
  <c r="E47" i="83"/>
  <c r="I47" i="59"/>
  <c r="I47" i="83"/>
  <c r="I47" i="71"/>
  <c r="D47" i="83"/>
  <c r="I47" i="127"/>
  <c r="D47" i="96"/>
  <c r="B47" i="83"/>
  <c r="D47" i="103"/>
  <c r="C46" i="59"/>
  <c r="B46" i="59"/>
  <c r="G46" i="59"/>
  <c r="F46" i="59"/>
  <c r="E46" i="59"/>
  <c r="G46" i="77"/>
  <c r="D46" i="59"/>
  <c r="G46" i="121"/>
  <c r="G45" i="52"/>
  <c r="J45" i="52" s="1"/>
  <c r="M45" i="52" s="1"/>
  <c r="V22" i="92"/>
  <c r="T22" i="92" s="1"/>
  <c r="V22" i="95"/>
  <c r="T22" i="95" s="1"/>
  <c r="Q44" i="52"/>
  <c r="V36" i="108"/>
  <c r="T36" i="108" s="1"/>
  <c r="V43" i="108"/>
  <c r="T43" i="108" s="1"/>
  <c r="T41" i="105"/>
  <c r="T14" i="105"/>
  <c r="T37" i="105"/>
  <c r="V17" i="108"/>
  <c r="T17" i="108" s="1"/>
  <c r="T12" i="105"/>
  <c r="V31" i="108"/>
  <c r="T31" i="108" s="1"/>
  <c r="T26" i="105"/>
  <c r="T40" i="105"/>
  <c r="V28" i="108"/>
  <c r="T28" i="108" s="1"/>
  <c r="V35" i="108"/>
  <c r="T35" i="108" s="1"/>
  <c r="T9" i="105"/>
  <c r="T18" i="105"/>
  <c r="T29" i="105"/>
  <c r="V9" i="108"/>
  <c r="T9" i="108" s="1"/>
  <c r="V56" i="108"/>
  <c r="T56" i="108" s="1"/>
  <c r="T35" i="105"/>
  <c r="V23" i="108"/>
  <c r="T23" i="108" s="1"/>
  <c r="V54" i="108"/>
  <c r="T54" i="108" s="1"/>
  <c r="T32" i="105"/>
  <c r="V20" i="108"/>
  <c r="T20" i="108" s="1"/>
  <c r="T39" i="105"/>
  <c r="V27" i="108"/>
  <c r="T27" i="108" s="1"/>
  <c r="V29" i="108"/>
  <c r="T29" i="108" s="1"/>
  <c r="V50" i="108"/>
  <c r="T50" i="108" s="1"/>
  <c r="V22" i="108"/>
  <c r="T22" i="108" s="1"/>
  <c r="T21" i="105"/>
  <c r="V48" i="108"/>
  <c r="T48" i="108" s="1"/>
  <c r="T27" i="105"/>
  <c r="V15" i="108"/>
  <c r="T15" i="108" s="1"/>
  <c r="V14" i="108"/>
  <c r="T14" i="108" s="1"/>
  <c r="T24" i="105"/>
  <c r="V12" i="108"/>
  <c r="T12" i="108" s="1"/>
  <c r="T31" i="105"/>
  <c r="V19" i="108"/>
  <c r="T19" i="108" s="1"/>
  <c r="V42" i="108"/>
  <c r="T42" i="108" s="1"/>
  <c r="T13" i="105"/>
  <c r="T20" i="105"/>
  <c r="V40" i="108"/>
  <c r="T40" i="108" s="1"/>
  <c r="T19" i="105"/>
  <c r="V7" i="108"/>
  <c r="T7" i="108" s="1"/>
  <c r="V53" i="108"/>
  <c r="T53" i="108" s="1"/>
  <c r="T8" i="105"/>
  <c r="T25" i="105"/>
  <c r="T15" i="105"/>
  <c r="T34" i="105"/>
  <c r="T38" i="105"/>
  <c r="V26" i="108"/>
  <c r="T26" i="108" s="1"/>
  <c r="V37" i="108"/>
  <c r="T37" i="108" s="1"/>
  <c r="V41" i="108"/>
  <c r="T41" i="108" s="1"/>
  <c r="V24" i="108"/>
  <c r="T24" i="108" s="1"/>
  <c r="V55" i="108"/>
  <c r="T55" i="108" s="1"/>
  <c r="V38" i="108"/>
  <c r="T38" i="108" s="1"/>
  <c r="Q45" i="52"/>
  <c r="T22" i="61"/>
  <c r="T22" i="64"/>
  <c r="B46" i="90"/>
  <c r="G46" i="127"/>
  <c r="B23" i="103"/>
  <c r="A24" i="100"/>
  <c r="C45" i="59"/>
  <c r="G45" i="53"/>
  <c r="F45" i="59"/>
  <c r="E45" i="59"/>
  <c r="B45" i="59"/>
  <c r="G45" i="77"/>
  <c r="G45" i="59"/>
  <c r="G45" i="121"/>
  <c r="T22" i="99"/>
  <c r="R44" i="52"/>
  <c r="G45" i="126"/>
  <c r="J45" i="126" s="1"/>
  <c r="M45" i="126" s="1"/>
  <c r="B23" i="93"/>
  <c r="B23" i="96" s="1"/>
  <c r="A24" i="93"/>
  <c r="C44" i="59"/>
  <c r="B44" i="59"/>
  <c r="G44" i="53"/>
  <c r="G44" i="59"/>
  <c r="F44" i="59"/>
  <c r="E44" i="59"/>
  <c r="A24" i="62"/>
  <c r="B24" i="62" s="1"/>
  <c r="D43" i="52"/>
  <c r="G44" i="52"/>
  <c r="J44" i="52" s="1"/>
  <c r="M44" i="52" s="1"/>
  <c r="G44" i="126"/>
  <c r="J44" i="126" s="1"/>
  <c r="M44" i="126" s="1"/>
  <c r="D43" i="126"/>
  <c r="Q43" i="126" s="1"/>
  <c r="G44" i="120"/>
  <c r="J44" i="120" s="1"/>
  <c r="M44" i="120" s="1"/>
  <c r="B43" i="90"/>
  <c r="D43" i="90"/>
  <c r="D43" i="65"/>
  <c r="D43" i="96"/>
  <c r="G43" i="53"/>
  <c r="D43" i="103"/>
  <c r="I43" i="53"/>
  <c r="G43" i="59"/>
  <c r="C43" i="59"/>
  <c r="F43" i="59"/>
  <c r="B43" i="59"/>
  <c r="I43" i="59"/>
  <c r="E43" i="59"/>
  <c r="I43" i="83"/>
  <c r="E43" i="83"/>
  <c r="I43" i="77"/>
  <c r="E43" i="77"/>
  <c r="G43" i="71"/>
  <c r="D43" i="83"/>
  <c r="D43" i="77"/>
  <c r="D43" i="59"/>
  <c r="G43" i="83"/>
  <c r="G43" i="77"/>
  <c r="C43" i="77"/>
  <c r="I43" i="71"/>
  <c r="B43" i="83"/>
  <c r="G43" i="127"/>
  <c r="F43" i="77"/>
  <c r="F43" i="83"/>
  <c r="B43" i="77"/>
  <c r="I43" i="127"/>
  <c r="D43" i="109"/>
  <c r="I43" i="121"/>
  <c r="G43" i="109"/>
  <c r="C43" i="109"/>
  <c r="F43" i="109"/>
  <c r="B43" i="109"/>
  <c r="G43" i="121"/>
  <c r="I43" i="109"/>
  <c r="E43" i="109"/>
  <c r="D35" i="90"/>
  <c r="B35" i="90"/>
  <c r="D35" i="65"/>
  <c r="D35" i="103"/>
  <c r="I35" i="53"/>
  <c r="G35" i="53"/>
  <c r="G35" i="59"/>
  <c r="C35" i="59"/>
  <c r="F35" i="59"/>
  <c r="B35" i="59"/>
  <c r="I35" i="59"/>
  <c r="E35" i="59"/>
  <c r="I35" i="83"/>
  <c r="E35" i="83"/>
  <c r="I35" i="77"/>
  <c r="E35" i="77"/>
  <c r="D35" i="96"/>
  <c r="D35" i="83"/>
  <c r="D35" i="77"/>
  <c r="F35" i="71"/>
  <c r="B35" i="71"/>
  <c r="D35" i="59"/>
  <c r="G35" i="83"/>
  <c r="G35" i="77"/>
  <c r="C35" i="77"/>
  <c r="I35" i="71"/>
  <c r="E35" i="71"/>
  <c r="C35" i="71"/>
  <c r="G35" i="127"/>
  <c r="C35" i="127"/>
  <c r="B35" i="83"/>
  <c r="F35" i="127"/>
  <c r="B35" i="127"/>
  <c r="F35" i="77"/>
  <c r="G35" i="71"/>
  <c r="I35" i="127"/>
  <c r="E35" i="127"/>
  <c r="B35" i="77"/>
  <c r="F35" i="83"/>
  <c r="D35" i="71"/>
  <c r="D35" i="127"/>
  <c r="F35" i="121"/>
  <c r="B35" i="121"/>
  <c r="D35" i="109"/>
  <c r="I35" i="121"/>
  <c r="E35" i="121"/>
  <c r="G35" i="109"/>
  <c r="C35" i="109"/>
  <c r="D35" i="121"/>
  <c r="F35" i="109"/>
  <c r="B35" i="109"/>
  <c r="G35" i="121"/>
  <c r="C35" i="121"/>
  <c r="I35" i="109"/>
  <c r="E35" i="109"/>
  <c r="D27" i="90"/>
  <c r="B27" i="90"/>
  <c r="D27" i="65"/>
  <c r="D27" i="103"/>
  <c r="I27" i="53"/>
  <c r="G27" i="53"/>
  <c r="G27" i="59"/>
  <c r="C27" i="59"/>
  <c r="F27" i="59"/>
  <c r="B27" i="59"/>
  <c r="I27" i="59"/>
  <c r="E27" i="59"/>
  <c r="I27" i="83"/>
  <c r="I27" i="77"/>
  <c r="E27" i="77"/>
  <c r="D27" i="83"/>
  <c r="D27" i="77"/>
  <c r="D27" i="96"/>
  <c r="D27" i="59"/>
  <c r="G27" i="83"/>
  <c r="G27" i="77"/>
  <c r="C27" i="77"/>
  <c r="F27" i="83"/>
  <c r="F27" i="77"/>
  <c r="F27" i="71"/>
  <c r="B27" i="71"/>
  <c r="G27" i="127"/>
  <c r="C27" i="127"/>
  <c r="B27" i="77"/>
  <c r="I27" i="71"/>
  <c r="E27" i="71"/>
  <c r="F27" i="127"/>
  <c r="B27" i="127"/>
  <c r="D27" i="71"/>
  <c r="I27" i="127"/>
  <c r="E27" i="127"/>
  <c r="G27" i="71"/>
  <c r="B27" i="83"/>
  <c r="C27" i="71"/>
  <c r="D27" i="127"/>
  <c r="F27" i="121"/>
  <c r="B27" i="121"/>
  <c r="D27" i="109"/>
  <c r="I27" i="121"/>
  <c r="E27" i="121"/>
  <c r="G27" i="109"/>
  <c r="C27" i="109"/>
  <c r="D27" i="121"/>
  <c r="F27" i="109"/>
  <c r="B27" i="109"/>
  <c r="G27" i="121"/>
  <c r="C27" i="121"/>
  <c r="I27" i="109"/>
  <c r="E27" i="109"/>
  <c r="D19" i="90"/>
  <c r="B19" i="65"/>
  <c r="B19" i="90"/>
  <c r="B19" i="103"/>
  <c r="B19" i="96"/>
  <c r="D19" i="65"/>
  <c r="D19" i="103"/>
  <c r="F19" i="53"/>
  <c r="B19" i="53"/>
  <c r="I19" i="53"/>
  <c r="E19" i="53"/>
  <c r="D19" i="53"/>
  <c r="G19" i="53"/>
  <c r="G19" i="59"/>
  <c r="C19" i="59"/>
  <c r="C19" i="53"/>
  <c r="F19" i="59"/>
  <c r="B19" i="59"/>
  <c r="I19" i="59"/>
  <c r="E19" i="59"/>
  <c r="I19" i="83"/>
  <c r="I19" i="77"/>
  <c r="E19" i="77"/>
  <c r="D19" i="83"/>
  <c r="D19" i="77"/>
  <c r="D19" i="59"/>
  <c r="G19" i="83"/>
  <c r="G19" i="77"/>
  <c r="C19" i="77"/>
  <c r="D19" i="96"/>
  <c r="F19" i="83"/>
  <c r="F19" i="77"/>
  <c r="F19" i="71"/>
  <c r="B19" i="71"/>
  <c r="G19" i="127"/>
  <c r="C19" i="127"/>
  <c r="B19" i="77"/>
  <c r="I19" i="71"/>
  <c r="E19" i="71"/>
  <c r="B19" i="127"/>
  <c r="D19" i="71"/>
  <c r="I19" i="127"/>
  <c r="E19" i="127"/>
  <c r="B19" i="83"/>
  <c r="G19" i="71"/>
  <c r="D19" i="127"/>
  <c r="C19" i="71"/>
  <c r="F19" i="121"/>
  <c r="B19" i="121"/>
  <c r="D19" i="109"/>
  <c r="I19" i="121"/>
  <c r="E19" i="121"/>
  <c r="D19" i="121"/>
  <c r="G19" i="121"/>
  <c r="C19" i="121"/>
  <c r="I19" i="109"/>
  <c r="E19" i="109"/>
  <c r="G19" i="109"/>
  <c r="F19" i="109"/>
  <c r="C19" i="109"/>
  <c r="B19" i="109"/>
  <c r="D11" i="90"/>
  <c r="D11" i="65"/>
  <c r="B11" i="90"/>
  <c r="B11" i="65"/>
  <c r="B11" i="103"/>
  <c r="B11" i="96"/>
  <c r="D11" i="103"/>
  <c r="F11" i="53"/>
  <c r="B11" i="53"/>
  <c r="I11" i="53"/>
  <c r="E11" i="53"/>
  <c r="D11" i="53"/>
  <c r="G11" i="53"/>
  <c r="G11" i="59"/>
  <c r="C11" i="59"/>
  <c r="C11" i="53"/>
  <c r="F11" i="59"/>
  <c r="B11" i="59"/>
  <c r="I11" i="59"/>
  <c r="E11" i="59"/>
  <c r="D11" i="96"/>
  <c r="I11" i="83"/>
  <c r="I11" i="77"/>
  <c r="E11" i="77"/>
  <c r="D11" i="83"/>
  <c r="D11" i="77"/>
  <c r="G11" i="83"/>
  <c r="G11" i="77"/>
  <c r="C11" i="77"/>
  <c r="F11" i="83"/>
  <c r="F11" i="77"/>
  <c r="F11" i="71"/>
  <c r="B11" i="71"/>
  <c r="G11" i="127"/>
  <c r="C11" i="127"/>
  <c r="D11" i="59"/>
  <c r="B11" i="77"/>
  <c r="I11" i="71"/>
  <c r="E11" i="71"/>
  <c r="B11" i="127"/>
  <c r="D11" i="71"/>
  <c r="I11" i="127"/>
  <c r="B11" i="83"/>
  <c r="D11" i="127"/>
  <c r="G11" i="71"/>
  <c r="C11" i="71"/>
  <c r="F11" i="121"/>
  <c r="B11" i="121"/>
  <c r="D11" i="109"/>
  <c r="I11" i="121"/>
  <c r="E11" i="121"/>
  <c r="D11" i="121"/>
  <c r="G11" i="121"/>
  <c r="C11" i="121"/>
  <c r="I11" i="109"/>
  <c r="E11" i="109"/>
  <c r="G11" i="109"/>
  <c r="F11" i="109"/>
  <c r="C11" i="109"/>
  <c r="B11" i="109"/>
  <c r="B40" i="90"/>
  <c r="D40" i="90"/>
  <c r="D40" i="65"/>
  <c r="D40" i="96"/>
  <c r="G40" i="53"/>
  <c r="D40" i="103"/>
  <c r="I40" i="59"/>
  <c r="E40" i="59"/>
  <c r="I40" i="53"/>
  <c r="D40" i="59"/>
  <c r="G40" i="59"/>
  <c r="C40" i="59"/>
  <c r="F40" i="59"/>
  <c r="G40" i="83"/>
  <c r="G40" i="77"/>
  <c r="C40" i="77"/>
  <c r="I40" i="71"/>
  <c r="B40" i="59"/>
  <c r="F40" i="83"/>
  <c r="B40" i="83"/>
  <c r="B40" i="77"/>
  <c r="I40" i="83"/>
  <c r="E40" i="83"/>
  <c r="I40" i="77"/>
  <c r="E40" i="77"/>
  <c r="G40" i="71"/>
  <c r="D40" i="83"/>
  <c r="I40" i="127"/>
  <c r="D40" i="77"/>
  <c r="G40" i="127"/>
  <c r="F40" i="109"/>
  <c r="B40" i="109"/>
  <c r="G40" i="121"/>
  <c r="I40" i="109"/>
  <c r="E40" i="109"/>
  <c r="D40" i="109"/>
  <c r="I40" i="121"/>
  <c r="G40" i="109"/>
  <c r="C40" i="109"/>
  <c r="D32" i="90"/>
  <c r="B32" i="90"/>
  <c r="D32" i="65"/>
  <c r="D32" i="96"/>
  <c r="G32" i="53"/>
  <c r="D32" i="103"/>
  <c r="I32" i="59"/>
  <c r="E32" i="59"/>
  <c r="I32" i="53"/>
  <c r="D32" i="59"/>
  <c r="G32" i="59"/>
  <c r="C32" i="59"/>
  <c r="F32" i="59"/>
  <c r="G32" i="83"/>
  <c r="G32" i="77"/>
  <c r="C32" i="77"/>
  <c r="B32" i="59"/>
  <c r="F32" i="83"/>
  <c r="B32" i="83"/>
  <c r="B32" i="77"/>
  <c r="I32" i="83"/>
  <c r="I32" i="77"/>
  <c r="E32" i="77"/>
  <c r="D32" i="71"/>
  <c r="I32" i="127"/>
  <c r="E32" i="127"/>
  <c r="G32" i="71"/>
  <c r="C32" i="71"/>
  <c r="D32" i="127"/>
  <c r="D32" i="83"/>
  <c r="D32" i="77"/>
  <c r="F32" i="71"/>
  <c r="B32" i="71"/>
  <c r="G32" i="127"/>
  <c r="C32" i="127"/>
  <c r="E32" i="71"/>
  <c r="F32" i="127"/>
  <c r="B32" i="127"/>
  <c r="I32" i="71"/>
  <c r="D32" i="121"/>
  <c r="F32" i="109"/>
  <c r="B32" i="109"/>
  <c r="G32" i="121"/>
  <c r="C32" i="121"/>
  <c r="I32" i="109"/>
  <c r="E32" i="109"/>
  <c r="F32" i="121"/>
  <c r="B32" i="121"/>
  <c r="D32" i="109"/>
  <c r="I32" i="121"/>
  <c r="E32" i="121"/>
  <c r="G32" i="109"/>
  <c r="C32" i="109"/>
  <c r="D41" i="90"/>
  <c r="D41" i="65"/>
  <c r="B41" i="90"/>
  <c r="D41" i="103"/>
  <c r="D41" i="96"/>
  <c r="I41" i="53"/>
  <c r="G41" i="59"/>
  <c r="C41" i="59"/>
  <c r="F41" i="59"/>
  <c r="B41" i="59"/>
  <c r="G41" i="53"/>
  <c r="I41" i="59"/>
  <c r="E41" i="59"/>
  <c r="I41" i="83"/>
  <c r="E41" i="83"/>
  <c r="I41" i="77"/>
  <c r="E41" i="77"/>
  <c r="G41" i="71"/>
  <c r="D41" i="59"/>
  <c r="D41" i="83"/>
  <c r="D41" i="77"/>
  <c r="G41" i="83"/>
  <c r="G41" i="77"/>
  <c r="C41" i="77"/>
  <c r="I41" i="71"/>
  <c r="F41" i="77"/>
  <c r="G41" i="127"/>
  <c r="B41" i="83"/>
  <c r="B41" i="77"/>
  <c r="I41" i="127"/>
  <c r="F41" i="83"/>
  <c r="D41" i="109"/>
  <c r="I41" i="121"/>
  <c r="G41" i="109"/>
  <c r="C41" i="109"/>
  <c r="F41" i="109"/>
  <c r="B41" i="109"/>
  <c r="G41" i="121"/>
  <c r="I41" i="109"/>
  <c r="E41" i="109"/>
  <c r="B33" i="90"/>
  <c r="D33" i="65"/>
  <c r="D33" i="90"/>
  <c r="D33" i="96"/>
  <c r="D33" i="103"/>
  <c r="I33" i="53"/>
  <c r="G33" i="59"/>
  <c r="C33" i="59"/>
  <c r="F33" i="59"/>
  <c r="B33" i="59"/>
  <c r="G33" i="53"/>
  <c r="I33" i="59"/>
  <c r="E33" i="59"/>
  <c r="I33" i="83"/>
  <c r="E33" i="83"/>
  <c r="I33" i="77"/>
  <c r="E33" i="77"/>
  <c r="D33" i="59"/>
  <c r="D33" i="83"/>
  <c r="D33" i="77"/>
  <c r="G33" i="83"/>
  <c r="G33" i="77"/>
  <c r="C33" i="77"/>
  <c r="F33" i="83"/>
  <c r="F33" i="71"/>
  <c r="B33" i="71"/>
  <c r="G33" i="127"/>
  <c r="C33" i="127"/>
  <c r="F33" i="77"/>
  <c r="I33" i="71"/>
  <c r="E33" i="71"/>
  <c r="F33" i="127"/>
  <c r="B33" i="127"/>
  <c r="B33" i="83"/>
  <c r="B33" i="77"/>
  <c r="D33" i="71"/>
  <c r="I33" i="127"/>
  <c r="E33" i="127"/>
  <c r="G33" i="71"/>
  <c r="C33" i="71"/>
  <c r="D33" i="127"/>
  <c r="F33" i="121"/>
  <c r="B33" i="121"/>
  <c r="D33" i="109"/>
  <c r="I33" i="121"/>
  <c r="E33" i="121"/>
  <c r="G33" i="109"/>
  <c r="C33" i="109"/>
  <c r="D33" i="121"/>
  <c r="F33" i="109"/>
  <c r="B33" i="109"/>
  <c r="G33" i="121"/>
  <c r="C33" i="121"/>
  <c r="I33" i="109"/>
  <c r="E33" i="109"/>
  <c r="B25" i="90"/>
  <c r="D25" i="65"/>
  <c r="D25" i="90"/>
  <c r="D25" i="96"/>
  <c r="D25" i="103"/>
  <c r="I25" i="53"/>
  <c r="G25" i="59"/>
  <c r="C25" i="59"/>
  <c r="F25" i="59"/>
  <c r="B25" i="59"/>
  <c r="G25" i="53"/>
  <c r="I25" i="59"/>
  <c r="E25" i="59"/>
  <c r="I25" i="83"/>
  <c r="I25" i="77"/>
  <c r="E25" i="77"/>
  <c r="D25" i="59"/>
  <c r="D25" i="83"/>
  <c r="D25" i="77"/>
  <c r="G25" i="83"/>
  <c r="G25" i="77"/>
  <c r="C25" i="77"/>
  <c r="B25" i="77"/>
  <c r="F25" i="71"/>
  <c r="B25" i="71"/>
  <c r="G25" i="127"/>
  <c r="C25" i="127"/>
  <c r="I25" i="71"/>
  <c r="E25" i="71"/>
  <c r="F25" i="127"/>
  <c r="B25" i="127"/>
  <c r="B25" i="83"/>
  <c r="D25" i="71"/>
  <c r="I25" i="127"/>
  <c r="E25" i="127"/>
  <c r="F25" i="77"/>
  <c r="G25" i="71"/>
  <c r="F25" i="83"/>
  <c r="C25" i="71"/>
  <c r="D25" i="127"/>
  <c r="F25" i="121"/>
  <c r="B25" i="121"/>
  <c r="D25" i="109"/>
  <c r="I25" i="121"/>
  <c r="E25" i="121"/>
  <c r="D25" i="121"/>
  <c r="G25" i="121"/>
  <c r="C25" i="121"/>
  <c r="I25" i="109"/>
  <c r="E25" i="109"/>
  <c r="F25" i="109"/>
  <c r="C25" i="109"/>
  <c r="B25" i="109"/>
  <c r="G25" i="109"/>
  <c r="B17" i="90"/>
  <c r="D17" i="65"/>
  <c r="D17" i="90"/>
  <c r="B17" i="65"/>
  <c r="B17" i="103"/>
  <c r="D17" i="96"/>
  <c r="D17" i="103"/>
  <c r="F17" i="53"/>
  <c r="B17" i="53"/>
  <c r="I17" i="53"/>
  <c r="E17" i="53"/>
  <c r="D17" i="53"/>
  <c r="G17" i="59"/>
  <c r="C17" i="59"/>
  <c r="F17" i="59"/>
  <c r="B17" i="59"/>
  <c r="B17" i="96"/>
  <c r="G17" i="53"/>
  <c r="I17" i="59"/>
  <c r="E17" i="59"/>
  <c r="I17" i="83"/>
  <c r="I17" i="77"/>
  <c r="E17" i="77"/>
  <c r="D17" i="59"/>
  <c r="D17" i="83"/>
  <c r="D17" i="77"/>
  <c r="G17" i="83"/>
  <c r="G17" i="77"/>
  <c r="C17" i="77"/>
  <c r="B17" i="77"/>
  <c r="F17" i="71"/>
  <c r="B17" i="71"/>
  <c r="G17" i="127"/>
  <c r="C17" i="127"/>
  <c r="C17" i="53"/>
  <c r="I17" i="71"/>
  <c r="E17" i="71"/>
  <c r="B17" i="127"/>
  <c r="B17" i="83"/>
  <c r="D17" i="71"/>
  <c r="I17" i="127"/>
  <c r="G17" i="71"/>
  <c r="F17" i="77"/>
  <c r="C17" i="71"/>
  <c r="F17" i="83"/>
  <c r="D17" i="127"/>
  <c r="F17" i="121"/>
  <c r="B17" i="121"/>
  <c r="D17" i="109"/>
  <c r="I17" i="121"/>
  <c r="E17" i="121"/>
  <c r="D17" i="121"/>
  <c r="G17" i="121"/>
  <c r="C17" i="121"/>
  <c r="I17" i="109"/>
  <c r="E17" i="109"/>
  <c r="F17" i="109"/>
  <c r="C17" i="109"/>
  <c r="B17" i="109"/>
  <c r="G17" i="109"/>
  <c r="B9" i="90"/>
  <c r="B9" i="65"/>
  <c r="D9" i="90"/>
  <c r="D9" i="65"/>
  <c r="B9" i="103"/>
  <c r="D9" i="96"/>
  <c r="D9" i="103"/>
  <c r="F9" i="53"/>
  <c r="B9" i="53"/>
  <c r="I9" i="53"/>
  <c r="E9" i="53"/>
  <c r="D9" i="53"/>
  <c r="G9" i="59"/>
  <c r="C9" i="59"/>
  <c r="F9" i="59"/>
  <c r="B9" i="59"/>
  <c r="B9" i="96"/>
  <c r="G9" i="53"/>
  <c r="I9" i="59"/>
  <c r="E9" i="59"/>
  <c r="I9" i="83"/>
  <c r="I9" i="77"/>
  <c r="E9" i="77"/>
  <c r="D9" i="83"/>
  <c r="D9" i="77"/>
  <c r="D9" i="59"/>
  <c r="G9" i="83"/>
  <c r="G9" i="77"/>
  <c r="C9" i="77"/>
  <c r="B9" i="77"/>
  <c r="F9" i="71"/>
  <c r="B9" i="71"/>
  <c r="G9" i="127"/>
  <c r="C9" i="127"/>
  <c r="I9" i="71"/>
  <c r="E9" i="71"/>
  <c r="B9" i="127"/>
  <c r="B9" i="83"/>
  <c r="D9" i="71"/>
  <c r="I9" i="127"/>
  <c r="G9" i="71"/>
  <c r="C9" i="71"/>
  <c r="C9" i="53"/>
  <c r="F9" i="77"/>
  <c r="F9" i="83"/>
  <c r="D9" i="127"/>
  <c r="F9" i="121"/>
  <c r="B9" i="121"/>
  <c r="I9" i="121"/>
  <c r="E9" i="121"/>
  <c r="D9" i="121"/>
  <c r="G9" i="121"/>
  <c r="C9" i="121"/>
  <c r="D9" i="109"/>
  <c r="G9" i="109"/>
  <c r="C9" i="109"/>
  <c r="F9" i="109"/>
  <c r="B9" i="109"/>
  <c r="I9" i="109"/>
  <c r="E9" i="109"/>
  <c r="D7" i="90"/>
  <c r="D7" i="65"/>
  <c r="B7" i="90"/>
  <c r="B7" i="65"/>
  <c r="B7" i="103"/>
  <c r="B7" i="96"/>
  <c r="D7" i="103"/>
  <c r="F7" i="53"/>
  <c r="B7" i="53"/>
  <c r="I7" i="53"/>
  <c r="E7" i="53"/>
  <c r="D7" i="53"/>
  <c r="G7" i="53"/>
  <c r="G7" i="59"/>
  <c r="C7" i="59"/>
  <c r="D7" i="96"/>
  <c r="C7" i="53"/>
  <c r="F7" i="59"/>
  <c r="B7" i="59"/>
  <c r="I7" i="59"/>
  <c r="E7" i="59"/>
  <c r="I7" i="83"/>
  <c r="I7" i="77"/>
  <c r="E7" i="77"/>
  <c r="D7" i="59"/>
  <c r="D7" i="83"/>
  <c r="D7" i="77"/>
  <c r="G7" i="83"/>
  <c r="G7" i="77"/>
  <c r="C7" i="77"/>
  <c r="F7" i="71"/>
  <c r="B7" i="71"/>
  <c r="G7" i="127"/>
  <c r="C7" i="127"/>
  <c r="B7" i="83"/>
  <c r="I7" i="71"/>
  <c r="E7" i="71"/>
  <c r="B7" i="127"/>
  <c r="F7" i="83"/>
  <c r="F7" i="77"/>
  <c r="D7" i="71"/>
  <c r="I7" i="127"/>
  <c r="D7" i="127"/>
  <c r="B7" i="77"/>
  <c r="G7" i="71"/>
  <c r="C7" i="71"/>
  <c r="F7" i="121"/>
  <c r="B7" i="121"/>
  <c r="I7" i="121"/>
  <c r="E7" i="121"/>
  <c r="D7" i="121"/>
  <c r="G7" i="121"/>
  <c r="C7" i="121"/>
  <c r="D7" i="109"/>
  <c r="G7" i="109"/>
  <c r="C7" i="109"/>
  <c r="F7" i="109"/>
  <c r="B7" i="109"/>
  <c r="I7" i="109"/>
  <c r="E7" i="109"/>
  <c r="B5" i="90"/>
  <c r="B5" i="65"/>
  <c r="D5" i="90"/>
  <c r="D5" i="65"/>
  <c r="B5" i="103"/>
  <c r="D5" i="96"/>
  <c r="D5" i="103"/>
  <c r="I5" i="53"/>
  <c r="B5" i="96"/>
  <c r="I5" i="83"/>
  <c r="I5" i="77"/>
  <c r="D5" i="83"/>
  <c r="D5" i="77"/>
  <c r="I5" i="59"/>
  <c r="G5" i="83"/>
  <c r="G5" i="77"/>
  <c r="C5" i="77"/>
  <c r="B5" i="83"/>
  <c r="G5" i="127"/>
  <c r="F5" i="83"/>
  <c r="F5" i="77"/>
  <c r="I5" i="71"/>
  <c r="I5" i="127"/>
  <c r="G5" i="71"/>
  <c r="B5" i="77"/>
  <c r="I5" i="121"/>
  <c r="G5" i="121"/>
  <c r="G5" i="109"/>
  <c r="I5" i="109"/>
  <c r="D46" i="90"/>
  <c r="D46" i="65"/>
  <c r="D46" i="103"/>
  <c r="D46" i="96"/>
  <c r="I46" i="59"/>
  <c r="G46" i="83"/>
  <c r="I46" i="71"/>
  <c r="F46" i="83"/>
  <c r="B46" i="83"/>
  <c r="I46" i="83"/>
  <c r="E46" i="83"/>
  <c r="I46" i="77"/>
  <c r="G46" i="71"/>
  <c r="I46" i="127"/>
  <c r="D46" i="83"/>
  <c r="I46" i="121"/>
  <c r="D38" i="90"/>
  <c r="B38" i="90"/>
  <c r="D38" i="65"/>
  <c r="D38" i="103"/>
  <c r="D38" i="96"/>
  <c r="G38" i="53"/>
  <c r="I38" i="59"/>
  <c r="E38" i="59"/>
  <c r="D38" i="59"/>
  <c r="G38" i="59"/>
  <c r="C38" i="59"/>
  <c r="B38" i="59"/>
  <c r="G38" i="83"/>
  <c r="G38" i="77"/>
  <c r="C38" i="77"/>
  <c r="I38" i="71"/>
  <c r="E38" i="71"/>
  <c r="F38" i="83"/>
  <c r="B38" i="83"/>
  <c r="F38" i="77"/>
  <c r="B38" i="77"/>
  <c r="D38" i="71"/>
  <c r="I38" i="83"/>
  <c r="E38" i="83"/>
  <c r="I38" i="77"/>
  <c r="E38" i="77"/>
  <c r="G38" i="71"/>
  <c r="C38" i="71"/>
  <c r="F38" i="59"/>
  <c r="D38" i="77"/>
  <c r="I38" i="127"/>
  <c r="E38" i="127"/>
  <c r="D38" i="83"/>
  <c r="D38" i="127"/>
  <c r="F38" i="71"/>
  <c r="G38" i="127"/>
  <c r="C38" i="127"/>
  <c r="F38" i="127"/>
  <c r="B38" i="127"/>
  <c r="I38" i="53"/>
  <c r="B38" i="71"/>
  <c r="D38" i="121"/>
  <c r="F38" i="109"/>
  <c r="B38" i="109"/>
  <c r="G38" i="121"/>
  <c r="C38" i="121"/>
  <c r="I38" i="109"/>
  <c r="E38" i="109"/>
  <c r="F38" i="121"/>
  <c r="B38" i="121"/>
  <c r="D38" i="109"/>
  <c r="I38" i="121"/>
  <c r="E38" i="121"/>
  <c r="G38" i="109"/>
  <c r="C38" i="109"/>
  <c r="B30" i="90"/>
  <c r="D30" i="65"/>
  <c r="D30" i="90"/>
  <c r="D30" i="103"/>
  <c r="D30" i="96"/>
  <c r="G30" i="53"/>
  <c r="I30" i="59"/>
  <c r="E30" i="59"/>
  <c r="D30" i="59"/>
  <c r="G30" i="59"/>
  <c r="C30" i="59"/>
  <c r="B30" i="59"/>
  <c r="G30" i="83"/>
  <c r="G30" i="77"/>
  <c r="C30" i="77"/>
  <c r="F30" i="83"/>
  <c r="B30" i="83"/>
  <c r="B30" i="77"/>
  <c r="I30" i="83"/>
  <c r="I30" i="77"/>
  <c r="E30" i="77"/>
  <c r="D30" i="71"/>
  <c r="I30" i="127"/>
  <c r="E30" i="127"/>
  <c r="I30" i="53"/>
  <c r="F30" i="59"/>
  <c r="D30" i="83"/>
  <c r="G30" i="71"/>
  <c r="C30" i="71"/>
  <c r="D30" i="127"/>
  <c r="D30" i="77"/>
  <c r="F30" i="71"/>
  <c r="B30" i="71"/>
  <c r="G30" i="127"/>
  <c r="C30" i="127"/>
  <c r="F30" i="127"/>
  <c r="I30" i="71"/>
  <c r="B30" i="127"/>
  <c r="E30" i="71"/>
  <c r="D30" i="121"/>
  <c r="F30" i="109"/>
  <c r="B30" i="109"/>
  <c r="G30" i="121"/>
  <c r="C30" i="121"/>
  <c r="I30" i="109"/>
  <c r="E30" i="109"/>
  <c r="F30" i="121"/>
  <c r="B30" i="121"/>
  <c r="D30" i="109"/>
  <c r="I30" i="121"/>
  <c r="E30" i="121"/>
  <c r="G30" i="109"/>
  <c r="C30" i="109"/>
  <c r="B39" i="90"/>
  <c r="D39" i="90"/>
  <c r="D39" i="65"/>
  <c r="D39" i="96"/>
  <c r="D39" i="103"/>
  <c r="I39" i="53"/>
  <c r="G39" i="53"/>
  <c r="G39" i="59"/>
  <c r="C39" i="59"/>
  <c r="F39" i="59"/>
  <c r="B39" i="59"/>
  <c r="I39" i="59"/>
  <c r="E39" i="59"/>
  <c r="D39" i="59"/>
  <c r="I39" i="83"/>
  <c r="E39" i="83"/>
  <c r="I39" i="77"/>
  <c r="E39" i="77"/>
  <c r="G39" i="71"/>
  <c r="D39" i="83"/>
  <c r="D39" i="77"/>
  <c r="G39" i="83"/>
  <c r="G39" i="77"/>
  <c r="C39" i="77"/>
  <c r="I39" i="71"/>
  <c r="F39" i="83"/>
  <c r="G39" i="127"/>
  <c r="B39" i="77"/>
  <c r="B39" i="83"/>
  <c r="I39" i="127"/>
  <c r="D39" i="109"/>
  <c r="I39" i="121"/>
  <c r="G39" i="109"/>
  <c r="C39" i="109"/>
  <c r="F39" i="109"/>
  <c r="B39" i="109"/>
  <c r="G39" i="121"/>
  <c r="I39" i="109"/>
  <c r="E39" i="109"/>
  <c r="D31" i="90"/>
  <c r="B31" i="90"/>
  <c r="D31" i="65"/>
  <c r="D31" i="103"/>
  <c r="I31" i="53"/>
  <c r="G31" i="53"/>
  <c r="G31" i="59"/>
  <c r="C31" i="59"/>
  <c r="D31" i="96"/>
  <c r="F31" i="59"/>
  <c r="B31" i="59"/>
  <c r="I31" i="59"/>
  <c r="E31" i="59"/>
  <c r="D31" i="59"/>
  <c r="I31" i="83"/>
  <c r="I31" i="77"/>
  <c r="E31" i="77"/>
  <c r="D31" i="83"/>
  <c r="D31" i="77"/>
  <c r="G31" i="83"/>
  <c r="G31" i="77"/>
  <c r="C31" i="77"/>
  <c r="F31" i="71"/>
  <c r="B31" i="71"/>
  <c r="G31" i="127"/>
  <c r="C31" i="127"/>
  <c r="B31" i="83"/>
  <c r="I31" i="71"/>
  <c r="E31" i="71"/>
  <c r="F31" i="127"/>
  <c r="B31" i="127"/>
  <c r="F31" i="83"/>
  <c r="B31" i="77"/>
  <c r="D31" i="71"/>
  <c r="I31" i="127"/>
  <c r="E31" i="127"/>
  <c r="D31" i="127"/>
  <c r="G31" i="71"/>
  <c r="C31" i="71"/>
  <c r="F31" i="121"/>
  <c r="B31" i="121"/>
  <c r="D31" i="109"/>
  <c r="I31" i="121"/>
  <c r="E31" i="121"/>
  <c r="G31" i="109"/>
  <c r="C31" i="109"/>
  <c r="D31" i="121"/>
  <c r="F31" i="109"/>
  <c r="B31" i="109"/>
  <c r="G31" i="121"/>
  <c r="C31" i="121"/>
  <c r="I31" i="109"/>
  <c r="E31" i="109"/>
  <c r="D23" i="90"/>
  <c r="B23" i="90"/>
  <c r="D23" i="65"/>
  <c r="D23" i="103"/>
  <c r="I23" i="53"/>
  <c r="G23" i="53"/>
  <c r="G23" i="59"/>
  <c r="C23" i="59"/>
  <c r="D23" i="96"/>
  <c r="F23" i="59"/>
  <c r="B23" i="59"/>
  <c r="I23" i="59"/>
  <c r="E23" i="59"/>
  <c r="D23" i="59"/>
  <c r="I23" i="83"/>
  <c r="I23" i="77"/>
  <c r="E23" i="77"/>
  <c r="D23" i="83"/>
  <c r="D23" i="77"/>
  <c r="G23" i="83"/>
  <c r="G23" i="77"/>
  <c r="C23" i="77"/>
  <c r="F23" i="71"/>
  <c r="B23" i="71"/>
  <c r="G23" i="127"/>
  <c r="C23" i="127"/>
  <c r="B23" i="83"/>
  <c r="I23" i="71"/>
  <c r="E23" i="71"/>
  <c r="B23" i="127"/>
  <c r="F23" i="83"/>
  <c r="F23" i="77"/>
  <c r="D23" i="71"/>
  <c r="I23" i="127"/>
  <c r="E23" i="127"/>
  <c r="B23" i="77"/>
  <c r="G23" i="71"/>
  <c r="D23" i="127"/>
  <c r="C23" i="71"/>
  <c r="F23" i="121"/>
  <c r="B23" i="121"/>
  <c r="D23" i="109"/>
  <c r="I23" i="121"/>
  <c r="E23" i="121"/>
  <c r="D23" i="121"/>
  <c r="G23" i="121"/>
  <c r="C23" i="121"/>
  <c r="I23" i="109"/>
  <c r="E23" i="109"/>
  <c r="C23" i="109"/>
  <c r="B23" i="109"/>
  <c r="G23" i="109"/>
  <c r="F23" i="109"/>
  <c r="D15" i="90"/>
  <c r="D15" i="65"/>
  <c r="B15" i="90"/>
  <c r="B15" i="65"/>
  <c r="B15" i="103"/>
  <c r="B15" i="96"/>
  <c r="D15" i="103"/>
  <c r="F15" i="53"/>
  <c r="B15" i="53"/>
  <c r="I15" i="53"/>
  <c r="E15" i="53"/>
  <c r="D15" i="53"/>
  <c r="G15" i="53"/>
  <c r="G15" i="59"/>
  <c r="C15" i="59"/>
  <c r="D15" i="96"/>
  <c r="C15" i="53"/>
  <c r="F15" i="59"/>
  <c r="B15" i="59"/>
  <c r="I15" i="59"/>
  <c r="E15" i="59"/>
  <c r="D15" i="59"/>
  <c r="I15" i="83"/>
  <c r="I15" i="77"/>
  <c r="E15" i="77"/>
  <c r="D15" i="83"/>
  <c r="D15" i="77"/>
  <c r="G15" i="83"/>
  <c r="G15" i="77"/>
  <c r="C15" i="77"/>
  <c r="F15" i="71"/>
  <c r="B15" i="71"/>
  <c r="G15" i="127"/>
  <c r="C15" i="127"/>
  <c r="B15" i="83"/>
  <c r="I15" i="71"/>
  <c r="E15" i="71"/>
  <c r="B15" i="127"/>
  <c r="F15" i="83"/>
  <c r="F15" i="77"/>
  <c r="D15" i="71"/>
  <c r="I15" i="127"/>
  <c r="B15" i="77"/>
  <c r="D15" i="127"/>
  <c r="G15" i="71"/>
  <c r="C15" i="71"/>
  <c r="F15" i="121"/>
  <c r="B15" i="121"/>
  <c r="D15" i="109"/>
  <c r="I15" i="121"/>
  <c r="E15" i="121"/>
  <c r="D15" i="121"/>
  <c r="G15" i="121"/>
  <c r="C15" i="121"/>
  <c r="I15" i="109"/>
  <c r="E15" i="109"/>
  <c r="C15" i="109"/>
  <c r="B15" i="109"/>
  <c r="G15" i="109"/>
  <c r="F15" i="109"/>
  <c r="B44" i="90"/>
  <c r="D44" i="90"/>
  <c r="D44" i="65"/>
  <c r="I44" i="53"/>
  <c r="D44" i="96"/>
  <c r="D44" i="103"/>
  <c r="I44" i="59"/>
  <c r="G44" i="83"/>
  <c r="G44" i="77"/>
  <c r="I44" i="71"/>
  <c r="F44" i="83"/>
  <c r="B44" i="83"/>
  <c r="I44" i="83"/>
  <c r="E44" i="83"/>
  <c r="I44" i="77"/>
  <c r="G44" i="71"/>
  <c r="I44" i="127"/>
  <c r="D44" i="83"/>
  <c r="G44" i="127"/>
  <c r="F44" i="109"/>
  <c r="B44" i="109"/>
  <c r="G44" i="121"/>
  <c r="I44" i="109"/>
  <c r="E44" i="109"/>
  <c r="D44" i="109"/>
  <c r="I44" i="121"/>
  <c r="G44" i="109"/>
  <c r="C44" i="109"/>
  <c r="B36" i="90"/>
  <c r="D36" i="90"/>
  <c r="D36" i="65"/>
  <c r="D36" i="96"/>
  <c r="G36" i="53"/>
  <c r="D36" i="103"/>
  <c r="I36" i="59"/>
  <c r="E36" i="59"/>
  <c r="I36" i="53"/>
  <c r="D36" i="59"/>
  <c r="G36" i="59"/>
  <c r="C36" i="59"/>
  <c r="G36" i="83"/>
  <c r="G36" i="77"/>
  <c r="C36" i="77"/>
  <c r="I36" i="71"/>
  <c r="F36" i="83"/>
  <c r="B36" i="83"/>
  <c r="F36" i="77"/>
  <c r="B36" i="77"/>
  <c r="D36" i="71"/>
  <c r="F36" i="59"/>
  <c r="I36" i="83"/>
  <c r="E36" i="83"/>
  <c r="I36" i="77"/>
  <c r="E36" i="77"/>
  <c r="G36" i="71"/>
  <c r="C36" i="71"/>
  <c r="B36" i="59"/>
  <c r="I36" i="127"/>
  <c r="E36" i="127"/>
  <c r="F36" i="71"/>
  <c r="D36" i="127"/>
  <c r="E36" i="71"/>
  <c r="G36" i="127"/>
  <c r="C36" i="127"/>
  <c r="D36" i="83"/>
  <c r="B36" i="127"/>
  <c r="B36" i="71"/>
  <c r="D36" i="77"/>
  <c r="F36" i="127"/>
  <c r="D36" i="121"/>
  <c r="F36" i="109"/>
  <c r="B36" i="109"/>
  <c r="G36" i="121"/>
  <c r="C36" i="121"/>
  <c r="I36" i="109"/>
  <c r="E36" i="109"/>
  <c r="F36" i="121"/>
  <c r="B36" i="121"/>
  <c r="D36" i="109"/>
  <c r="I36" i="121"/>
  <c r="E36" i="121"/>
  <c r="G36" i="109"/>
  <c r="C36" i="109"/>
  <c r="D28" i="90"/>
  <c r="B28" i="90"/>
  <c r="D28" i="65"/>
  <c r="D28" i="96"/>
  <c r="G28" i="53"/>
  <c r="D28" i="103"/>
  <c r="I28" i="59"/>
  <c r="E28" i="59"/>
  <c r="I28" i="53"/>
  <c r="D28" i="59"/>
  <c r="G28" i="59"/>
  <c r="C28" i="59"/>
  <c r="G28" i="83"/>
  <c r="G28" i="77"/>
  <c r="C28" i="77"/>
  <c r="F28" i="83"/>
  <c r="B28" i="83"/>
  <c r="F28" i="77"/>
  <c r="B28" i="77"/>
  <c r="F28" i="59"/>
  <c r="I28" i="83"/>
  <c r="I28" i="77"/>
  <c r="E28" i="77"/>
  <c r="D28" i="83"/>
  <c r="D28" i="71"/>
  <c r="I28" i="127"/>
  <c r="E28" i="127"/>
  <c r="B28" i="59"/>
  <c r="D28" i="77"/>
  <c r="G28" i="71"/>
  <c r="C28" i="71"/>
  <c r="D28" i="127"/>
  <c r="F28" i="71"/>
  <c r="B28" i="71"/>
  <c r="G28" i="127"/>
  <c r="C28" i="127"/>
  <c r="E28" i="71"/>
  <c r="B28" i="127"/>
  <c r="I28" i="71"/>
  <c r="F28" i="127"/>
  <c r="D28" i="121"/>
  <c r="F28" i="109"/>
  <c r="B28" i="109"/>
  <c r="G28" i="121"/>
  <c r="C28" i="121"/>
  <c r="I28" i="109"/>
  <c r="E28" i="109"/>
  <c r="F28" i="121"/>
  <c r="B28" i="121"/>
  <c r="D28" i="109"/>
  <c r="I28" i="121"/>
  <c r="E28" i="121"/>
  <c r="G28" i="109"/>
  <c r="C28" i="109"/>
  <c r="D45" i="90"/>
  <c r="B45" i="90"/>
  <c r="D45" i="65"/>
  <c r="D45" i="103"/>
  <c r="D45" i="96"/>
  <c r="I45" i="53"/>
  <c r="I45" i="59"/>
  <c r="I45" i="83"/>
  <c r="E45" i="83"/>
  <c r="I45" i="77"/>
  <c r="G45" i="71"/>
  <c r="D45" i="83"/>
  <c r="G45" i="83"/>
  <c r="I45" i="71"/>
  <c r="G45" i="127"/>
  <c r="F45" i="83"/>
  <c r="I45" i="127"/>
  <c r="B45" i="83"/>
  <c r="D45" i="109"/>
  <c r="I45" i="121"/>
  <c r="G45" i="109"/>
  <c r="C45" i="109"/>
  <c r="F45" i="109"/>
  <c r="B45" i="109"/>
  <c r="I45" i="109"/>
  <c r="E45" i="109"/>
  <c r="D37" i="90"/>
  <c r="D37" i="65"/>
  <c r="B37" i="90"/>
  <c r="D37" i="103"/>
  <c r="D37" i="96"/>
  <c r="I37" i="53"/>
  <c r="G37" i="59"/>
  <c r="C37" i="59"/>
  <c r="F37" i="59"/>
  <c r="B37" i="59"/>
  <c r="G37" i="53"/>
  <c r="I37" i="59"/>
  <c r="E37" i="59"/>
  <c r="I37" i="83"/>
  <c r="I37" i="77"/>
  <c r="E37" i="77"/>
  <c r="G37" i="71"/>
  <c r="C37" i="71"/>
  <c r="D37" i="83"/>
  <c r="D37" i="77"/>
  <c r="F37" i="71"/>
  <c r="B37" i="71"/>
  <c r="G37" i="83"/>
  <c r="G37" i="77"/>
  <c r="C37" i="77"/>
  <c r="I37" i="71"/>
  <c r="E37" i="71"/>
  <c r="B37" i="83"/>
  <c r="B37" i="77"/>
  <c r="G37" i="127"/>
  <c r="C37" i="127"/>
  <c r="F37" i="83"/>
  <c r="F37" i="127"/>
  <c r="B37" i="127"/>
  <c r="D37" i="59"/>
  <c r="D37" i="71"/>
  <c r="I37" i="127"/>
  <c r="E37" i="127"/>
  <c r="F37" i="77"/>
  <c r="D37" i="127"/>
  <c r="F37" i="121"/>
  <c r="B37" i="121"/>
  <c r="D37" i="109"/>
  <c r="I37" i="121"/>
  <c r="E37" i="121"/>
  <c r="G37" i="109"/>
  <c r="C37" i="109"/>
  <c r="D37" i="121"/>
  <c r="F37" i="109"/>
  <c r="B37" i="109"/>
  <c r="G37" i="121"/>
  <c r="C37" i="121"/>
  <c r="I37" i="109"/>
  <c r="E37" i="109"/>
  <c r="B29" i="90"/>
  <c r="D29" i="65"/>
  <c r="D29" i="90"/>
  <c r="D29" i="96"/>
  <c r="D29" i="103"/>
  <c r="I29" i="53"/>
  <c r="G29" i="59"/>
  <c r="C29" i="59"/>
  <c r="F29" i="59"/>
  <c r="B29" i="59"/>
  <c r="G29" i="53"/>
  <c r="I29" i="59"/>
  <c r="E29" i="59"/>
  <c r="I29" i="83"/>
  <c r="I29" i="77"/>
  <c r="E29" i="77"/>
  <c r="D29" i="83"/>
  <c r="D29" i="77"/>
  <c r="G29" i="83"/>
  <c r="G29" i="77"/>
  <c r="C29" i="77"/>
  <c r="B29" i="83"/>
  <c r="F29" i="71"/>
  <c r="B29" i="71"/>
  <c r="G29" i="127"/>
  <c r="C29" i="127"/>
  <c r="F29" i="83"/>
  <c r="F29" i="77"/>
  <c r="I29" i="71"/>
  <c r="E29" i="71"/>
  <c r="F29" i="127"/>
  <c r="B29" i="127"/>
  <c r="B29" i="77"/>
  <c r="D29" i="71"/>
  <c r="I29" i="127"/>
  <c r="E29" i="127"/>
  <c r="D29" i="59"/>
  <c r="G29" i="71"/>
  <c r="D29" i="127"/>
  <c r="C29" i="71"/>
  <c r="F29" i="121"/>
  <c r="B29" i="121"/>
  <c r="D29" i="109"/>
  <c r="I29" i="121"/>
  <c r="E29" i="121"/>
  <c r="G29" i="109"/>
  <c r="C29" i="109"/>
  <c r="D29" i="121"/>
  <c r="F29" i="109"/>
  <c r="B29" i="109"/>
  <c r="G29" i="121"/>
  <c r="C29" i="121"/>
  <c r="I29" i="109"/>
  <c r="E29" i="109"/>
  <c r="B21" i="90"/>
  <c r="D21" i="65"/>
  <c r="D21" i="90"/>
  <c r="B21" i="65"/>
  <c r="B21" i="103"/>
  <c r="D21" i="96"/>
  <c r="D21" i="103"/>
  <c r="F21" i="53"/>
  <c r="B21" i="53"/>
  <c r="I21" i="53"/>
  <c r="E21" i="53"/>
  <c r="D21" i="53"/>
  <c r="B21" i="96"/>
  <c r="G21" i="59"/>
  <c r="C21" i="59"/>
  <c r="F21" i="59"/>
  <c r="B21" i="59"/>
  <c r="G21" i="53"/>
  <c r="I21" i="59"/>
  <c r="E21" i="59"/>
  <c r="I21" i="83"/>
  <c r="I21" i="77"/>
  <c r="E21" i="77"/>
  <c r="C21" i="53"/>
  <c r="D21" i="83"/>
  <c r="D21" i="77"/>
  <c r="G21" i="83"/>
  <c r="G21" i="77"/>
  <c r="C21" i="77"/>
  <c r="D21" i="59"/>
  <c r="B21" i="83"/>
  <c r="F21" i="71"/>
  <c r="B21" i="71"/>
  <c r="G21" i="127"/>
  <c r="C21" i="127"/>
  <c r="F21" i="83"/>
  <c r="F21" i="77"/>
  <c r="I21" i="71"/>
  <c r="E21" i="71"/>
  <c r="B21" i="127"/>
  <c r="B21" i="77"/>
  <c r="D21" i="71"/>
  <c r="I21" i="127"/>
  <c r="E21" i="127"/>
  <c r="G21" i="71"/>
  <c r="C21" i="71"/>
  <c r="D21" i="127"/>
  <c r="F21" i="121"/>
  <c r="B21" i="121"/>
  <c r="D21" i="109"/>
  <c r="I21" i="121"/>
  <c r="E21" i="121"/>
  <c r="D21" i="121"/>
  <c r="G21" i="121"/>
  <c r="C21" i="121"/>
  <c r="I21" i="109"/>
  <c r="E21" i="109"/>
  <c r="B21" i="109"/>
  <c r="G21" i="109"/>
  <c r="F21" i="109"/>
  <c r="C21" i="109"/>
  <c r="B13" i="90"/>
  <c r="B13" i="65"/>
  <c r="D13" i="90"/>
  <c r="D13" i="65"/>
  <c r="B13" i="103"/>
  <c r="D13" i="96"/>
  <c r="D13" i="103"/>
  <c r="F13" i="53"/>
  <c r="B13" i="53"/>
  <c r="I13" i="53"/>
  <c r="E13" i="53"/>
  <c r="D13" i="53"/>
  <c r="B13" i="96"/>
  <c r="G13" i="59"/>
  <c r="C13" i="59"/>
  <c r="B13" i="59"/>
  <c r="G13" i="53"/>
  <c r="I13" i="59"/>
  <c r="E13" i="59"/>
  <c r="D13" i="59"/>
  <c r="I13" i="83"/>
  <c r="I13" i="77"/>
  <c r="E13" i="77"/>
  <c r="C13" i="53"/>
  <c r="D13" i="83"/>
  <c r="D13" i="77"/>
  <c r="G13" i="83"/>
  <c r="G13" i="77"/>
  <c r="C13" i="77"/>
  <c r="B13" i="83"/>
  <c r="F13" i="71"/>
  <c r="B13" i="71"/>
  <c r="G13" i="127"/>
  <c r="C13" i="127"/>
  <c r="F13" i="83"/>
  <c r="F13" i="77"/>
  <c r="I13" i="71"/>
  <c r="E13" i="71"/>
  <c r="B13" i="127"/>
  <c r="B13" i="77"/>
  <c r="D13" i="71"/>
  <c r="I13" i="127"/>
  <c r="G13" i="71"/>
  <c r="C13" i="71"/>
  <c r="D13" i="127"/>
  <c r="F13" i="121"/>
  <c r="B13" i="121"/>
  <c r="D13" i="109"/>
  <c r="I13" i="121"/>
  <c r="E13" i="121"/>
  <c r="D13" i="121"/>
  <c r="G13" i="121"/>
  <c r="C13" i="121"/>
  <c r="I13" i="109"/>
  <c r="E13" i="109"/>
  <c r="B13" i="109"/>
  <c r="G13" i="109"/>
  <c r="F13" i="109"/>
  <c r="C13" i="109"/>
  <c r="D42" i="90"/>
  <c r="B42" i="90"/>
  <c r="D42" i="65"/>
  <c r="D42" i="103"/>
  <c r="D42" i="96"/>
  <c r="I42" i="53"/>
  <c r="G42" i="53"/>
  <c r="I42" i="59"/>
  <c r="E42" i="59"/>
  <c r="D42" i="59"/>
  <c r="G42" i="59"/>
  <c r="C42" i="59"/>
  <c r="G42" i="83"/>
  <c r="G42" i="77"/>
  <c r="C42" i="77"/>
  <c r="I42" i="71"/>
  <c r="F42" i="59"/>
  <c r="F42" i="83"/>
  <c r="B42" i="83"/>
  <c r="F42" i="77"/>
  <c r="B42" i="77"/>
  <c r="B42" i="59"/>
  <c r="I42" i="83"/>
  <c r="E42" i="83"/>
  <c r="I42" i="77"/>
  <c r="E42" i="77"/>
  <c r="G42" i="71"/>
  <c r="I42" i="127"/>
  <c r="D42" i="77"/>
  <c r="G42" i="127"/>
  <c r="D42" i="83"/>
  <c r="F42" i="109"/>
  <c r="B42" i="109"/>
  <c r="G42" i="121"/>
  <c r="I42" i="109"/>
  <c r="E42" i="109"/>
  <c r="D42" i="109"/>
  <c r="I42" i="121"/>
  <c r="G42" i="109"/>
  <c r="C42" i="109"/>
  <c r="B34" i="90"/>
  <c r="D34" i="65"/>
  <c r="D34" i="90"/>
  <c r="D34" i="103"/>
  <c r="D34" i="96"/>
  <c r="G34" i="53"/>
  <c r="I34" i="59"/>
  <c r="E34" i="59"/>
  <c r="D34" i="59"/>
  <c r="G34" i="59"/>
  <c r="C34" i="59"/>
  <c r="G34" i="83"/>
  <c r="G34" i="77"/>
  <c r="C34" i="77"/>
  <c r="I34" i="53"/>
  <c r="F34" i="59"/>
  <c r="F34" i="83"/>
  <c r="B34" i="83"/>
  <c r="F34" i="77"/>
  <c r="B34" i="77"/>
  <c r="B34" i="59"/>
  <c r="I34" i="83"/>
  <c r="E34" i="83"/>
  <c r="I34" i="77"/>
  <c r="E34" i="77"/>
  <c r="D34" i="83"/>
  <c r="D34" i="71"/>
  <c r="I34" i="127"/>
  <c r="E34" i="127"/>
  <c r="G34" i="71"/>
  <c r="C34" i="71"/>
  <c r="D34" i="127"/>
  <c r="D34" i="77"/>
  <c r="F34" i="71"/>
  <c r="B34" i="71"/>
  <c r="G34" i="127"/>
  <c r="C34" i="127"/>
  <c r="I34" i="71"/>
  <c r="E34" i="71"/>
  <c r="F34" i="127"/>
  <c r="B34" i="127"/>
  <c r="D34" i="121"/>
  <c r="F34" i="109"/>
  <c r="B34" i="109"/>
  <c r="G34" i="121"/>
  <c r="C34" i="121"/>
  <c r="I34" i="109"/>
  <c r="E34" i="109"/>
  <c r="F34" i="121"/>
  <c r="B34" i="121"/>
  <c r="D34" i="109"/>
  <c r="I34" i="121"/>
  <c r="E34" i="121"/>
  <c r="G34" i="109"/>
  <c r="C34" i="109"/>
  <c r="B26" i="90"/>
  <c r="D26" i="65"/>
  <c r="D26" i="90"/>
  <c r="D26" i="103"/>
  <c r="D26" i="96"/>
  <c r="G26" i="53"/>
  <c r="I26" i="59"/>
  <c r="E26" i="59"/>
  <c r="D26" i="59"/>
  <c r="G26" i="59"/>
  <c r="C26" i="59"/>
  <c r="G26" i="83"/>
  <c r="G26" i="77"/>
  <c r="C26" i="77"/>
  <c r="I26" i="53"/>
  <c r="F26" i="59"/>
  <c r="F26" i="83"/>
  <c r="B26" i="83"/>
  <c r="F26" i="77"/>
  <c r="B26" i="77"/>
  <c r="B26" i="59"/>
  <c r="I26" i="83"/>
  <c r="I26" i="77"/>
  <c r="E26" i="77"/>
  <c r="D26" i="77"/>
  <c r="D26" i="71"/>
  <c r="I26" i="127"/>
  <c r="E26" i="127"/>
  <c r="G26" i="71"/>
  <c r="C26" i="71"/>
  <c r="D26" i="127"/>
  <c r="F26" i="71"/>
  <c r="B26" i="71"/>
  <c r="G26" i="127"/>
  <c r="C26" i="127"/>
  <c r="I26" i="71"/>
  <c r="D26" i="83"/>
  <c r="E26" i="71"/>
  <c r="F26" i="127"/>
  <c r="B26" i="127"/>
  <c r="D26" i="121"/>
  <c r="F26" i="109"/>
  <c r="B26" i="109"/>
  <c r="G26" i="121"/>
  <c r="C26" i="121"/>
  <c r="F26" i="121"/>
  <c r="B26" i="121"/>
  <c r="I26" i="121"/>
  <c r="E26" i="121"/>
  <c r="G26" i="109"/>
  <c r="C26" i="109"/>
  <c r="D26" i="109"/>
  <c r="I26" i="109"/>
  <c r="E26" i="109"/>
  <c r="D24" i="90"/>
  <c r="B24" i="90"/>
  <c r="D24" i="65"/>
  <c r="D24" i="96"/>
  <c r="G24" i="53"/>
  <c r="D24" i="103"/>
  <c r="I24" i="59"/>
  <c r="E24" i="59"/>
  <c r="I24" i="53"/>
  <c r="D24" i="59"/>
  <c r="G24" i="59"/>
  <c r="C24" i="59"/>
  <c r="F24" i="59"/>
  <c r="G24" i="83"/>
  <c r="G24" i="77"/>
  <c r="C24" i="77"/>
  <c r="B24" i="59"/>
  <c r="F24" i="83"/>
  <c r="B24" i="83"/>
  <c r="F24" i="77"/>
  <c r="B24" i="77"/>
  <c r="I24" i="83"/>
  <c r="I24" i="77"/>
  <c r="E24" i="77"/>
  <c r="D24" i="71"/>
  <c r="I24" i="127"/>
  <c r="E24" i="127"/>
  <c r="G24" i="71"/>
  <c r="C24" i="71"/>
  <c r="D24" i="127"/>
  <c r="D24" i="83"/>
  <c r="F24" i="71"/>
  <c r="B24" i="71"/>
  <c r="G24" i="127"/>
  <c r="C24" i="127"/>
  <c r="E24" i="71"/>
  <c r="D24" i="77"/>
  <c r="B24" i="127"/>
  <c r="I24" i="71"/>
  <c r="D24" i="121"/>
  <c r="F24" i="109"/>
  <c r="B24" i="109"/>
  <c r="G24" i="121"/>
  <c r="C24" i="121"/>
  <c r="F24" i="121"/>
  <c r="B24" i="121"/>
  <c r="I24" i="121"/>
  <c r="E24" i="121"/>
  <c r="G24" i="109"/>
  <c r="C24" i="109"/>
  <c r="I24" i="109"/>
  <c r="E24" i="109"/>
  <c r="D24" i="109"/>
  <c r="B22" i="90"/>
  <c r="D22" i="65"/>
  <c r="D22" i="90"/>
  <c r="B22" i="65"/>
  <c r="D22" i="103"/>
  <c r="B22" i="103"/>
  <c r="D22" i="96"/>
  <c r="B22" i="96"/>
  <c r="G22" i="53"/>
  <c r="I22" i="59"/>
  <c r="E22" i="59"/>
  <c r="D22" i="59"/>
  <c r="G22" i="59"/>
  <c r="C22" i="59"/>
  <c r="B22" i="59"/>
  <c r="G22" i="83"/>
  <c r="G22" i="77"/>
  <c r="C22" i="77"/>
  <c r="F22" i="83"/>
  <c r="B22" i="83"/>
  <c r="F22" i="77"/>
  <c r="B22" i="77"/>
  <c r="I22" i="83"/>
  <c r="I22" i="77"/>
  <c r="E22" i="77"/>
  <c r="D22" i="71"/>
  <c r="I22" i="127"/>
  <c r="E22" i="127"/>
  <c r="D22" i="83"/>
  <c r="G22" i="71"/>
  <c r="C22" i="71"/>
  <c r="D22" i="127"/>
  <c r="F22" i="59"/>
  <c r="D22" i="77"/>
  <c r="F22" i="71"/>
  <c r="B22" i="71"/>
  <c r="G22" i="127"/>
  <c r="C22" i="127"/>
  <c r="I22" i="53"/>
  <c r="I22" i="71"/>
  <c r="E22" i="71"/>
  <c r="B22" i="127"/>
  <c r="D22" i="121"/>
  <c r="F22" i="109"/>
  <c r="B22" i="109"/>
  <c r="G22" i="121"/>
  <c r="C22" i="121"/>
  <c r="F22" i="121"/>
  <c r="B22" i="121"/>
  <c r="I22" i="121"/>
  <c r="E22" i="121"/>
  <c r="G22" i="109"/>
  <c r="C22" i="109"/>
  <c r="E22" i="109"/>
  <c r="D22" i="109"/>
  <c r="I22" i="109"/>
  <c r="D20" i="90"/>
  <c r="B20" i="65"/>
  <c r="B20" i="90"/>
  <c r="B20" i="103"/>
  <c r="B20" i="96"/>
  <c r="D20" i="65"/>
  <c r="D20" i="96"/>
  <c r="D20" i="53"/>
  <c r="G20" i="53"/>
  <c r="C20" i="53"/>
  <c r="D20" i="103"/>
  <c r="F20" i="53"/>
  <c r="B20" i="53"/>
  <c r="I20" i="59"/>
  <c r="E20" i="59"/>
  <c r="I20" i="53"/>
  <c r="D20" i="59"/>
  <c r="E20" i="53"/>
  <c r="G20" i="59"/>
  <c r="C20" i="59"/>
  <c r="G20" i="83"/>
  <c r="G20" i="77"/>
  <c r="C20" i="77"/>
  <c r="F20" i="83"/>
  <c r="B20" i="83"/>
  <c r="F20" i="77"/>
  <c r="B20" i="77"/>
  <c r="F20" i="59"/>
  <c r="I20" i="83"/>
  <c r="I20" i="77"/>
  <c r="E20" i="77"/>
  <c r="D20" i="83"/>
  <c r="D20" i="71"/>
  <c r="I20" i="127"/>
  <c r="E20" i="127"/>
  <c r="D20" i="77"/>
  <c r="G20" i="71"/>
  <c r="C20" i="71"/>
  <c r="D20" i="127"/>
  <c r="B20" i="59"/>
  <c r="F20" i="71"/>
  <c r="B20" i="71"/>
  <c r="G20" i="127"/>
  <c r="C20" i="127"/>
  <c r="E20" i="71"/>
  <c r="B20" i="127"/>
  <c r="I20" i="71"/>
  <c r="D20" i="121"/>
  <c r="F20" i="109"/>
  <c r="B20" i="109"/>
  <c r="G20" i="121"/>
  <c r="C20" i="121"/>
  <c r="F20" i="121"/>
  <c r="B20" i="121"/>
  <c r="I20" i="121"/>
  <c r="E20" i="121"/>
  <c r="G20" i="109"/>
  <c r="C20" i="109"/>
  <c r="E20" i="109"/>
  <c r="D20" i="109"/>
  <c r="I20" i="109"/>
  <c r="B18" i="90"/>
  <c r="D18" i="65"/>
  <c r="D18" i="90"/>
  <c r="B18" i="65"/>
  <c r="D18" i="103"/>
  <c r="B18" i="103"/>
  <c r="D18" i="96"/>
  <c r="B18" i="96"/>
  <c r="D18" i="53"/>
  <c r="G18" i="53"/>
  <c r="C18" i="53"/>
  <c r="F18" i="53"/>
  <c r="B18" i="53"/>
  <c r="E18" i="53"/>
  <c r="I18" i="59"/>
  <c r="E18" i="59"/>
  <c r="D18" i="59"/>
  <c r="G18" i="59"/>
  <c r="C18" i="59"/>
  <c r="G18" i="83"/>
  <c r="G18" i="77"/>
  <c r="C18" i="77"/>
  <c r="I18" i="53"/>
  <c r="F18" i="59"/>
  <c r="F18" i="83"/>
  <c r="B18" i="83"/>
  <c r="F18" i="77"/>
  <c r="B18" i="77"/>
  <c r="B18" i="59"/>
  <c r="I18" i="83"/>
  <c r="I18" i="77"/>
  <c r="E18" i="77"/>
  <c r="D18" i="77"/>
  <c r="D18" i="71"/>
  <c r="I18" i="127"/>
  <c r="E18" i="127"/>
  <c r="G18" i="71"/>
  <c r="C18" i="71"/>
  <c r="D18" i="127"/>
  <c r="F18" i="71"/>
  <c r="B18" i="71"/>
  <c r="G18" i="127"/>
  <c r="C18" i="127"/>
  <c r="I18" i="71"/>
  <c r="E18" i="71"/>
  <c r="B18" i="127"/>
  <c r="D18" i="83"/>
  <c r="D18" i="121"/>
  <c r="F18" i="109"/>
  <c r="B18" i="109"/>
  <c r="G18" i="121"/>
  <c r="C18" i="121"/>
  <c r="F18" i="121"/>
  <c r="B18" i="121"/>
  <c r="I18" i="121"/>
  <c r="E18" i="121"/>
  <c r="G18" i="109"/>
  <c r="C18" i="109"/>
  <c r="D18" i="109"/>
  <c r="I18" i="109"/>
  <c r="E18" i="109"/>
  <c r="D16" i="90"/>
  <c r="B16" i="90"/>
  <c r="B16" i="65"/>
  <c r="B16" i="103"/>
  <c r="B16" i="96"/>
  <c r="D16" i="96"/>
  <c r="D16" i="65"/>
  <c r="D16" i="53"/>
  <c r="G16" i="53"/>
  <c r="C16" i="53"/>
  <c r="D16" i="103"/>
  <c r="F16" i="53"/>
  <c r="B16" i="53"/>
  <c r="I16" i="59"/>
  <c r="E16" i="59"/>
  <c r="I16" i="53"/>
  <c r="D16" i="59"/>
  <c r="E16" i="53"/>
  <c r="G16" i="59"/>
  <c r="C16" i="59"/>
  <c r="F16" i="59"/>
  <c r="G16" i="83"/>
  <c r="G16" i="77"/>
  <c r="C16" i="77"/>
  <c r="B16" i="59"/>
  <c r="F16" i="83"/>
  <c r="B16" i="83"/>
  <c r="F16" i="77"/>
  <c r="B16" i="77"/>
  <c r="I16" i="83"/>
  <c r="I16" i="77"/>
  <c r="E16" i="77"/>
  <c r="D16" i="71"/>
  <c r="I16" i="127"/>
  <c r="G16" i="71"/>
  <c r="C16" i="71"/>
  <c r="D16" i="127"/>
  <c r="D16" i="83"/>
  <c r="F16" i="71"/>
  <c r="B16" i="71"/>
  <c r="G16" i="127"/>
  <c r="C16" i="127"/>
  <c r="E16" i="71"/>
  <c r="B16" i="127"/>
  <c r="D16" i="77"/>
  <c r="I16" i="71"/>
  <c r="D16" i="121"/>
  <c r="F16" i="109"/>
  <c r="B16" i="109"/>
  <c r="G16" i="121"/>
  <c r="C16" i="121"/>
  <c r="F16" i="121"/>
  <c r="B16" i="121"/>
  <c r="I16" i="121"/>
  <c r="E16" i="121"/>
  <c r="G16" i="109"/>
  <c r="C16" i="109"/>
  <c r="I16" i="109"/>
  <c r="E16" i="109"/>
  <c r="D16" i="109"/>
  <c r="B14" i="90"/>
  <c r="D14" i="90"/>
  <c r="D14" i="65"/>
  <c r="D14" i="103"/>
  <c r="B14" i="103"/>
  <c r="D14" i="96"/>
  <c r="B14" i="96"/>
  <c r="D14" i="53"/>
  <c r="G14" i="53"/>
  <c r="C14" i="53"/>
  <c r="F14" i="53"/>
  <c r="B14" i="53"/>
  <c r="E14" i="53"/>
  <c r="I14" i="59"/>
  <c r="E14" i="59"/>
  <c r="D14" i="59"/>
  <c r="B14" i="65"/>
  <c r="G14" i="59"/>
  <c r="C14" i="59"/>
  <c r="B14" i="59"/>
  <c r="G14" i="83"/>
  <c r="G14" i="77"/>
  <c r="C14" i="77"/>
  <c r="F14" i="83"/>
  <c r="B14" i="83"/>
  <c r="F14" i="77"/>
  <c r="B14" i="77"/>
  <c r="I14" i="83"/>
  <c r="I14" i="77"/>
  <c r="E14" i="77"/>
  <c r="D14" i="71"/>
  <c r="I14" i="127"/>
  <c r="I14" i="53"/>
  <c r="D14" i="83"/>
  <c r="G14" i="71"/>
  <c r="C14" i="71"/>
  <c r="D14" i="127"/>
  <c r="D14" i="77"/>
  <c r="F14" i="71"/>
  <c r="B14" i="71"/>
  <c r="G14" i="127"/>
  <c r="C14" i="127"/>
  <c r="F14" i="59"/>
  <c r="I14" i="71"/>
  <c r="E14" i="71"/>
  <c r="B14" i="127"/>
  <c r="D14" i="121"/>
  <c r="F14" i="109"/>
  <c r="B14" i="109"/>
  <c r="G14" i="121"/>
  <c r="C14" i="121"/>
  <c r="F14" i="121"/>
  <c r="B14" i="121"/>
  <c r="I14" i="121"/>
  <c r="E14" i="121"/>
  <c r="G14" i="109"/>
  <c r="C14" i="109"/>
  <c r="E14" i="109"/>
  <c r="D14" i="109"/>
  <c r="I14" i="109"/>
  <c r="D12" i="90"/>
  <c r="B12" i="90"/>
  <c r="B12" i="65"/>
  <c r="B12" i="103"/>
  <c r="B12" i="96"/>
  <c r="D12" i="96"/>
  <c r="D12" i="53"/>
  <c r="G12" i="53"/>
  <c r="C12" i="53"/>
  <c r="D12" i="65"/>
  <c r="D12" i="103"/>
  <c r="F12" i="53"/>
  <c r="B12" i="53"/>
  <c r="I12" i="59"/>
  <c r="E12" i="59"/>
  <c r="I12" i="53"/>
  <c r="D12" i="59"/>
  <c r="E12" i="53"/>
  <c r="G12" i="59"/>
  <c r="C12" i="59"/>
  <c r="B12" i="59"/>
  <c r="G12" i="83"/>
  <c r="G12" i="77"/>
  <c r="C12" i="77"/>
  <c r="F12" i="83"/>
  <c r="B12" i="83"/>
  <c r="F12" i="77"/>
  <c r="B12" i="77"/>
  <c r="I12" i="83"/>
  <c r="I12" i="77"/>
  <c r="E12" i="77"/>
  <c r="D12" i="83"/>
  <c r="D12" i="71"/>
  <c r="I12" i="127"/>
  <c r="D12" i="77"/>
  <c r="G12" i="71"/>
  <c r="C12" i="71"/>
  <c r="D12" i="127"/>
  <c r="F12" i="71"/>
  <c r="B12" i="71"/>
  <c r="G12" i="127"/>
  <c r="C12" i="127"/>
  <c r="E12" i="71"/>
  <c r="B12" i="127"/>
  <c r="F12" i="59"/>
  <c r="I12" i="71"/>
  <c r="D12" i="121"/>
  <c r="F12" i="109"/>
  <c r="B12" i="109"/>
  <c r="G12" i="121"/>
  <c r="C12" i="121"/>
  <c r="F12" i="121"/>
  <c r="B12" i="121"/>
  <c r="I12" i="121"/>
  <c r="E12" i="121"/>
  <c r="G12" i="109"/>
  <c r="C12" i="109"/>
  <c r="E12" i="109"/>
  <c r="D12" i="109"/>
  <c r="I12" i="109"/>
  <c r="B10" i="90"/>
  <c r="D10" i="90"/>
  <c r="D10" i="65"/>
  <c r="D10" i="103"/>
  <c r="B10" i="103"/>
  <c r="D10" i="96"/>
  <c r="B10" i="96"/>
  <c r="D10" i="53"/>
  <c r="B10" i="65"/>
  <c r="G10" i="53"/>
  <c r="C10" i="53"/>
  <c r="F10" i="53"/>
  <c r="B10" i="53"/>
  <c r="E10" i="53"/>
  <c r="I10" i="59"/>
  <c r="E10" i="59"/>
  <c r="D10" i="59"/>
  <c r="G10" i="59"/>
  <c r="C10" i="59"/>
  <c r="G10" i="83"/>
  <c r="G10" i="77"/>
  <c r="C10" i="77"/>
  <c r="I10" i="53"/>
  <c r="F10" i="83"/>
  <c r="B10" i="83"/>
  <c r="F10" i="77"/>
  <c r="B10" i="77"/>
  <c r="I10" i="83"/>
  <c r="I10" i="77"/>
  <c r="E10" i="77"/>
  <c r="B10" i="59"/>
  <c r="D10" i="77"/>
  <c r="D10" i="71"/>
  <c r="I10" i="127"/>
  <c r="G10" i="71"/>
  <c r="C10" i="71"/>
  <c r="D10" i="127"/>
  <c r="F10" i="71"/>
  <c r="B10" i="71"/>
  <c r="G10" i="127"/>
  <c r="C10" i="127"/>
  <c r="D10" i="83"/>
  <c r="I10" i="71"/>
  <c r="E10" i="71"/>
  <c r="B10" i="127"/>
  <c r="D10" i="121"/>
  <c r="G10" i="121"/>
  <c r="C10" i="121"/>
  <c r="F10" i="121"/>
  <c r="B10" i="121"/>
  <c r="I10" i="121"/>
  <c r="E10" i="121"/>
  <c r="F10" i="109"/>
  <c r="B10" i="109"/>
  <c r="I10" i="109"/>
  <c r="E10" i="109"/>
  <c r="D10" i="109"/>
  <c r="G10" i="109"/>
  <c r="C10" i="109"/>
  <c r="D8" i="90"/>
  <c r="B8" i="90"/>
  <c r="B8" i="103"/>
  <c r="B8" i="65"/>
  <c r="B8" i="96"/>
  <c r="D8" i="96"/>
  <c r="D8" i="65"/>
  <c r="D8" i="53"/>
  <c r="G8" i="53"/>
  <c r="C8" i="53"/>
  <c r="D8" i="103"/>
  <c r="F8" i="53"/>
  <c r="B8" i="53"/>
  <c r="I8" i="59"/>
  <c r="E8" i="59"/>
  <c r="I8" i="53"/>
  <c r="D8" i="59"/>
  <c r="E8" i="53"/>
  <c r="G8" i="59"/>
  <c r="C8" i="59"/>
  <c r="G8" i="83"/>
  <c r="G8" i="77"/>
  <c r="C8" i="77"/>
  <c r="F8" i="83"/>
  <c r="B8" i="83"/>
  <c r="F8" i="77"/>
  <c r="B8" i="77"/>
  <c r="B8" i="59"/>
  <c r="I8" i="83"/>
  <c r="I8" i="77"/>
  <c r="E8" i="77"/>
  <c r="D8" i="71"/>
  <c r="I8" i="127"/>
  <c r="G8" i="71"/>
  <c r="C8" i="71"/>
  <c r="D8" i="127"/>
  <c r="D8" i="83"/>
  <c r="F8" i="71"/>
  <c r="B8" i="71"/>
  <c r="G8" i="127"/>
  <c r="C8" i="127"/>
  <c r="D8" i="77"/>
  <c r="E8" i="71"/>
  <c r="B8" i="127"/>
  <c r="I8" i="71"/>
  <c r="D8" i="121"/>
  <c r="G8" i="121"/>
  <c r="C8" i="121"/>
  <c r="F8" i="121"/>
  <c r="B8" i="121"/>
  <c r="I8" i="121"/>
  <c r="E8" i="121"/>
  <c r="F8" i="109"/>
  <c r="B8" i="109"/>
  <c r="I8" i="109"/>
  <c r="E8" i="109"/>
  <c r="D8" i="109"/>
  <c r="G8" i="109"/>
  <c r="C8" i="109"/>
  <c r="B6" i="90"/>
  <c r="D6" i="90"/>
  <c r="D6" i="103"/>
  <c r="B6" i="103"/>
  <c r="D6" i="96"/>
  <c r="D6" i="65"/>
  <c r="B6" i="65"/>
  <c r="B6" i="96"/>
  <c r="I6" i="59"/>
  <c r="G6" i="83"/>
  <c r="G6" i="77"/>
  <c r="C6" i="77"/>
  <c r="F6" i="83"/>
  <c r="B6" i="83"/>
  <c r="F6" i="77"/>
  <c r="B6" i="77"/>
  <c r="I6" i="83"/>
  <c r="I6" i="77"/>
  <c r="E6" i="77"/>
  <c r="I6" i="127"/>
  <c r="D6" i="83"/>
  <c r="G6" i="71"/>
  <c r="D6" i="77"/>
  <c r="G6" i="127"/>
  <c r="I6" i="71"/>
  <c r="I6" i="53"/>
  <c r="G6" i="121"/>
  <c r="I6" i="121"/>
  <c r="I6" i="109"/>
  <c r="G6" i="109"/>
  <c r="E45" i="73" l="1"/>
  <c r="H45" i="73" s="1"/>
  <c r="R45" i="52"/>
  <c r="D44" i="73"/>
  <c r="P44" i="73" s="1"/>
  <c r="Q45" i="73"/>
  <c r="G45" i="73"/>
  <c r="J45" i="73" s="1"/>
  <c r="M45" i="73" s="1"/>
  <c r="A53" i="74"/>
  <c r="A53" i="77" s="1"/>
  <c r="R45" i="73"/>
  <c r="E45" i="55"/>
  <c r="K45" i="55" s="1"/>
  <c r="P45" i="55"/>
  <c r="G45" i="58"/>
  <c r="J45" i="58" s="1"/>
  <c r="M45" i="58" s="1"/>
  <c r="A54" i="56"/>
  <c r="A54" i="59" s="1"/>
  <c r="R45" i="55"/>
  <c r="D44" i="58"/>
  <c r="R44" i="58" s="1"/>
  <c r="R45" i="58"/>
  <c r="Q45" i="117"/>
  <c r="K45" i="117" s="1"/>
  <c r="P45" i="117"/>
  <c r="H45" i="117" s="1"/>
  <c r="D45" i="67"/>
  <c r="Q45" i="67" s="1"/>
  <c r="A54" i="37"/>
  <c r="A54" i="53" s="1"/>
  <c r="R45" i="117"/>
  <c r="N45" i="117" s="1"/>
  <c r="G45" i="117"/>
  <c r="J45" i="117" s="1"/>
  <c r="M45" i="117" s="1"/>
  <c r="T4" i="89"/>
  <c r="D45" i="89" s="1"/>
  <c r="G45" i="89" s="1"/>
  <c r="J45" i="89" s="1"/>
  <c r="M45" i="89" s="1"/>
  <c r="T4" i="86"/>
  <c r="D45" i="86" s="1"/>
  <c r="R44" i="76"/>
  <c r="Q44" i="76"/>
  <c r="G44" i="76"/>
  <c r="J44" i="76" s="1"/>
  <c r="M44" i="76" s="1"/>
  <c r="G45" i="76"/>
  <c r="J45" i="76" s="1"/>
  <c r="M45" i="76" s="1"/>
  <c r="Q45" i="76"/>
  <c r="D43" i="123"/>
  <c r="E43" i="123" s="1"/>
  <c r="A54" i="124"/>
  <c r="A45" i="128" s="1"/>
  <c r="E45" i="123"/>
  <c r="R44" i="123"/>
  <c r="P45" i="123"/>
  <c r="G45" i="123"/>
  <c r="J45" i="123" s="1"/>
  <c r="M45" i="123" s="1"/>
  <c r="P44" i="123"/>
  <c r="R45" i="123"/>
  <c r="E44" i="123"/>
  <c r="Q45" i="123"/>
  <c r="Q44" i="123"/>
  <c r="G45" i="55"/>
  <c r="J45" i="55" s="1"/>
  <c r="D44" i="55"/>
  <c r="R44" i="55" s="1"/>
  <c r="A54" i="118"/>
  <c r="A54" i="121" s="1"/>
  <c r="A45" i="122" s="1"/>
  <c r="D44" i="117"/>
  <c r="Q44" i="117" s="1"/>
  <c r="G45" i="120"/>
  <c r="J45" i="120" s="1"/>
  <c r="M45" i="120" s="1"/>
  <c r="R45" i="120"/>
  <c r="Q44" i="120"/>
  <c r="Q45" i="120"/>
  <c r="R44" i="120"/>
  <c r="V24" i="61"/>
  <c r="V24" i="64"/>
  <c r="B23" i="62"/>
  <c r="B23" i="65" s="1"/>
  <c r="B24" i="100"/>
  <c r="V24" i="99" s="1"/>
  <c r="P44" i="52"/>
  <c r="T4" i="79"/>
  <c r="T4" i="82"/>
  <c r="D45" i="82" s="1"/>
  <c r="D44" i="70"/>
  <c r="P44" i="70" s="1"/>
  <c r="G45" i="70"/>
  <c r="J45" i="70" s="1"/>
  <c r="M45" i="70" s="1"/>
  <c r="E45" i="58"/>
  <c r="K45" i="58" s="1"/>
  <c r="P45" i="52"/>
  <c r="V23" i="92"/>
  <c r="T23" i="92" s="1"/>
  <c r="V23" i="95"/>
  <c r="T23" i="95" s="1"/>
  <c r="R45" i="76"/>
  <c r="P43" i="52"/>
  <c r="R45" i="39"/>
  <c r="R43" i="76"/>
  <c r="R43" i="126"/>
  <c r="T4" i="108"/>
  <c r="D45" i="108" s="1"/>
  <c r="P45" i="58"/>
  <c r="A25" i="62"/>
  <c r="A44" i="72"/>
  <c r="A45" i="69"/>
  <c r="A53" i="71"/>
  <c r="Q45" i="70" s="1"/>
  <c r="B24" i="93"/>
  <c r="A25" i="93"/>
  <c r="E45" i="52"/>
  <c r="K45" i="52" s="1"/>
  <c r="P45" i="39"/>
  <c r="E45" i="39"/>
  <c r="D44" i="39"/>
  <c r="A25" i="100"/>
  <c r="T23" i="102"/>
  <c r="T23" i="99"/>
  <c r="D42" i="52"/>
  <c r="G43" i="52"/>
  <c r="J43" i="52" s="1"/>
  <c r="M43" i="52" s="1"/>
  <c r="Q43" i="52"/>
  <c r="R43" i="52"/>
  <c r="D42" i="76"/>
  <c r="E42" i="76" s="1"/>
  <c r="G43" i="76"/>
  <c r="J43" i="76" s="1"/>
  <c r="M43" i="76" s="1"/>
  <c r="D42" i="126"/>
  <c r="E42" i="126" s="1"/>
  <c r="G43" i="126"/>
  <c r="J43" i="126" s="1"/>
  <c r="M43" i="126" s="1"/>
  <c r="D42" i="120"/>
  <c r="P42" i="120" s="1"/>
  <c r="G43" i="120"/>
  <c r="J43" i="120" s="1"/>
  <c r="M43" i="120" s="1"/>
  <c r="R43" i="120"/>
  <c r="Q43" i="120"/>
  <c r="P45" i="120"/>
  <c r="E45" i="120"/>
  <c r="P45" i="76"/>
  <c r="E45" i="76"/>
  <c r="P43" i="126"/>
  <c r="E43" i="126"/>
  <c r="E44" i="76"/>
  <c r="P44" i="76"/>
  <c r="E43" i="120"/>
  <c r="P43" i="120"/>
  <c r="E43" i="76"/>
  <c r="P43" i="76"/>
  <c r="P45" i="70"/>
  <c r="E45" i="70"/>
  <c r="E44" i="120"/>
  <c r="P44" i="120"/>
  <c r="N45" i="73" l="1"/>
  <c r="P45" i="67"/>
  <c r="K45" i="73"/>
  <c r="P44" i="58"/>
  <c r="D43" i="58"/>
  <c r="Q43" i="58" s="1"/>
  <c r="A46" i="38"/>
  <c r="Q44" i="58"/>
  <c r="G44" i="73"/>
  <c r="J44" i="73" s="1"/>
  <c r="M44" i="73" s="1"/>
  <c r="P44" i="55"/>
  <c r="Q44" i="73"/>
  <c r="R44" i="73"/>
  <c r="H45" i="55"/>
  <c r="R45" i="67"/>
  <c r="D43" i="73"/>
  <c r="D42" i="73" s="1"/>
  <c r="E42" i="73" s="1"/>
  <c r="E44" i="73"/>
  <c r="H44" i="73" s="1"/>
  <c r="G44" i="58"/>
  <c r="J44" i="58" s="1"/>
  <c r="M44" i="58" s="1"/>
  <c r="E44" i="58"/>
  <c r="N44" i="58" s="1"/>
  <c r="N45" i="55"/>
  <c r="A45" i="75"/>
  <c r="A44" i="78"/>
  <c r="D44" i="67"/>
  <c r="D43" i="67" s="1"/>
  <c r="A45" i="60"/>
  <c r="A46" i="57"/>
  <c r="E45" i="67"/>
  <c r="G45" i="67"/>
  <c r="J45" i="67" s="1"/>
  <c r="M45" i="67" s="1"/>
  <c r="E44" i="55"/>
  <c r="N44" i="55" s="1"/>
  <c r="E44" i="70"/>
  <c r="H44" i="70" s="1"/>
  <c r="G44" i="55"/>
  <c r="J44" i="55" s="1"/>
  <c r="D43" i="55"/>
  <c r="D42" i="55" s="1"/>
  <c r="D42" i="123"/>
  <c r="G42" i="123" s="1"/>
  <c r="J42" i="123" s="1"/>
  <c r="M42" i="123" s="1"/>
  <c r="H44" i="123"/>
  <c r="A45" i="54"/>
  <c r="G43" i="123"/>
  <c r="J43" i="123" s="1"/>
  <c r="M43" i="123" s="1"/>
  <c r="P43" i="123"/>
  <c r="H43" i="123" s="1"/>
  <c r="R43" i="123"/>
  <c r="N43" i="123" s="1"/>
  <c r="Q43" i="123"/>
  <c r="K43" i="123" s="1"/>
  <c r="D43" i="117"/>
  <c r="A53" i="87"/>
  <c r="A53" i="90" s="1"/>
  <c r="A46" i="125"/>
  <c r="A54" i="127"/>
  <c r="A46" i="119"/>
  <c r="N44" i="123"/>
  <c r="K44" i="123"/>
  <c r="H45" i="123"/>
  <c r="V24" i="102"/>
  <c r="T24" i="102" s="1"/>
  <c r="D44" i="89"/>
  <c r="D43" i="89" s="1"/>
  <c r="G43" i="89" s="1"/>
  <c r="J43" i="89" s="1"/>
  <c r="M43" i="89" s="1"/>
  <c r="G45" i="86"/>
  <c r="J45" i="86" s="1"/>
  <c r="M45" i="86" s="1"/>
  <c r="D44" i="86"/>
  <c r="Q44" i="86" s="1"/>
  <c r="N45" i="123"/>
  <c r="K45" i="123"/>
  <c r="E45" i="126"/>
  <c r="R44" i="126"/>
  <c r="Q44" i="126"/>
  <c r="E44" i="126"/>
  <c r="P44" i="126"/>
  <c r="Q44" i="55"/>
  <c r="R45" i="70"/>
  <c r="N45" i="70" s="1"/>
  <c r="P44" i="117"/>
  <c r="G44" i="117"/>
  <c r="J44" i="117" s="1"/>
  <c r="M44" i="117" s="1"/>
  <c r="E44" i="117"/>
  <c r="R44" i="117"/>
  <c r="R45" i="86"/>
  <c r="E45" i="86"/>
  <c r="Q45" i="86"/>
  <c r="P45" i="86"/>
  <c r="B25" i="62"/>
  <c r="V25" i="64" s="1"/>
  <c r="V23" i="64"/>
  <c r="T23" i="64" s="1"/>
  <c r="V23" i="61"/>
  <c r="T23" i="61" s="1"/>
  <c r="B25" i="100"/>
  <c r="V25" i="99" s="1"/>
  <c r="D44" i="82"/>
  <c r="G45" i="82"/>
  <c r="J45" i="82" s="1"/>
  <c r="M45" i="82" s="1"/>
  <c r="D45" i="79"/>
  <c r="A53" i="80"/>
  <c r="R44" i="70"/>
  <c r="G44" i="70"/>
  <c r="J44" i="70" s="1"/>
  <c r="M44" i="70" s="1"/>
  <c r="Q44" i="70"/>
  <c r="D43" i="70"/>
  <c r="H45" i="58"/>
  <c r="N45" i="58"/>
  <c r="V24" i="95"/>
  <c r="T24" i="95" s="1"/>
  <c r="V24" i="92"/>
  <c r="T24" i="92" s="1"/>
  <c r="P45" i="126"/>
  <c r="R45" i="126"/>
  <c r="Q45" i="126"/>
  <c r="P42" i="52"/>
  <c r="N45" i="52"/>
  <c r="H45" i="52"/>
  <c r="P42" i="76"/>
  <c r="H42" i="76" s="1"/>
  <c r="P42" i="126"/>
  <c r="H42" i="126" s="1"/>
  <c r="E42" i="120"/>
  <c r="H42" i="120" s="1"/>
  <c r="D44" i="108"/>
  <c r="G45" i="108"/>
  <c r="J45" i="108" s="1"/>
  <c r="M45" i="108" s="1"/>
  <c r="H45" i="39"/>
  <c r="N45" i="39"/>
  <c r="R44" i="39"/>
  <c r="D43" i="39"/>
  <c r="P44" i="39"/>
  <c r="Q44" i="39"/>
  <c r="E44" i="39"/>
  <c r="A26" i="100"/>
  <c r="A26" i="62"/>
  <c r="T24" i="99"/>
  <c r="B24" i="103"/>
  <c r="B25" i="93"/>
  <c r="A26" i="93"/>
  <c r="T24" i="64"/>
  <c r="T24" i="61"/>
  <c r="B24" i="65"/>
  <c r="B24" i="96"/>
  <c r="K45" i="39"/>
  <c r="D41" i="52"/>
  <c r="G42" i="52"/>
  <c r="J42" i="52" s="1"/>
  <c r="M42" i="52" s="1"/>
  <c r="Q42" i="52"/>
  <c r="R42" i="52"/>
  <c r="G43" i="58"/>
  <c r="J43" i="58" s="1"/>
  <c r="M43" i="58" s="1"/>
  <c r="R43" i="58"/>
  <c r="D41" i="76"/>
  <c r="G42" i="76"/>
  <c r="J42" i="76" s="1"/>
  <c r="M42" i="76" s="1"/>
  <c r="Q42" i="76"/>
  <c r="K42" i="76" s="1"/>
  <c r="R42" i="76"/>
  <c r="N42" i="76" s="1"/>
  <c r="G42" i="126"/>
  <c r="J42" i="126" s="1"/>
  <c r="M42" i="126" s="1"/>
  <c r="D41" i="126"/>
  <c r="R42" i="126"/>
  <c r="N42" i="126" s="1"/>
  <c r="Q42" i="126"/>
  <c r="K42" i="126" s="1"/>
  <c r="D41" i="120"/>
  <c r="G42" i="120"/>
  <c r="J42" i="120" s="1"/>
  <c r="M42" i="120" s="1"/>
  <c r="Q42" i="120"/>
  <c r="R42" i="120"/>
  <c r="K43" i="120"/>
  <c r="N43" i="120"/>
  <c r="H43" i="120"/>
  <c r="K44" i="76"/>
  <c r="N44" i="76"/>
  <c r="H44" i="76"/>
  <c r="N45" i="120"/>
  <c r="H45" i="120"/>
  <c r="K45" i="120"/>
  <c r="K45" i="70"/>
  <c r="H45" i="70"/>
  <c r="K43" i="76"/>
  <c r="H43" i="76"/>
  <c r="N43" i="76"/>
  <c r="N43" i="126"/>
  <c r="H43" i="126"/>
  <c r="K43" i="126"/>
  <c r="N45" i="76"/>
  <c r="H45" i="76"/>
  <c r="K45" i="76"/>
  <c r="K44" i="120"/>
  <c r="N44" i="120"/>
  <c r="H44" i="120"/>
  <c r="H45" i="67" l="1"/>
  <c r="D42" i="58"/>
  <c r="D41" i="58" s="1"/>
  <c r="P43" i="58"/>
  <c r="E43" i="58"/>
  <c r="K44" i="58"/>
  <c r="Q43" i="55"/>
  <c r="D41" i="73"/>
  <c r="R41" i="73" s="1"/>
  <c r="P44" i="67"/>
  <c r="N44" i="73"/>
  <c r="Q42" i="73"/>
  <c r="R43" i="73"/>
  <c r="P42" i="73"/>
  <c r="H42" i="73" s="1"/>
  <c r="Q42" i="123"/>
  <c r="G42" i="73"/>
  <c r="J42" i="73" s="1"/>
  <c r="M42" i="73" s="1"/>
  <c r="P43" i="73"/>
  <c r="G43" i="73"/>
  <c r="J43" i="73" s="1"/>
  <c r="M43" i="73" s="1"/>
  <c r="D41" i="123"/>
  <c r="P41" i="123" s="1"/>
  <c r="H44" i="55"/>
  <c r="E43" i="73"/>
  <c r="N43" i="73" s="1"/>
  <c r="K44" i="73"/>
  <c r="K44" i="55"/>
  <c r="E42" i="123"/>
  <c r="R42" i="73"/>
  <c r="N42" i="73" s="1"/>
  <c r="Q43" i="73"/>
  <c r="H44" i="58"/>
  <c r="G43" i="55"/>
  <c r="J43" i="55" s="1"/>
  <c r="R43" i="55"/>
  <c r="E44" i="67"/>
  <c r="E43" i="55"/>
  <c r="P42" i="123"/>
  <c r="P43" i="55"/>
  <c r="G44" i="67"/>
  <c r="J44" i="67" s="1"/>
  <c r="M44" i="67" s="1"/>
  <c r="N44" i="70"/>
  <c r="R44" i="67"/>
  <c r="R42" i="123"/>
  <c r="Q44" i="67"/>
  <c r="K44" i="70"/>
  <c r="N45" i="67"/>
  <c r="K45" i="67"/>
  <c r="P44" i="86"/>
  <c r="D43" i="86"/>
  <c r="R43" i="86" s="1"/>
  <c r="A45" i="88"/>
  <c r="H44" i="126"/>
  <c r="N44" i="126"/>
  <c r="A44" i="91"/>
  <c r="D42" i="117"/>
  <c r="R43" i="117"/>
  <c r="Q43" i="117"/>
  <c r="G43" i="117"/>
  <c r="J43" i="117" s="1"/>
  <c r="M43" i="117" s="1"/>
  <c r="P43" i="117"/>
  <c r="E43" i="117"/>
  <c r="G44" i="86"/>
  <c r="J44" i="86" s="1"/>
  <c r="M44" i="86" s="1"/>
  <c r="E44" i="86"/>
  <c r="K44" i="86" s="1"/>
  <c r="R44" i="86"/>
  <c r="H45" i="86"/>
  <c r="N45" i="86"/>
  <c r="G44" i="89"/>
  <c r="J44" i="89" s="1"/>
  <c r="M44" i="89" s="1"/>
  <c r="E44" i="89"/>
  <c r="D42" i="89"/>
  <c r="D41" i="89" s="1"/>
  <c r="P45" i="89"/>
  <c r="R45" i="89"/>
  <c r="E45" i="89"/>
  <c r="Q45" i="89"/>
  <c r="P44" i="89"/>
  <c r="R43" i="89"/>
  <c r="Q44" i="89"/>
  <c r="E43" i="89"/>
  <c r="Q43" i="89"/>
  <c r="P43" i="89"/>
  <c r="R44" i="89"/>
  <c r="K44" i="126"/>
  <c r="K45" i="126"/>
  <c r="N45" i="126"/>
  <c r="H45" i="126"/>
  <c r="K44" i="117"/>
  <c r="N44" i="117"/>
  <c r="H44" i="117"/>
  <c r="K45" i="86"/>
  <c r="B26" i="62"/>
  <c r="V26" i="61" s="1"/>
  <c r="V25" i="61"/>
  <c r="T25" i="61" s="1"/>
  <c r="V25" i="102"/>
  <c r="T25" i="102" s="1"/>
  <c r="B26" i="100"/>
  <c r="V26" i="102" s="1"/>
  <c r="A53" i="83"/>
  <c r="A45" i="81"/>
  <c r="A44" i="84"/>
  <c r="P45" i="79"/>
  <c r="G45" i="79"/>
  <c r="J45" i="79" s="1"/>
  <c r="M45" i="79" s="1"/>
  <c r="E45" i="79"/>
  <c r="D44" i="79"/>
  <c r="R45" i="79"/>
  <c r="Q45" i="79"/>
  <c r="G44" i="82"/>
  <c r="J44" i="82" s="1"/>
  <c r="M44" i="82" s="1"/>
  <c r="D43" i="82"/>
  <c r="R44" i="82"/>
  <c r="Q44" i="82"/>
  <c r="E44" i="82"/>
  <c r="P44" i="82"/>
  <c r="E43" i="70"/>
  <c r="D42" i="70"/>
  <c r="Q43" i="70"/>
  <c r="R43" i="70"/>
  <c r="G43" i="70"/>
  <c r="J43" i="70" s="1"/>
  <c r="M43" i="70" s="1"/>
  <c r="P43" i="70"/>
  <c r="V25" i="95"/>
  <c r="T25" i="95" s="1"/>
  <c r="V25" i="92"/>
  <c r="T25" i="92" s="1"/>
  <c r="N42" i="120"/>
  <c r="K42" i="120"/>
  <c r="G44" i="108"/>
  <c r="J44" i="108" s="1"/>
  <c r="M44" i="108" s="1"/>
  <c r="R44" i="108"/>
  <c r="Q44" i="108"/>
  <c r="D43" i="108"/>
  <c r="E44" i="108"/>
  <c r="P44" i="108"/>
  <c r="Q43" i="67"/>
  <c r="G43" i="67"/>
  <c r="J43" i="67" s="1"/>
  <c r="M43" i="67" s="1"/>
  <c r="E43" i="67"/>
  <c r="P43" i="67"/>
  <c r="D42" i="67"/>
  <c r="R43" i="67"/>
  <c r="B25" i="96"/>
  <c r="K44" i="39"/>
  <c r="N44" i="39"/>
  <c r="H44" i="39"/>
  <c r="K42" i="73"/>
  <c r="A27" i="62"/>
  <c r="B27" i="62" s="1"/>
  <c r="V27" i="64" s="1"/>
  <c r="R43" i="39"/>
  <c r="Q43" i="39"/>
  <c r="D42" i="39"/>
  <c r="E43" i="39"/>
  <c r="P43" i="39"/>
  <c r="T25" i="64"/>
  <c r="B25" i="65"/>
  <c r="A27" i="100"/>
  <c r="B26" i="93"/>
  <c r="A27" i="93"/>
  <c r="T25" i="99"/>
  <c r="B25" i="103"/>
  <c r="D40" i="52"/>
  <c r="G41" i="52"/>
  <c r="J41" i="52" s="1"/>
  <c r="M41" i="52" s="1"/>
  <c r="Q41" i="52"/>
  <c r="R41" i="52"/>
  <c r="P41" i="52"/>
  <c r="H43" i="58"/>
  <c r="N43" i="58"/>
  <c r="K43" i="58"/>
  <c r="P42" i="55"/>
  <c r="E42" i="55"/>
  <c r="D41" i="55"/>
  <c r="G42" i="55"/>
  <c r="J42" i="55" s="1"/>
  <c r="Q42" i="55"/>
  <c r="R42" i="55"/>
  <c r="G42" i="58"/>
  <c r="J42" i="58" s="1"/>
  <c r="M42" i="58" s="1"/>
  <c r="Q42" i="58"/>
  <c r="E42" i="58"/>
  <c r="D40" i="76"/>
  <c r="G41" i="76"/>
  <c r="J41" i="76" s="1"/>
  <c r="M41" i="76" s="1"/>
  <c r="R41" i="76"/>
  <c r="Q41" i="76"/>
  <c r="P41" i="76"/>
  <c r="E41" i="76"/>
  <c r="D40" i="126"/>
  <c r="G41" i="126"/>
  <c r="J41" i="126" s="1"/>
  <c r="M41" i="126" s="1"/>
  <c r="R41" i="126"/>
  <c r="Q41" i="126"/>
  <c r="E41" i="126"/>
  <c r="P41" i="126"/>
  <c r="D40" i="120"/>
  <c r="G41" i="120"/>
  <c r="J41" i="120" s="1"/>
  <c r="M41" i="120" s="1"/>
  <c r="R41" i="120"/>
  <c r="Q41" i="120"/>
  <c r="P41" i="120"/>
  <c r="E41" i="120"/>
  <c r="Q41" i="73" l="1"/>
  <c r="K41" i="73" s="1"/>
  <c r="E41" i="73"/>
  <c r="P41" i="73"/>
  <c r="D40" i="73"/>
  <c r="E41" i="123"/>
  <c r="H41" i="123" s="1"/>
  <c r="K43" i="55"/>
  <c r="K43" i="73"/>
  <c r="P42" i="58"/>
  <c r="H42" i="58" s="1"/>
  <c r="H43" i="73"/>
  <c r="R42" i="58"/>
  <c r="G42" i="89"/>
  <c r="J42" i="89" s="1"/>
  <c r="M42" i="89" s="1"/>
  <c r="G41" i="73"/>
  <c r="J41" i="73" s="1"/>
  <c r="M41" i="73" s="1"/>
  <c r="D40" i="123"/>
  <c r="E40" i="123" s="1"/>
  <c r="R41" i="123"/>
  <c r="G41" i="123"/>
  <c r="J41" i="123" s="1"/>
  <c r="M41" i="123" s="1"/>
  <c r="H43" i="55"/>
  <c r="H42" i="123"/>
  <c r="K42" i="123"/>
  <c r="N43" i="55"/>
  <c r="N42" i="123"/>
  <c r="Q41" i="123"/>
  <c r="K41" i="123" s="1"/>
  <c r="K44" i="67"/>
  <c r="N44" i="67"/>
  <c r="H44" i="67"/>
  <c r="H44" i="86"/>
  <c r="G43" i="86"/>
  <c r="J43" i="86" s="1"/>
  <c r="M43" i="86" s="1"/>
  <c r="R42" i="89"/>
  <c r="D42" i="86"/>
  <c r="Q42" i="86" s="1"/>
  <c r="P43" i="86"/>
  <c r="E43" i="86"/>
  <c r="N43" i="86" s="1"/>
  <c r="Q43" i="86"/>
  <c r="K43" i="89"/>
  <c r="N44" i="86"/>
  <c r="K43" i="117"/>
  <c r="H43" i="117"/>
  <c r="N43" i="117"/>
  <c r="P42" i="117"/>
  <c r="Q42" i="117"/>
  <c r="R42" i="117"/>
  <c r="D41" i="117"/>
  <c r="G42" i="117"/>
  <c r="J42" i="117" s="1"/>
  <c r="M42" i="117" s="1"/>
  <c r="E42" i="117"/>
  <c r="P42" i="89"/>
  <c r="E42" i="89"/>
  <c r="H43" i="89"/>
  <c r="Q42" i="89"/>
  <c r="N43" i="89"/>
  <c r="N44" i="89"/>
  <c r="K44" i="89"/>
  <c r="H44" i="89"/>
  <c r="H45" i="89"/>
  <c r="K45" i="89"/>
  <c r="N45" i="89"/>
  <c r="V26" i="64"/>
  <c r="T26" i="64" s="1"/>
  <c r="V26" i="99"/>
  <c r="T26" i="99" s="1"/>
  <c r="P45" i="82"/>
  <c r="R45" i="82"/>
  <c r="Q45" i="82"/>
  <c r="E45" i="82"/>
  <c r="G42" i="86"/>
  <c r="J42" i="86" s="1"/>
  <c r="M42" i="86" s="1"/>
  <c r="B27" i="100"/>
  <c r="V27" i="99" s="1"/>
  <c r="K44" i="82"/>
  <c r="H44" i="82"/>
  <c r="N44" i="82"/>
  <c r="H45" i="79"/>
  <c r="N45" i="79"/>
  <c r="R44" i="79"/>
  <c r="E44" i="79"/>
  <c r="G44" i="79"/>
  <c r="J44" i="79" s="1"/>
  <c r="M44" i="79" s="1"/>
  <c r="Q44" i="79"/>
  <c r="P44" i="79"/>
  <c r="D43" i="79"/>
  <c r="D42" i="82"/>
  <c r="R43" i="82"/>
  <c r="Q43" i="82"/>
  <c r="E43" i="82"/>
  <c r="G43" i="82"/>
  <c r="J43" i="82" s="1"/>
  <c r="M43" i="82" s="1"/>
  <c r="P43" i="82"/>
  <c r="K45" i="79"/>
  <c r="G42" i="70"/>
  <c r="J42" i="70" s="1"/>
  <c r="M42" i="70" s="1"/>
  <c r="E42" i="70"/>
  <c r="R42" i="70"/>
  <c r="Q42" i="70"/>
  <c r="D41" i="70"/>
  <c r="P42" i="70"/>
  <c r="H43" i="70"/>
  <c r="N43" i="70"/>
  <c r="K43" i="70"/>
  <c r="V26" i="95"/>
  <c r="T26" i="95" s="1"/>
  <c r="V26" i="92"/>
  <c r="T26" i="92" s="1"/>
  <c r="K44" i="108"/>
  <c r="N44" i="108"/>
  <c r="H44" i="108"/>
  <c r="G43" i="108"/>
  <c r="J43" i="108" s="1"/>
  <c r="M43" i="108" s="1"/>
  <c r="P43" i="108"/>
  <c r="D42" i="108"/>
  <c r="Q43" i="108"/>
  <c r="E43" i="108"/>
  <c r="R43" i="108"/>
  <c r="G42" i="67"/>
  <c r="J42" i="67" s="1"/>
  <c r="M42" i="67" s="1"/>
  <c r="Q42" i="67"/>
  <c r="E42" i="67"/>
  <c r="P42" i="67"/>
  <c r="D41" i="67"/>
  <c r="R42" i="67"/>
  <c r="N41" i="123"/>
  <c r="A28" i="62"/>
  <c r="K43" i="67"/>
  <c r="N43" i="67"/>
  <c r="H43" i="67"/>
  <c r="K42" i="55"/>
  <c r="T26" i="61"/>
  <c r="B26" i="65"/>
  <c r="B27" i="93"/>
  <c r="A28" i="93"/>
  <c r="D40" i="89"/>
  <c r="G41" i="89"/>
  <c r="J41" i="89" s="1"/>
  <c r="M41" i="89" s="1"/>
  <c r="Q41" i="89"/>
  <c r="R41" i="89"/>
  <c r="E41" i="89"/>
  <c r="P41" i="89"/>
  <c r="B26" i="96"/>
  <c r="A28" i="100"/>
  <c r="N43" i="39"/>
  <c r="H43" i="39"/>
  <c r="K43" i="39"/>
  <c r="T26" i="102"/>
  <c r="B26" i="103"/>
  <c r="E42" i="39"/>
  <c r="P42" i="39"/>
  <c r="D41" i="39"/>
  <c r="Q42" i="39"/>
  <c r="R42" i="39"/>
  <c r="D39" i="52"/>
  <c r="G40" i="52"/>
  <c r="J40" i="52" s="1"/>
  <c r="M40" i="52" s="1"/>
  <c r="Q40" i="52"/>
  <c r="R40" i="52"/>
  <c r="P40" i="52"/>
  <c r="D40" i="58"/>
  <c r="G41" i="58"/>
  <c r="J41" i="58" s="1"/>
  <c r="M41" i="58" s="1"/>
  <c r="Q41" i="58"/>
  <c r="R41" i="58"/>
  <c r="E41" i="58"/>
  <c r="P41" i="58"/>
  <c r="N42" i="58"/>
  <c r="K42" i="58"/>
  <c r="P41" i="55"/>
  <c r="E41" i="55"/>
  <c r="D40" i="55"/>
  <c r="G41" i="55"/>
  <c r="J41" i="55" s="1"/>
  <c r="R41" i="55"/>
  <c r="Q41" i="55"/>
  <c r="H42" i="55"/>
  <c r="N42" i="55"/>
  <c r="D39" i="76"/>
  <c r="G40" i="76"/>
  <c r="J40" i="76" s="1"/>
  <c r="M40" i="76" s="1"/>
  <c r="R40" i="76"/>
  <c r="Q40" i="76"/>
  <c r="P40" i="76"/>
  <c r="E40" i="76"/>
  <c r="N41" i="73"/>
  <c r="H41" i="73"/>
  <c r="D39" i="73"/>
  <c r="G40" i="73"/>
  <c r="J40" i="73" s="1"/>
  <c r="M40" i="73" s="1"/>
  <c r="E40" i="73"/>
  <c r="P40" i="73"/>
  <c r="Q40" i="73"/>
  <c r="R40" i="73"/>
  <c r="K41" i="76"/>
  <c r="N41" i="76"/>
  <c r="H41" i="76"/>
  <c r="Q40" i="123"/>
  <c r="R40" i="123"/>
  <c r="H41" i="126"/>
  <c r="K41" i="126"/>
  <c r="N41" i="126"/>
  <c r="G40" i="126"/>
  <c r="J40" i="126" s="1"/>
  <c r="M40" i="126" s="1"/>
  <c r="D39" i="126"/>
  <c r="R40" i="126"/>
  <c r="Q40" i="126"/>
  <c r="E40" i="126"/>
  <c r="P40" i="126"/>
  <c r="D39" i="120"/>
  <c r="G40" i="120"/>
  <c r="J40" i="120" s="1"/>
  <c r="M40" i="120" s="1"/>
  <c r="Q40" i="120"/>
  <c r="R40" i="120"/>
  <c r="E40" i="120"/>
  <c r="P40" i="120"/>
  <c r="H41" i="120"/>
  <c r="K41" i="120"/>
  <c r="N41" i="120"/>
  <c r="G40" i="123" l="1"/>
  <c r="J40" i="123" s="1"/>
  <c r="M40" i="123" s="1"/>
  <c r="D39" i="123"/>
  <c r="P39" i="123" s="1"/>
  <c r="P40" i="123"/>
  <c r="K43" i="86"/>
  <c r="P42" i="86"/>
  <c r="D41" i="86"/>
  <c r="Q41" i="86" s="1"/>
  <c r="R42" i="86"/>
  <c r="E42" i="86"/>
  <c r="H43" i="86"/>
  <c r="H42" i="89"/>
  <c r="N42" i="89"/>
  <c r="R41" i="117"/>
  <c r="D40" i="117"/>
  <c r="E41" i="117"/>
  <c r="G41" i="117"/>
  <c r="J41" i="117" s="1"/>
  <c r="M41" i="117" s="1"/>
  <c r="P41" i="117"/>
  <c r="Q41" i="117"/>
  <c r="K42" i="117"/>
  <c r="H42" i="117"/>
  <c r="N42" i="117"/>
  <c r="K42" i="89"/>
  <c r="V27" i="102"/>
  <c r="T27" i="102" s="1"/>
  <c r="K45" i="82"/>
  <c r="N45" i="82"/>
  <c r="H45" i="82"/>
  <c r="N44" i="79"/>
  <c r="B28" i="62"/>
  <c r="B28" i="100"/>
  <c r="R42" i="82"/>
  <c r="Q42" i="82"/>
  <c r="G42" i="82"/>
  <c r="J42" i="82" s="1"/>
  <c r="M42" i="82" s="1"/>
  <c r="D41" i="82"/>
  <c r="P42" i="82"/>
  <c r="E42" i="82"/>
  <c r="G43" i="79"/>
  <c r="J43" i="79" s="1"/>
  <c r="M43" i="79" s="1"/>
  <c r="Q43" i="79"/>
  <c r="P43" i="79"/>
  <c r="R43" i="79"/>
  <c r="E43" i="79"/>
  <c r="D42" i="79"/>
  <c r="H44" i="79"/>
  <c r="K43" i="82"/>
  <c r="N43" i="82"/>
  <c r="H43" i="82"/>
  <c r="K44" i="79"/>
  <c r="Q41" i="70"/>
  <c r="R41" i="70"/>
  <c r="E41" i="70"/>
  <c r="P41" i="70"/>
  <c r="D40" i="70"/>
  <c r="G41" i="70"/>
  <c r="J41" i="70" s="1"/>
  <c r="M41" i="70" s="1"/>
  <c r="H42" i="70"/>
  <c r="N42" i="70"/>
  <c r="K42" i="70"/>
  <c r="H41" i="55"/>
  <c r="V27" i="95"/>
  <c r="T27" i="95" s="1"/>
  <c r="V27" i="92"/>
  <c r="T27" i="92" s="1"/>
  <c r="E42" i="108"/>
  <c r="G42" i="108"/>
  <c r="J42" i="108" s="1"/>
  <c r="M42" i="108" s="1"/>
  <c r="R42" i="108"/>
  <c r="D41" i="108"/>
  <c r="Q42" i="108"/>
  <c r="P42" i="108"/>
  <c r="H43" i="108"/>
  <c r="K43" i="108"/>
  <c r="N43" i="108"/>
  <c r="B27" i="96"/>
  <c r="A29" i="62"/>
  <c r="B29" i="62" s="1"/>
  <c r="E41" i="67"/>
  <c r="P41" i="67"/>
  <c r="D40" i="67"/>
  <c r="R41" i="67"/>
  <c r="G41" i="67"/>
  <c r="J41" i="67" s="1"/>
  <c r="M41" i="67" s="1"/>
  <c r="Q41" i="67"/>
  <c r="K41" i="89"/>
  <c r="H41" i="89"/>
  <c r="N41" i="89"/>
  <c r="T27" i="64"/>
  <c r="B27" i="65"/>
  <c r="K40" i="123"/>
  <c r="D40" i="39"/>
  <c r="E41" i="39"/>
  <c r="P41" i="39"/>
  <c r="Q41" i="39"/>
  <c r="R41" i="39"/>
  <c r="K42" i="67"/>
  <c r="N42" i="67"/>
  <c r="H42" i="67"/>
  <c r="K41" i="55"/>
  <c r="A29" i="100"/>
  <c r="N41" i="55"/>
  <c r="N42" i="39"/>
  <c r="K42" i="39"/>
  <c r="H42" i="39"/>
  <c r="T27" i="99"/>
  <c r="B27" i="103"/>
  <c r="G40" i="89"/>
  <c r="J40" i="89" s="1"/>
  <c r="M40" i="89" s="1"/>
  <c r="D39" i="89"/>
  <c r="R40" i="89"/>
  <c r="Q40" i="89"/>
  <c r="E40" i="89"/>
  <c r="P40" i="89"/>
  <c r="B28" i="93"/>
  <c r="A29" i="93"/>
  <c r="D38" i="52"/>
  <c r="G39" i="52"/>
  <c r="J39" i="52" s="1"/>
  <c r="M39" i="52" s="1"/>
  <c r="R39" i="52"/>
  <c r="Q39" i="52"/>
  <c r="P39" i="52"/>
  <c r="P40" i="55"/>
  <c r="E40" i="55"/>
  <c r="D39" i="55"/>
  <c r="G40" i="55"/>
  <c r="J40" i="55" s="1"/>
  <c r="Q40" i="55"/>
  <c r="R40" i="55"/>
  <c r="K41" i="58"/>
  <c r="N41" i="58"/>
  <c r="H41" i="58"/>
  <c r="G40" i="58"/>
  <c r="J40" i="58" s="1"/>
  <c r="M40" i="58" s="1"/>
  <c r="D39" i="58"/>
  <c r="Q40" i="58"/>
  <c r="R40" i="58"/>
  <c r="E40" i="58"/>
  <c r="P40" i="58"/>
  <c r="H40" i="73"/>
  <c r="N40" i="73"/>
  <c r="K40" i="73"/>
  <c r="D38" i="73"/>
  <c r="G39" i="73"/>
  <c r="J39" i="73" s="1"/>
  <c r="M39" i="73" s="1"/>
  <c r="P39" i="73"/>
  <c r="E39" i="73"/>
  <c r="R39" i="73"/>
  <c r="Q39" i="73"/>
  <c r="N40" i="76"/>
  <c r="H40" i="76"/>
  <c r="K40" i="76"/>
  <c r="D38" i="76"/>
  <c r="G39" i="76"/>
  <c r="J39" i="76" s="1"/>
  <c r="M39" i="76" s="1"/>
  <c r="Q39" i="76"/>
  <c r="R39" i="76"/>
  <c r="P39" i="76"/>
  <c r="E39" i="76"/>
  <c r="D38" i="126"/>
  <c r="G39" i="126"/>
  <c r="J39" i="126" s="1"/>
  <c r="M39" i="126" s="1"/>
  <c r="Q39" i="126"/>
  <c r="R39" i="126"/>
  <c r="P39" i="126"/>
  <c r="E39" i="126"/>
  <c r="N40" i="123"/>
  <c r="H40" i="123"/>
  <c r="N40" i="126"/>
  <c r="H40" i="126"/>
  <c r="K40" i="126"/>
  <c r="D38" i="123"/>
  <c r="H40" i="120"/>
  <c r="N40" i="120"/>
  <c r="K40" i="120"/>
  <c r="D38" i="120"/>
  <c r="G39" i="120"/>
  <c r="J39" i="120" s="1"/>
  <c r="M39" i="120" s="1"/>
  <c r="R39" i="120"/>
  <c r="Q39" i="120"/>
  <c r="E39" i="120"/>
  <c r="P39" i="120"/>
  <c r="E39" i="123" l="1"/>
  <c r="G39" i="123"/>
  <c r="J39" i="123" s="1"/>
  <c r="M39" i="123" s="1"/>
  <c r="R39" i="123"/>
  <c r="Q39" i="123"/>
  <c r="H42" i="86"/>
  <c r="K42" i="86"/>
  <c r="N42" i="86"/>
  <c r="D40" i="86"/>
  <c r="P41" i="86"/>
  <c r="G41" i="86"/>
  <c r="J41" i="86" s="1"/>
  <c r="M41" i="86" s="1"/>
  <c r="R41" i="86"/>
  <c r="E41" i="86"/>
  <c r="N41" i="117"/>
  <c r="H41" i="117"/>
  <c r="K41" i="117"/>
  <c r="R40" i="117"/>
  <c r="D39" i="117"/>
  <c r="G40" i="117"/>
  <c r="J40" i="117" s="1"/>
  <c r="M40" i="117" s="1"/>
  <c r="E40" i="117"/>
  <c r="P40" i="117"/>
  <c r="Q40" i="117"/>
  <c r="B29" i="100"/>
  <c r="N42" i="82"/>
  <c r="K42" i="82"/>
  <c r="H42" i="82"/>
  <c r="Q42" i="79"/>
  <c r="R42" i="79"/>
  <c r="G42" i="79"/>
  <c r="J42" i="79" s="1"/>
  <c r="M42" i="79" s="1"/>
  <c r="E42" i="79"/>
  <c r="P42" i="79"/>
  <c r="D41" i="79"/>
  <c r="P41" i="82"/>
  <c r="D40" i="82"/>
  <c r="G41" i="82"/>
  <c r="J41" i="82" s="1"/>
  <c r="M41" i="82" s="1"/>
  <c r="E41" i="82"/>
  <c r="Q41" i="82"/>
  <c r="R41" i="82"/>
  <c r="K43" i="79"/>
  <c r="N43" i="79"/>
  <c r="H43" i="79"/>
  <c r="E40" i="70"/>
  <c r="Q40" i="70"/>
  <c r="D39" i="70"/>
  <c r="P40" i="70"/>
  <c r="G40" i="70"/>
  <c r="J40" i="70" s="1"/>
  <c r="M40" i="70" s="1"/>
  <c r="R40" i="70"/>
  <c r="K41" i="70"/>
  <c r="N41" i="70"/>
  <c r="H41" i="70"/>
  <c r="H42" i="108"/>
  <c r="K42" i="108"/>
  <c r="N41" i="39"/>
  <c r="N42" i="108"/>
  <c r="V28" i="92"/>
  <c r="T28" i="92" s="1"/>
  <c r="V28" i="95"/>
  <c r="T28" i="95" s="1"/>
  <c r="D40" i="108"/>
  <c r="G41" i="108"/>
  <c r="J41" i="108" s="1"/>
  <c r="M41" i="108" s="1"/>
  <c r="Q41" i="108"/>
  <c r="R41" i="108"/>
  <c r="E41" i="108"/>
  <c r="P41" i="108"/>
  <c r="K41" i="39"/>
  <c r="K39" i="123"/>
  <c r="R40" i="67"/>
  <c r="G40" i="67"/>
  <c r="J40" i="67" s="1"/>
  <c r="M40" i="67" s="1"/>
  <c r="E40" i="67"/>
  <c r="Q40" i="67"/>
  <c r="D39" i="67"/>
  <c r="P40" i="67"/>
  <c r="D38" i="89"/>
  <c r="G39" i="89"/>
  <c r="J39" i="89" s="1"/>
  <c r="M39" i="89" s="1"/>
  <c r="Q39" i="89"/>
  <c r="R39" i="89"/>
  <c r="P39" i="89"/>
  <c r="E39" i="89"/>
  <c r="N41" i="67"/>
  <c r="H41" i="67"/>
  <c r="K41" i="67"/>
  <c r="N40" i="55"/>
  <c r="B29" i="93"/>
  <c r="A30" i="93"/>
  <c r="B28" i="103"/>
  <c r="H41" i="39"/>
  <c r="A30" i="62"/>
  <c r="B30" i="62" s="1"/>
  <c r="B28" i="96"/>
  <c r="P40" i="39"/>
  <c r="D39" i="39"/>
  <c r="R40" i="39"/>
  <c r="Q40" i="39"/>
  <c r="E40" i="39"/>
  <c r="B28" i="65"/>
  <c r="A30" i="100"/>
  <c r="B30" i="100" s="1"/>
  <c r="N40" i="89"/>
  <c r="H40" i="89"/>
  <c r="K40" i="89"/>
  <c r="D37" i="52"/>
  <c r="G38" i="52"/>
  <c r="J38" i="52" s="1"/>
  <c r="M38" i="52" s="1"/>
  <c r="R38" i="52"/>
  <c r="Q38" i="52"/>
  <c r="P38" i="52"/>
  <c r="D38" i="58"/>
  <c r="G39" i="58"/>
  <c r="J39" i="58" s="1"/>
  <c r="M39" i="58" s="1"/>
  <c r="R39" i="58"/>
  <c r="Q39" i="58"/>
  <c r="E39" i="58"/>
  <c r="P39" i="58"/>
  <c r="P39" i="55"/>
  <c r="D38" i="55"/>
  <c r="G39" i="55"/>
  <c r="J39" i="55" s="1"/>
  <c r="E39" i="55"/>
  <c r="Q39" i="55"/>
  <c r="R39" i="55"/>
  <c r="H40" i="58"/>
  <c r="K40" i="58"/>
  <c r="N40" i="58"/>
  <c r="H40" i="55"/>
  <c r="K40" i="55"/>
  <c r="D37" i="73"/>
  <c r="G38" i="73"/>
  <c r="J38" i="73" s="1"/>
  <c r="M38" i="73" s="1"/>
  <c r="P38" i="73"/>
  <c r="E38" i="73"/>
  <c r="Q38" i="73"/>
  <c r="R38" i="73"/>
  <c r="H39" i="73"/>
  <c r="K39" i="73"/>
  <c r="N39" i="73"/>
  <c r="K39" i="76"/>
  <c r="H39" i="76"/>
  <c r="N39" i="76"/>
  <c r="D37" i="76"/>
  <c r="G38" i="76"/>
  <c r="J38" i="76" s="1"/>
  <c r="M38" i="76" s="1"/>
  <c r="Q38" i="76"/>
  <c r="R38" i="76"/>
  <c r="P38" i="76"/>
  <c r="E38" i="76"/>
  <c r="D37" i="123"/>
  <c r="P38" i="123"/>
  <c r="E38" i="123"/>
  <c r="G38" i="123"/>
  <c r="J38" i="123" s="1"/>
  <c r="M38" i="123" s="1"/>
  <c r="R38" i="123"/>
  <c r="Q38" i="123"/>
  <c r="N39" i="123"/>
  <c r="H39" i="123"/>
  <c r="N39" i="126"/>
  <c r="H39" i="126"/>
  <c r="K39" i="126"/>
  <c r="G38" i="126"/>
  <c r="J38" i="126" s="1"/>
  <c r="M38" i="126" s="1"/>
  <c r="D37" i="126"/>
  <c r="R38" i="126"/>
  <c r="Q38" i="126"/>
  <c r="P38" i="126"/>
  <c r="E38" i="126"/>
  <c r="H39" i="120"/>
  <c r="K39" i="120"/>
  <c r="N39" i="120"/>
  <c r="D37" i="120"/>
  <c r="G38" i="120"/>
  <c r="J38" i="120" s="1"/>
  <c r="M38" i="120" s="1"/>
  <c r="R38" i="120"/>
  <c r="Q38" i="120"/>
  <c r="E38" i="120"/>
  <c r="P38" i="120"/>
  <c r="H41" i="86" l="1"/>
  <c r="N41" i="86"/>
  <c r="K41" i="86"/>
  <c r="Q40" i="86"/>
  <c r="R40" i="86"/>
  <c r="P40" i="86"/>
  <c r="G40" i="86"/>
  <c r="J40" i="86" s="1"/>
  <c r="M40" i="86" s="1"/>
  <c r="D39" i="86"/>
  <c r="E40" i="86"/>
  <c r="H40" i="117"/>
  <c r="K40" i="117"/>
  <c r="N40" i="117"/>
  <c r="Q39" i="117"/>
  <c r="R39" i="117"/>
  <c r="D38" i="117"/>
  <c r="G39" i="117"/>
  <c r="J39" i="117" s="1"/>
  <c r="M39" i="117" s="1"/>
  <c r="E39" i="117"/>
  <c r="P39" i="117"/>
  <c r="N42" i="79"/>
  <c r="H42" i="79"/>
  <c r="K42" i="79"/>
  <c r="D39" i="82"/>
  <c r="E40" i="82"/>
  <c r="R40" i="82"/>
  <c r="P40" i="82"/>
  <c r="G40" i="82"/>
  <c r="J40" i="82" s="1"/>
  <c r="M40" i="82" s="1"/>
  <c r="Q40" i="82"/>
  <c r="N41" i="82"/>
  <c r="H41" i="82"/>
  <c r="K41" i="82"/>
  <c r="R41" i="79"/>
  <c r="E41" i="79"/>
  <c r="P41" i="79"/>
  <c r="Q41" i="79"/>
  <c r="G41" i="79"/>
  <c r="J41" i="79" s="1"/>
  <c r="M41" i="79" s="1"/>
  <c r="D40" i="79"/>
  <c r="Q39" i="70"/>
  <c r="D38" i="70"/>
  <c r="R39" i="70"/>
  <c r="E39" i="70"/>
  <c r="P39" i="70"/>
  <c r="G39" i="70"/>
  <c r="J39" i="70" s="1"/>
  <c r="M39" i="70" s="1"/>
  <c r="N40" i="70"/>
  <c r="K40" i="70"/>
  <c r="H40" i="70"/>
  <c r="V29" i="92"/>
  <c r="T29" i="92" s="1"/>
  <c r="V29" i="95"/>
  <c r="T29" i="95" s="1"/>
  <c r="K39" i="55"/>
  <c r="H39" i="55"/>
  <c r="K41" i="108"/>
  <c r="N41" i="108"/>
  <c r="H41" i="108"/>
  <c r="Q40" i="108"/>
  <c r="R40" i="108"/>
  <c r="E40" i="108"/>
  <c r="P40" i="108"/>
  <c r="G40" i="108"/>
  <c r="J40" i="108" s="1"/>
  <c r="M40" i="108" s="1"/>
  <c r="D39" i="108"/>
  <c r="H38" i="73"/>
  <c r="N38" i="73"/>
  <c r="A31" i="100"/>
  <c r="B31" i="100" s="1"/>
  <c r="B29" i="65"/>
  <c r="G38" i="89"/>
  <c r="J38" i="89" s="1"/>
  <c r="M38" i="89" s="1"/>
  <c r="D37" i="89"/>
  <c r="R38" i="89"/>
  <c r="Q38" i="89"/>
  <c r="P38" i="89"/>
  <c r="E38" i="89"/>
  <c r="N39" i="55"/>
  <c r="P39" i="67"/>
  <c r="R39" i="67"/>
  <c r="Q39" i="67"/>
  <c r="E39" i="67"/>
  <c r="D38" i="67"/>
  <c r="G39" i="67"/>
  <c r="J39" i="67" s="1"/>
  <c r="M39" i="67" s="1"/>
  <c r="B29" i="103"/>
  <c r="H39" i="89"/>
  <c r="K39" i="89"/>
  <c r="N39" i="89"/>
  <c r="H40" i="67"/>
  <c r="N40" i="67"/>
  <c r="K40" i="67"/>
  <c r="B30" i="93"/>
  <c r="A31" i="93"/>
  <c r="P39" i="39"/>
  <c r="R39" i="39"/>
  <c r="Q39" i="39"/>
  <c r="D38" i="39"/>
  <c r="E39" i="39"/>
  <c r="B29" i="96"/>
  <c r="N40" i="39"/>
  <c r="K40" i="39"/>
  <c r="H40" i="39"/>
  <c r="A31" i="62"/>
  <c r="B31" i="62" s="1"/>
  <c r="D36" i="52"/>
  <c r="G37" i="52"/>
  <c r="J37" i="52" s="1"/>
  <c r="M37" i="52" s="1"/>
  <c r="Q37" i="52"/>
  <c r="R37" i="52"/>
  <c r="P37" i="52"/>
  <c r="D37" i="55"/>
  <c r="P38" i="55"/>
  <c r="G38" i="55"/>
  <c r="J38" i="55" s="1"/>
  <c r="E38" i="55"/>
  <c r="Q38" i="55"/>
  <c r="R38" i="55"/>
  <c r="N39" i="58"/>
  <c r="K39" i="58"/>
  <c r="H39" i="58"/>
  <c r="G38" i="58"/>
  <c r="J38" i="58" s="1"/>
  <c r="M38" i="58" s="1"/>
  <c r="D37" i="58"/>
  <c r="R38" i="58"/>
  <c r="Q38" i="58"/>
  <c r="E38" i="58"/>
  <c r="P38" i="58"/>
  <c r="H38" i="76"/>
  <c r="K38" i="76"/>
  <c r="N38" i="76"/>
  <c r="D36" i="76"/>
  <c r="G37" i="76"/>
  <c r="J37" i="76" s="1"/>
  <c r="M37" i="76" s="1"/>
  <c r="R37" i="76"/>
  <c r="Q37" i="76"/>
  <c r="E37" i="76"/>
  <c r="P37" i="76"/>
  <c r="K38" i="73"/>
  <c r="D36" i="73"/>
  <c r="G37" i="73"/>
  <c r="J37" i="73" s="1"/>
  <c r="M37" i="73" s="1"/>
  <c r="E37" i="73"/>
  <c r="P37" i="73"/>
  <c r="R37" i="73"/>
  <c r="Q37" i="73"/>
  <c r="H38" i="123"/>
  <c r="K38" i="123"/>
  <c r="N38" i="123"/>
  <c r="K38" i="126"/>
  <c r="H38" i="126"/>
  <c r="N38" i="126"/>
  <c r="D36" i="126"/>
  <c r="G37" i="126"/>
  <c r="J37" i="126" s="1"/>
  <c r="M37" i="126" s="1"/>
  <c r="R37" i="126"/>
  <c r="Q37" i="126"/>
  <c r="P37" i="126"/>
  <c r="E37" i="126"/>
  <c r="E37" i="123"/>
  <c r="D36" i="123"/>
  <c r="G37" i="123"/>
  <c r="J37" i="123" s="1"/>
  <c r="M37" i="123" s="1"/>
  <c r="P37" i="123"/>
  <c r="R37" i="123"/>
  <c r="Q37" i="123"/>
  <c r="N38" i="120"/>
  <c r="H38" i="120"/>
  <c r="K38" i="120"/>
  <c r="D36" i="120"/>
  <c r="G37" i="120"/>
  <c r="J37" i="120" s="1"/>
  <c r="M37" i="120" s="1"/>
  <c r="R37" i="120"/>
  <c r="Q37" i="120"/>
  <c r="P37" i="120"/>
  <c r="E37" i="120"/>
  <c r="K40" i="86" l="1"/>
  <c r="H40" i="86"/>
  <c r="N40" i="86"/>
  <c r="D38" i="86"/>
  <c r="P39" i="86"/>
  <c r="R39" i="86"/>
  <c r="Q39" i="86"/>
  <c r="G39" i="86"/>
  <c r="J39" i="86" s="1"/>
  <c r="M39" i="86" s="1"/>
  <c r="E39" i="86"/>
  <c r="H39" i="117"/>
  <c r="N39" i="117"/>
  <c r="K39" i="117"/>
  <c r="E38" i="117"/>
  <c r="Q38" i="117"/>
  <c r="R38" i="117"/>
  <c r="P38" i="117"/>
  <c r="D37" i="117"/>
  <c r="G38" i="117"/>
  <c r="J38" i="117" s="1"/>
  <c r="M38" i="117" s="1"/>
  <c r="H40" i="82"/>
  <c r="N40" i="82"/>
  <c r="K40" i="82"/>
  <c r="K41" i="79"/>
  <c r="N41" i="79"/>
  <c r="H41" i="79"/>
  <c r="G39" i="82"/>
  <c r="J39" i="82" s="1"/>
  <c r="M39" i="82" s="1"/>
  <c r="Q39" i="82"/>
  <c r="E39" i="82"/>
  <c r="P39" i="82"/>
  <c r="D38" i="82"/>
  <c r="R39" i="82"/>
  <c r="G40" i="79"/>
  <c r="J40" i="79" s="1"/>
  <c r="M40" i="79" s="1"/>
  <c r="E40" i="79"/>
  <c r="R40" i="79"/>
  <c r="D39" i="79"/>
  <c r="Q40" i="79"/>
  <c r="P40" i="79"/>
  <c r="N39" i="70"/>
  <c r="K39" i="70"/>
  <c r="H39" i="70"/>
  <c r="G38" i="70"/>
  <c r="J38" i="70" s="1"/>
  <c r="M38" i="70" s="1"/>
  <c r="E38" i="70"/>
  <c r="R38" i="70"/>
  <c r="P38" i="70"/>
  <c r="Q38" i="70"/>
  <c r="D37" i="70"/>
  <c r="V30" i="92"/>
  <c r="T30" i="92" s="1"/>
  <c r="V30" i="95"/>
  <c r="T30" i="95" s="1"/>
  <c r="N37" i="123"/>
  <c r="K40" i="108"/>
  <c r="H40" i="108"/>
  <c r="N40" i="108"/>
  <c r="Q39" i="108"/>
  <c r="R39" i="108"/>
  <c r="E39" i="108"/>
  <c r="P39" i="108"/>
  <c r="G39" i="108"/>
  <c r="J39" i="108" s="1"/>
  <c r="M39" i="108" s="1"/>
  <c r="D38" i="108"/>
  <c r="H39" i="67"/>
  <c r="K39" i="67"/>
  <c r="N39" i="67"/>
  <c r="D36" i="89"/>
  <c r="G37" i="89"/>
  <c r="J37" i="89" s="1"/>
  <c r="M37" i="89" s="1"/>
  <c r="R37" i="89"/>
  <c r="Q37" i="89"/>
  <c r="E37" i="89"/>
  <c r="P37" i="89"/>
  <c r="A32" i="62"/>
  <c r="B32" i="62" s="1"/>
  <c r="B31" i="93"/>
  <c r="A32" i="93"/>
  <c r="B30" i="65"/>
  <c r="B30" i="96"/>
  <c r="K38" i="89"/>
  <c r="N38" i="89"/>
  <c r="H38" i="89"/>
  <c r="N39" i="39"/>
  <c r="K39" i="39"/>
  <c r="H39" i="39"/>
  <c r="A32" i="100"/>
  <c r="B32" i="100" s="1"/>
  <c r="D37" i="39"/>
  <c r="R38" i="39"/>
  <c r="Q38" i="39"/>
  <c r="E38" i="39"/>
  <c r="P38" i="39"/>
  <c r="R38" i="67"/>
  <c r="G38" i="67"/>
  <c r="J38" i="67" s="1"/>
  <c r="M38" i="67" s="1"/>
  <c r="E38" i="67"/>
  <c r="Q38" i="67"/>
  <c r="P38" i="67"/>
  <c r="D37" i="67"/>
  <c r="B30" i="103"/>
  <c r="D35" i="52"/>
  <c r="G36" i="52"/>
  <c r="J36" i="52" s="1"/>
  <c r="M36" i="52" s="1"/>
  <c r="R36" i="52"/>
  <c r="Q36" i="52"/>
  <c r="P36" i="52"/>
  <c r="N38" i="55"/>
  <c r="K38" i="55"/>
  <c r="H38" i="55"/>
  <c r="D36" i="58"/>
  <c r="G37" i="58"/>
  <c r="J37" i="58" s="1"/>
  <c r="M37" i="58" s="1"/>
  <c r="Q37" i="58"/>
  <c r="R37" i="58"/>
  <c r="E37" i="58"/>
  <c r="P37" i="58"/>
  <c r="H38" i="58"/>
  <c r="K38" i="58"/>
  <c r="N38" i="58"/>
  <c r="D36" i="55"/>
  <c r="G37" i="55"/>
  <c r="J37" i="55" s="1"/>
  <c r="E37" i="55"/>
  <c r="P37" i="55"/>
  <c r="R37" i="55"/>
  <c r="Q37" i="55"/>
  <c r="H37" i="76"/>
  <c r="K37" i="76"/>
  <c r="N37" i="76"/>
  <c r="D35" i="76"/>
  <c r="G36" i="76"/>
  <c r="J36" i="76" s="1"/>
  <c r="M36" i="76" s="1"/>
  <c r="Q36" i="76"/>
  <c r="R36" i="76"/>
  <c r="E36" i="76"/>
  <c r="P36" i="76"/>
  <c r="D35" i="73"/>
  <c r="G36" i="73"/>
  <c r="J36" i="73" s="1"/>
  <c r="M36" i="73" s="1"/>
  <c r="E36" i="73"/>
  <c r="P36" i="73"/>
  <c r="R36" i="73"/>
  <c r="Q36" i="73"/>
  <c r="K37" i="73"/>
  <c r="N37" i="73"/>
  <c r="H37" i="73"/>
  <c r="H37" i="123"/>
  <c r="K37" i="123"/>
  <c r="H37" i="126"/>
  <c r="N37" i="126"/>
  <c r="K37" i="126"/>
  <c r="G36" i="126"/>
  <c r="J36" i="126" s="1"/>
  <c r="M36" i="126" s="1"/>
  <c r="D35" i="126"/>
  <c r="Q36" i="126"/>
  <c r="R36" i="126"/>
  <c r="P36" i="126"/>
  <c r="E36" i="126"/>
  <c r="P36" i="123"/>
  <c r="E36" i="123"/>
  <c r="D35" i="123"/>
  <c r="G36" i="123"/>
  <c r="J36" i="123" s="1"/>
  <c r="M36" i="123" s="1"/>
  <c r="Q36" i="123"/>
  <c r="R36" i="123"/>
  <c r="D35" i="120"/>
  <c r="G36" i="120"/>
  <c r="J36" i="120" s="1"/>
  <c r="M36" i="120" s="1"/>
  <c r="R36" i="120"/>
  <c r="Q36" i="120"/>
  <c r="P36" i="120"/>
  <c r="E36" i="120"/>
  <c r="N37" i="120"/>
  <c r="H37" i="120"/>
  <c r="K37" i="120"/>
  <c r="D37" i="86" l="1"/>
  <c r="Q38" i="86"/>
  <c r="R38" i="86"/>
  <c r="E38" i="86"/>
  <c r="G38" i="86"/>
  <c r="J38" i="86" s="1"/>
  <c r="M38" i="86" s="1"/>
  <c r="P38" i="86"/>
  <c r="N39" i="86"/>
  <c r="H39" i="86"/>
  <c r="K39" i="86"/>
  <c r="D36" i="117"/>
  <c r="E37" i="117"/>
  <c r="G37" i="117"/>
  <c r="J37" i="117" s="1"/>
  <c r="M37" i="117" s="1"/>
  <c r="P37" i="117"/>
  <c r="R37" i="117"/>
  <c r="Q37" i="117"/>
  <c r="N38" i="117"/>
  <c r="K38" i="117"/>
  <c r="H38" i="117"/>
  <c r="N40" i="79"/>
  <c r="K40" i="79"/>
  <c r="H40" i="79"/>
  <c r="E39" i="79"/>
  <c r="Q39" i="79"/>
  <c r="P39" i="79"/>
  <c r="G39" i="79"/>
  <c r="J39" i="79" s="1"/>
  <c r="M39" i="79" s="1"/>
  <c r="R39" i="79"/>
  <c r="D38" i="79"/>
  <c r="E38" i="82"/>
  <c r="Q38" i="82"/>
  <c r="R38" i="82"/>
  <c r="P38" i="82"/>
  <c r="D37" i="82"/>
  <c r="G38" i="82"/>
  <c r="J38" i="82" s="1"/>
  <c r="M38" i="82" s="1"/>
  <c r="N39" i="82"/>
  <c r="K39" i="82"/>
  <c r="H39" i="82"/>
  <c r="K38" i="70"/>
  <c r="H38" i="70"/>
  <c r="N38" i="70"/>
  <c r="G37" i="70"/>
  <c r="J37" i="70" s="1"/>
  <c r="M37" i="70" s="1"/>
  <c r="E37" i="70"/>
  <c r="Q37" i="70"/>
  <c r="P37" i="70"/>
  <c r="R37" i="70"/>
  <c r="D36" i="70"/>
  <c r="V31" i="92"/>
  <c r="T31" i="92" s="1"/>
  <c r="V31" i="95"/>
  <c r="T31" i="95" s="1"/>
  <c r="N37" i="55"/>
  <c r="N39" i="108"/>
  <c r="K39" i="108"/>
  <c r="H39" i="108"/>
  <c r="E38" i="108"/>
  <c r="D37" i="108"/>
  <c r="G38" i="108"/>
  <c r="J38" i="108" s="1"/>
  <c r="M38" i="108" s="1"/>
  <c r="P38" i="108"/>
  <c r="Q38" i="108"/>
  <c r="R38" i="108"/>
  <c r="K37" i="89"/>
  <c r="H37" i="89"/>
  <c r="N37" i="89"/>
  <c r="N38" i="39"/>
  <c r="K38" i="39"/>
  <c r="H38" i="39"/>
  <c r="D36" i="67"/>
  <c r="R37" i="67"/>
  <c r="G37" i="67"/>
  <c r="J37" i="67" s="1"/>
  <c r="M37" i="67" s="1"/>
  <c r="Q37" i="67"/>
  <c r="E37" i="67"/>
  <c r="P37" i="67"/>
  <c r="B32" i="93"/>
  <c r="A33" i="93"/>
  <c r="K36" i="73"/>
  <c r="Q37" i="39"/>
  <c r="D36" i="39"/>
  <c r="P37" i="39"/>
  <c r="R37" i="39"/>
  <c r="E37" i="39"/>
  <c r="B31" i="96"/>
  <c r="G36" i="89"/>
  <c r="J36" i="89" s="1"/>
  <c r="M36" i="89" s="1"/>
  <c r="D35" i="89"/>
  <c r="Q36" i="89"/>
  <c r="R36" i="89"/>
  <c r="P36" i="89"/>
  <c r="E36" i="89"/>
  <c r="K38" i="67"/>
  <c r="N38" i="67"/>
  <c r="H38" i="67"/>
  <c r="A33" i="100"/>
  <c r="B33" i="100" s="1"/>
  <c r="A33" i="62"/>
  <c r="B33" i="62" s="1"/>
  <c r="B31" i="103"/>
  <c r="B31" i="65"/>
  <c r="D34" i="52"/>
  <c r="G35" i="52"/>
  <c r="J35" i="52" s="1"/>
  <c r="M35" i="52" s="1"/>
  <c r="R35" i="52"/>
  <c r="Q35" i="52"/>
  <c r="P35" i="52"/>
  <c r="G36" i="58"/>
  <c r="J36" i="58" s="1"/>
  <c r="M36" i="58" s="1"/>
  <c r="D35" i="58"/>
  <c r="Q36" i="58"/>
  <c r="R36" i="58"/>
  <c r="E36" i="58"/>
  <c r="P36" i="58"/>
  <c r="K37" i="55"/>
  <c r="H37" i="55"/>
  <c r="H37" i="58"/>
  <c r="K37" i="58"/>
  <c r="N37" i="58"/>
  <c r="D35" i="55"/>
  <c r="P36" i="55"/>
  <c r="G36" i="55"/>
  <c r="J36" i="55" s="1"/>
  <c r="E36" i="55"/>
  <c r="Q36" i="55"/>
  <c r="R36" i="55"/>
  <c r="N36" i="73"/>
  <c r="H36" i="73"/>
  <c r="H36" i="76"/>
  <c r="K36" i="76"/>
  <c r="N36" i="76"/>
  <c r="D34" i="76"/>
  <c r="G35" i="76"/>
  <c r="J35" i="76" s="1"/>
  <c r="M35" i="76" s="1"/>
  <c r="R35" i="76"/>
  <c r="Q35" i="76"/>
  <c r="E35" i="76"/>
  <c r="P35" i="76"/>
  <c r="D34" i="73"/>
  <c r="G35" i="73"/>
  <c r="J35" i="73" s="1"/>
  <c r="M35" i="73" s="1"/>
  <c r="P35" i="73"/>
  <c r="E35" i="73"/>
  <c r="Q35" i="73"/>
  <c r="R35" i="73"/>
  <c r="K36" i="126"/>
  <c r="H36" i="126"/>
  <c r="N36" i="126"/>
  <c r="D34" i="126"/>
  <c r="G35" i="126"/>
  <c r="J35" i="126" s="1"/>
  <c r="M35" i="126" s="1"/>
  <c r="Q35" i="126"/>
  <c r="R35" i="126"/>
  <c r="P35" i="126"/>
  <c r="E35" i="126"/>
  <c r="P35" i="123"/>
  <c r="E35" i="123"/>
  <c r="D34" i="123"/>
  <c r="G35" i="123"/>
  <c r="J35" i="123" s="1"/>
  <c r="M35" i="123" s="1"/>
  <c r="R35" i="123"/>
  <c r="Q35" i="123"/>
  <c r="H36" i="123"/>
  <c r="N36" i="123"/>
  <c r="K36" i="123"/>
  <c r="D34" i="120"/>
  <c r="G35" i="120"/>
  <c r="J35" i="120" s="1"/>
  <c r="M35" i="120" s="1"/>
  <c r="Q35" i="120"/>
  <c r="R35" i="120"/>
  <c r="E35" i="120"/>
  <c r="P35" i="120"/>
  <c r="H36" i="120"/>
  <c r="K36" i="120"/>
  <c r="N36" i="120"/>
  <c r="N38" i="86" l="1"/>
  <c r="H38" i="86"/>
  <c r="K38" i="86"/>
  <c r="G37" i="86"/>
  <c r="J37" i="86" s="1"/>
  <c r="M37" i="86" s="1"/>
  <c r="E37" i="86"/>
  <c r="R37" i="86"/>
  <c r="P37" i="86"/>
  <c r="D36" i="86"/>
  <c r="Q37" i="86"/>
  <c r="N37" i="117"/>
  <c r="K37" i="117"/>
  <c r="H37" i="117"/>
  <c r="D35" i="117"/>
  <c r="Q36" i="117"/>
  <c r="G36" i="117"/>
  <c r="J36" i="117" s="1"/>
  <c r="M36" i="117" s="1"/>
  <c r="E36" i="117"/>
  <c r="P36" i="117"/>
  <c r="R36" i="117"/>
  <c r="E37" i="82"/>
  <c r="R37" i="82"/>
  <c r="D36" i="82"/>
  <c r="Q37" i="82"/>
  <c r="G37" i="82"/>
  <c r="J37" i="82" s="1"/>
  <c r="M37" i="82" s="1"/>
  <c r="P37" i="82"/>
  <c r="H39" i="79"/>
  <c r="N39" i="79"/>
  <c r="K39" i="79"/>
  <c r="K38" i="82"/>
  <c r="H38" i="82"/>
  <c r="N38" i="82"/>
  <c r="Q38" i="79"/>
  <c r="P38" i="79"/>
  <c r="E38" i="79"/>
  <c r="D37" i="79"/>
  <c r="G38" i="79"/>
  <c r="J38" i="79" s="1"/>
  <c r="M38" i="79" s="1"/>
  <c r="R38" i="79"/>
  <c r="K37" i="70"/>
  <c r="H37" i="70"/>
  <c r="N37" i="70"/>
  <c r="R36" i="70"/>
  <c r="Q36" i="70"/>
  <c r="G36" i="70"/>
  <c r="J36" i="70" s="1"/>
  <c r="M36" i="70" s="1"/>
  <c r="P36" i="70"/>
  <c r="E36" i="70"/>
  <c r="D35" i="70"/>
  <c r="V32" i="95"/>
  <c r="T32" i="95" s="1"/>
  <c r="V32" i="92"/>
  <c r="T32" i="92" s="1"/>
  <c r="R37" i="108"/>
  <c r="Q37" i="108"/>
  <c r="E37" i="108"/>
  <c r="P37" i="108"/>
  <c r="D36" i="108"/>
  <c r="G37" i="108"/>
  <c r="J37" i="108" s="1"/>
  <c r="M37" i="108" s="1"/>
  <c r="N38" i="108"/>
  <c r="H38" i="108"/>
  <c r="K38" i="108"/>
  <c r="B33" i="93"/>
  <c r="A34" i="93"/>
  <c r="N36" i="89"/>
  <c r="H36" i="89"/>
  <c r="K36" i="89"/>
  <c r="B32" i="96"/>
  <c r="Q36" i="67"/>
  <c r="P36" i="67"/>
  <c r="D35" i="67"/>
  <c r="G36" i="67"/>
  <c r="J36" i="67" s="1"/>
  <c r="M36" i="67" s="1"/>
  <c r="E36" i="67"/>
  <c r="R36" i="67"/>
  <c r="N36" i="55"/>
  <c r="A34" i="62"/>
  <c r="B34" i="62" s="1"/>
  <c r="N37" i="39"/>
  <c r="H37" i="39"/>
  <c r="K37" i="39"/>
  <c r="K36" i="55"/>
  <c r="B32" i="65"/>
  <c r="H37" i="67"/>
  <c r="K37" i="67"/>
  <c r="N37" i="67"/>
  <c r="H36" i="55"/>
  <c r="A34" i="100"/>
  <c r="B34" i="100" s="1"/>
  <c r="B32" i="103"/>
  <c r="D34" i="89"/>
  <c r="G35" i="89"/>
  <c r="J35" i="89" s="1"/>
  <c r="M35" i="89" s="1"/>
  <c r="Q35" i="89"/>
  <c r="R35" i="89"/>
  <c r="P35" i="89"/>
  <c r="E35" i="89"/>
  <c r="R36" i="39"/>
  <c r="Q36" i="39"/>
  <c r="D35" i="39"/>
  <c r="E36" i="39"/>
  <c r="P36" i="39"/>
  <c r="D33" i="52"/>
  <c r="G34" i="52"/>
  <c r="J34" i="52" s="1"/>
  <c r="M34" i="52" s="1"/>
  <c r="R34" i="52"/>
  <c r="Q34" i="52"/>
  <c r="P34" i="52"/>
  <c r="D34" i="55"/>
  <c r="G35" i="55"/>
  <c r="J35" i="55" s="1"/>
  <c r="E35" i="55"/>
  <c r="P35" i="55"/>
  <c r="Q35" i="55"/>
  <c r="R35" i="55"/>
  <c r="D34" i="58"/>
  <c r="G35" i="58"/>
  <c r="J35" i="58" s="1"/>
  <c r="M35" i="58" s="1"/>
  <c r="Q35" i="58"/>
  <c r="R35" i="58"/>
  <c r="E35" i="58"/>
  <c r="P35" i="58"/>
  <c r="N36" i="58"/>
  <c r="K36" i="58"/>
  <c r="H36" i="58"/>
  <c r="K35" i="73"/>
  <c r="D33" i="73"/>
  <c r="G34" i="73"/>
  <c r="J34" i="73" s="1"/>
  <c r="M34" i="73" s="1"/>
  <c r="P34" i="73"/>
  <c r="E34" i="73"/>
  <c r="R34" i="73"/>
  <c r="Q34" i="73"/>
  <c r="N35" i="73"/>
  <c r="H35" i="73"/>
  <c r="K35" i="76"/>
  <c r="H35" i="76"/>
  <c r="N35" i="76"/>
  <c r="D33" i="76"/>
  <c r="G34" i="76"/>
  <c r="J34" i="76" s="1"/>
  <c r="M34" i="76" s="1"/>
  <c r="Q34" i="76"/>
  <c r="R34" i="76"/>
  <c r="E34" i="76"/>
  <c r="P34" i="76"/>
  <c r="P34" i="123"/>
  <c r="E34" i="123"/>
  <c r="D33" i="123"/>
  <c r="G34" i="123"/>
  <c r="J34" i="123" s="1"/>
  <c r="M34" i="123" s="1"/>
  <c r="Q34" i="123"/>
  <c r="R34" i="123"/>
  <c r="G34" i="126"/>
  <c r="J34" i="126" s="1"/>
  <c r="M34" i="126" s="1"/>
  <c r="D33" i="126"/>
  <c r="Q34" i="126"/>
  <c r="R34" i="126"/>
  <c r="P34" i="126"/>
  <c r="E34" i="126"/>
  <c r="H35" i="123"/>
  <c r="N35" i="123"/>
  <c r="K35" i="123"/>
  <c r="N35" i="126"/>
  <c r="H35" i="126"/>
  <c r="K35" i="126"/>
  <c r="D33" i="120"/>
  <c r="G34" i="120"/>
  <c r="J34" i="120" s="1"/>
  <c r="M34" i="120" s="1"/>
  <c r="Q34" i="120"/>
  <c r="R34" i="120"/>
  <c r="E34" i="120"/>
  <c r="P34" i="120"/>
  <c r="K35" i="120"/>
  <c r="N35" i="120"/>
  <c r="H35" i="120"/>
  <c r="Q36" i="86" l="1"/>
  <c r="R36" i="86"/>
  <c r="G36" i="86"/>
  <c r="J36" i="86" s="1"/>
  <c r="M36" i="86" s="1"/>
  <c r="P36" i="86"/>
  <c r="D35" i="86"/>
  <c r="E36" i="86"/>
  <c r="N37" i="86"/>
  <c r="K37" i="86"/>
  <c r="H37" i="86"/>
  <c r="H36" i="117"/>
  <c r="K36" i="117"/>
  <c r="N36" i="117"/>
  <c r="P35" i="117"/>
  <c r="Q35" i="117"/>
  <c r="D34" i="117"/>
  <c r="G35" i="117"/>
  <c r="J35" i="117" s="1"/>
  <c r="M35" i="117" s="1"/>
  <c r="R35" i="117"/>
  <c r="E35" i="117"/>
  <c r="R37" i="79"/>
  <c r="D36" i="79"/>
  <c r="Q37" i="79"/>
  <c r="G37" i="79"/>
  <c r="J37" i="79" s="1"/>
  <c r="M37" i="79" s="1"/>
  <c r="P37" i="79"/>
  <c r="E37" i="79"/>
  <c r="K38" i="79"/>
  <c r="N38" i="79"/>
  <c r="H38" i="79"/>
  <c r="P36" i="82"/>
  <c r="Q36" i="82"/>
  <c r="E36" i="82"/>
  <c r="R36" i="82"/>
  <c r="D35" i="82"/>
  <c r="G36" i="82"/>
  <c r="J36" i="82" s="1"/>
  <c r="M36" i="82" s="1"/>
  <c r="K37" i="82"/>
  <c r="N37" i="82"/>
  <c r="H37" i="82"/>
  <c r="H36" i="70"/>
  <c r="N36" i="70"/>
  <c r="K36" i="70"/>
  <c r="R35" i="70"/>
  <c r="Q35" i="70"/>
  <c r="E35" i="70"/>
  <c r="P35" i="70"/>
  <c r="G35" i="70"/>
  <c r="J35" i="70" s="1"/>
  <c r="M35" i="70" s="1"/>
  <c r="D34" i="70"/>
  <c r="V33" i="95"/>
  <c r="T33" i="95" s="1"/>
  <c r="V33" i="92"/>
  <c r="T33" i="92" s="1"/>
  <c r="Q36" i="108"/>
  <c r="R36" i="108"/>
  <c r="P36" i="108"/>
  <c r="E36" i="108"/>
  <c r="G36" i="108"/>
  <c r="J36" i="108" s="1"/>
  <c r="M36" i="108" s="1"/>
  <c r="D35" i="108"/>
  <c r="N37" i="108"/>
  <c r="H37" i="108"/>
  <c r="K37" i="108"/>
  <c r="A35" i="100"/>
  <c r="B33" i="103"/>
  <c r="H36" i="67"/>
  <c r="K36" i="67"/>
  <c r="N36" i="67"/>
  <c r="B33" i="65"/>
  <c r="N35" i="89"/>
  <c r="H35" i="89"/>
  <c r="K35" i="89"/>
  <c r="K34" i="123"/>
  <c r="N35" i="55"/>
  <c r="N34" i="73"/>
  <c r="N36" i="39"/>
  <c r="H36" i="39"/>
  <c r="K36" i="39"/>
  <c r="E35" i="67"/>
  <c r="P35" i="67"/>
  <c r="Q35" i="67"/>
  <c r="D34" i="67"/>
  <c r="G35" i="67"/>
  <c r="J35" i="67" s="1"/>
  <c r="M35" i="67" s="1"/>
  <c r="R35" i="67"/>
  <c r="Q35" i="39"/>
  <c r="R35" i="39"/>
  <c r="E35" i="39"/>
  <c r="D34" i="39"/>
  <c r="P35" i="39"/>
  <c r="G34" i="89"/>
  <c r="J34" i="89" s="1"/>
  <c r="M34" i="89" s="1"/>
  <c r="D33" i="89"/>
  <c r="Q34" i="89"/>
  <c r="R34" i="89"/>
  <c r="E34" i="89"/>
  <c r="P34" i="89"/>
  <c r="B34" i="93"/>
  <c r="A35" i="93"/>
  <c r="A35" i="62"/>
  <c r="B35" i="62" s="1"/>
  <c r="B33" i="96"/>
  <c r="D32" i="52"/>
  <c r="G33" i="52"/>
  <c r="J33" i="52" s="1"/>
  <c r="M33" i="52" s="1"/>
  <c r="Q33" i="52"/>
  <c r="R33" i="52"/>
  <c r="P33" i="52"/>
  <c r="H35" i="58"/>
  <c r="K35" i="58"/>
  <c r="N35" i="58"/>
  <c r="G34" i="58"/>
  <c r="J34" i="58" s="1"/>
  <c r="M34" i="58" s="1"/>
  <c r="D33" i="58"/>
  <c r="Q34" i="58"/>
  <c r="R34" i="58"/>
  <c r="E34" i="58"/>
  <c r="P34" i="58"/>
  <c r="H35" i="55"/>
  <c r="K35" i="55"/>
  <c r="D33" i="55"/>
  <c r="P34" i="55"/>
  <c r="E34" i="55"/>
  <c r="G34" i="55"/>
  <c r="J34" i="55" s="1"/>
  <c r="R34" i="55"/>
  <c r="Q34" i="55"/>
  <c r="D32" i="73"/>
  <c r="G33" i="73"/>
  <c r="J33" i="73" s="1"/>
  <c r="M33" i="73" s="1"/>
  <c r="E33" i="73"/>
  <c r="P33" i="73"/>
  <c r="R33" i="73"/>
  <c r="Q33" i="73"/>
  <c r="H34" i="76"/>
  <c r="K34" i="76"/>
  <c r="N34" i="76"/>
  <c r="D32" i="76"/>
  <c r="G33" i="76"/>
  <c r="J33" i="76" s="1"/>
  <c r="M33" i="76" s="1"/>
  <c r="Q33" i="76"/>
  <c r="R33" i="76"/>
  <c r="E33" i="76"/>
  <c r="P33" i="76"/>
  <c r="H34" i="73"/>
  <c r="K34" i="73"/>
  <c r="H34" i="126"/>
  <c r="K34" i="126"/>
  <c r="N34" i="126"/>
  <c r="D32" i="126"/>
  <c r="G33" i="126"/>
  <c r="J33" i="126" s="1"/>
  <c r="M33" i="126" s="1"/>
  <c r="R33" i="126"/>
  <c r="Q33" i="126"/>
  <c r="E33" i="126"/>
  <c r="P33" i="126"/>
  <c r="P33" i="123"/>
  <c r="E33" i="123"/>
  <c r="D32" i="123"/>
  <c r="G33" i="123"/>
  <c r="J33" i="123" s="1"/>
  <c r="M33" i="123" s="1"/>
  <c r="R33" i="123"/>
  <c r="Q33" i="123"/>
  <c r="H34" i="123"/>
  <c r="N34" i="123"/>
  <c r="H34" i="120"/>
  <c r="K34" i="120"/>
  <c r="N34" i="120"/>
  <c r="D32" i="120"/>
  <c r="G33" i="120"/>
  <c r="J33" i="120" s="1"/>
  <c r="M33" i="120" s="1"/>
  <c r="R33" i="120"/>
  <c r="Q33" i="120"/>
  <c r="E33" i="120"/>
  <c r="P33" i="120"/>
  <c r="N36" i="86" l="1"/>
  <c r="H36" i="86"/>
  <c r="K36" i="86"/>
  <c r="R35" i="86"/>
  <c r="Q35" i="86"/>
  <c r="G35" i="86"/>
  <c r="J35" i="86" s="1"/>
  <c r="M35" i="86" s="1"/>
  <c r="E35" i="86"/>
  <c r="D34" i="86"/>
  <c r="P35" i="86"/>
  <c r="P34" i="117"/>
  <c r="R34" i="117"/>
  <c r="Q34" i="117"/>
  <c r="D33" i="117"/>
  <c r="E34" i="117"/>
  <c r="G34" i="117"/>
  <c r="J34" i="117" s="1"/>
  <c r="M34" i="117" s="1"/>
  <c r="K35" i="117"/>
  <c r="N35" i="117"/>
  <c r="H35" i="117"/>
  <c r="E35" i="82"/>
  <c r="D34" i="82"/>
  <c r="R35" i="82"/>
  <c r="P35" i="82"/>
  <c r="Q35" i="82"/>
  <c r="G35" i="82"/>
  <c r="J35" i="82" s="1"/>
  <c r="M35" i="82" s="1"/>
  <c r="K37" i="79"/>
  <c r="H37" i="79"/>
  <c r="N37" i="79"/>
  <c r="N36" i="82"/>
  <c r="H36" i="82"/>
  <c r="K36" i="82"/>
  <c r="G36" i="79"/>
  <c r="J36" i="79" s="1"/>
  <c r="M36" i="79" s="1"/>
  <c r="Q36" i="79"/>
  <c r="P36" i="79"/>
  <c r="E36" i="79"/>
  <c r="R36" i="79"/>
  <c r="D35" i="79"/>
  <c r="N35" i="70"/>
  <c r="H35" i="70"/>
  <c r="K35" i="70"/>
  <c r="D33" i="70"/>
  <c r="G34" i="70"/>
  <c r="J34" i="70" s="1"/>
  <c r="M34" i="70" s="1"/>
  <c r="E34" i="70"/>
  <c r="R34" i="70"/>
  <c r="Q34" i="70"/>
  <c r="P34" i="70"/>
  <c r="V34" i="95"/>
  <c r="T34" i="95" s="1"/>
  <c r="V34" i="92"/>
  <c r="T34" i="92" s="1"/>
  <c r="G35" i="108"/>
  <c r="J35" i="108" s="1"/>
  <c r="M35" i="108" s="1"/>
  <c r="R35" i="108"/>
  <c r="E35" i="108"/>
  <c r="Q35" i="108"/>
  <c r="P35" i="108"/>
  <c r="D34" i="108"/>
  <c r="H36" i="108"/>
  <c r="K36" i="108"/>
  <c r="N36" i="108"/>
  <c r="R34" i="67"/>
  <c r="G34" i="67"/>
  <c r="J34" i="67" s="1"/>
  <c r="M34" i="67" s="1"/>
  <c r="Q34" i="67"/>
  <c r="E34" i="67"/>
  <c r="P34" i="67"/>
  <c r="D33" i="67"/>
  <c r="B35" i="93"/>
  <c r="A36" i="93"/>
  <c r="B34" i="96"/>
  <c r="Q34" i="39"/>
  <c r="P34" i="39"/>
  <c r="R34" i="39"/>
  <c r="D33" i="39"/>
  <c r="E34" i="39"/>
  <c r="N33" i="123"/>
  <c r="N35" i="39"/>
  <c r="H35" i="39"/>
  <c r="K35" i="39"/>
  <c r="H35" i="67"/>
  <c r="K35" i="67"/>
  <c r="N35" i="67"/>
  <c r="K34" i="89"/>
  <c r="N34" i="89"/>
  <c r="H34" i="89"/>
  <c r="A36" i="100"/>
  <c r="B34" i="65"/>
  <c r="A36" i="62"/>
  <c r="B36" i="62" s="1"/>
  <c r="D32" i="89"/>
  <c r="G33" i="89"/>
  <c r="J33" i="89" s="1"/>
  <c r="M33" i="89" s="1"/>
  <c r="R33" i="89"/>
  <c r="Q33" i="89"/>
  <c r="E33" i="89"/>
  <c r="P33" i="89"/>
  <c r="B34" i="103"/>
  <c r="D31" i="52"/>
  <c r="G32" i="52"/>
  <c r="J32" i="52" s="1"/>
  <c r="M32" i="52" s="1"/>
  <c r="Q32" i="52"/>
  <c r="R32" i="52"/>
  <c r="P32" i="52"/>
  <c r="D32" i="55"/>
  <c r="G33" i="55"/>
  <c r="J33" i="55" s="1"/>
  <c r="E33" i="55"/>
  <c r="P33" i="55"/>
  <c r="Q33" i="55"/>
  <c r="R33" i="55"/>
  <c r="N34" i="58"/>
  <c r="H34" i="58"/>
  <c r="K34" i="58"/>
  <c r="K34" i="55"/>
  <c r="N34" i="55"/>
  <c r="H34" i="55"/>
  <c r="D32" i="58"/>
  <c r="G33" i="58"/>
  <c r="J33" i="58" s="1"/>
  <c r="M33" i="58" s="1"/>
  <c r="Q33" i="58"/>
  <c r="R33" i="58"/>
  <c r="E33" i="58"/>
  <c r="P33" i="58"/>
  <c r="N33" i="73"/>
  <c r="K33" i="73"/>
  <c r="H33" i="73"/>
  <c r="H33" i="76"/>
  <c r="K33" i="76"/>
  <c r="N33" i="76"/>
  <c r="D31" i="76"/>
  <c r="G32" i="76"/>
  <c r="J32" i="76" s="1"/>
  <c r="M32" i="76" s="1"/>
  <c r="Q32" i="76"/>
  <c r="R32" i="76"/>
  <c r="E32" i="76"/>
  <c r="P32" i="76"/>
  <c r="D31" i="73"/>
  <c r="G32" i="73"/>
  <c r="J32" i="73" s="1"/>
  <c r="M32" i="73" s="1"/>
  <c r="P32" i="73"/>
  <c r="E32" i="73"/>
  <c r="R32" i="73"/>
  <c r="Q32" i="73"/>
  <c r="P32" i="123"/>
  <c r="E32" i="123"/>
  <c r="D31" i="123"/>
  <c r="G32" i="123"/>
  <c r="J32" i="123" s="1"/>
  <c r="M32" i="123" s="1"/>
  <c r="Q32" i="123"/>
  <c r="R32" i="123"/>
  <c r="N33" i="126"/>
  <c r="H33" i="126"/>
  <c r="K33" i="126"/>
  <c r="G32" i="126"/>
  <c r="J32" i="126" s="1"/>
  <c r="M32" i="126" s="1"/>
  <c r="D31" i="126"/>
  <c r="R32" i="126"/>
  <c r="Q32" i="126"/>
  <c r="E32" i="126"/>
  <c r="P32" i="126"/>
  <c r="K33" i="123"/>
  <c r="H33" i="123"/>
  <c r="N33" i="120"/>
  <c r="K33" i="120"/>
  <c r="H33" i="120"/>
  <c r="D31" i="120"/>
  <c r="G32" i="120"/>
  <c r="J32" i="120" s="1"/>
  <c r="M32" i="120" s="1"/>
  <c r="Q32" i="120"/>
  <c r="R32" i="120"/>
  <c r="P32" i="120"/>
  <c r="E32" i="120"/>
  <c r="P34" i="86" l="1"/>
  <c r="D33" i="86"/>
  <c r="E34" i="86"/>
  <c r="Q34" i="86"/>
  <c r="R34" i="86"/>
  <c r="G34" i="86"/>
  <c r="J34" i="86" s="1"/>
  <c r="M34" i="86" s="1"/>
  <c r="N35" i="86"/>
  <c r="K35" i="86"/>
  <c r="H35" i="86"/>
  <c r="K34" i="117"/>
  <c r="H34" i="117"/>
  <c r="N34" i="117"/>
  <c r="P33" i="117"/>
  <c r="R33" i="117"/>
  <c r="Q33" i="117"/>
  <c r="G33" i="117"/>
  <c r="J33" i="117" s="1"/>
  <c r="M33" i="117" s="1"/>
  <c r="E33" i="117"/>
  <c r="D32" i="117"/>
  <c r="K36" i="79"/>
  <c r="N36" i="79"/>
  <c r="H36" i="79"/>
  <c r="G35" i="79"/>
  <c r="J35" i="79" s="1"/>
  <c r="M35" i="79" s="1"/>
  <c r="D34" i="79"/>
  <c r="E35" i="79"/>
  <c r="R35" i="79"/>
  <c r="P35" i="79"/>
  <c r="Q35" i="79"/>
  <c r="G34" i="82"/>
  <c r="J34" i="82" s="1"/>
  <c r="M34" i="82" s="1"/>
  <c r="R34" i="82"/>
  <c r="P34" i="82"/>
  <c r="D33" i="82"/>
  <c r="Q34" i="82"/>
  <c r="E34" i="82"/>
  <c r="N35" i="82"/>
  <c r="H35" i="82"/>
  <c r="K35" i="82"/>
  <c r="K34" i="70"/>
  <c r="H34" i="70"/>
  <c r="N34" i="70"/>
  <c r="Q33" i="70"/>
  <c r="G33" i="70"/>
  <c r="J33" i="70" s="1"/>
  <c r="M33" i="70" s="1"/>
  <c r="P33" i="70"/>
  <c r="D32" i="70"/>
  <c r="E33" i="70"/>
  <c r="R33" i="70"/>
  <c r="V35" i="95"/>
  <c r="T35" i="95" s="1"/>
  <c r="V35" i="92"/>
  <c r="T35" i="92" s="1"/>
  <c r="E34" i="108"/>
  <c r="P34" i="108"/>
  <c r="D33" i="108"/>
  <c r="G34" i="108"/>
  <c r="J34" i="108" s="1"/>
  <c r="M34" i="108" s="1"/>
  <c r="R34" i="108"/>
  <c r="Q34" i="108"/>
  <c r="N35" i="108"/>
  <c r="H35" i="108"/>
  <c r="K35" i="108"/>
  <c r="N33" i="55"/>
  <c r="B36" i="93"/>
  <c r="A37" i="93"/>
  <c r="Q33" i="39"/>
  <c r="D32" i="39"/>
  <c r="E33" i="39"/>
  <c r="R33" i="39"/>
  <c r="P33" i="39"/>
  <c r="B35" i="96"/>
  <c r="H33" i="89"/>
  <c r="N33" i="89"/>
  <c r="K33" i="89"/>
  <c r="R33" i="67"/>
  <c r="G33" i="67"/>
  <c r="J33" i="67" s="1"/>
  <c r="M33" i="67" s="1"/>
  <c r="P33" i="67"/>
  <c r="Q33" i="67"/>
  <c r="D32" i="67"/>
  <c r="E33" i="67"/>
  <c r="H34" i="39"/>
  <c r="N34" i="39"/>
  <c r="K34" i="39"/>
  <c r="K32" i="73"/>
  <c r="A37" i="100"/>
  <c r="K34" i="67"/>
  <c r="N34" i="67"/>
  <c r="H34" i="67"/>
  <c r="B35" i="65"/>
  <c r="B35" i="103"/>
  <c r="G32" i="89"/>
  <c r="J32" i="89" s="1"/>
  <c r="M32" i="89" s="1"/>
  <c r="D31" i="89"/>
  <c r="Q32" i="89"/>
  <c r="R32" i="89"/>
  <c r="P32" i="89"/>
  <c r="E32" i="89"/>
  <c r="A37" i="62"/>
  <c r="B37" i="62" s="1"/>
  <c r="D30" i="52"/>
  <c r="G31" i="52"/>
  <c r="J31" i="52" s="1"/>
  <c r="M31" i="52" s="1"/>
  <c r="Q31" i="52"/>
  <c r="R31" i="52"/>
  <c r="P31" i="52"/>
  <c r="H33" i="55"/>
  <c r="N33" i="58"/>
  <c r="H33" i="58"/>
  <c r="K33" i="58"/>
  <c r="G32" i="58"/>
  <c r="J32" i="58" s="1"/>
  <c r="M32" i="58" s="1"/>
  <c r="D31" i="58"/>
  <c r="Q32" i="58"/>
  <c r="R32" i="58"/>
  <c r="P32" i="58"/>
  <c r="E32" i="58"/>
  <c r="K33" i="55"/>
  <c r="D31" i="55"/>
  <c r="P32" i="55"/>
  <c r="G32" i="55"/>
  <c r="J32" i="55" s="1"/>
  <c r="E32" i="55"/>
  <c r="R32" i="55"/>
  <c r="Q32" i="55"/>
  <c r="H32" i="73"/>
  <c r="N32" i="73"/>
  <c r="N32" i="76"/>
  <c r="H32" i="76"/>
  <c r="K32" i="76"/>
  <c r="D30" i="76"/>
  <c r="G31" i="76"/>
  <c r="J31" i="76" s="1"/>
  <c r="M31" i="76" s="1"/>
  <c r="R31" i="76"/>
  <c r="Q31" i="76"/>
  <c r="P31" i="76"/>
  <c r="E31" i="76"/>
  <c r="D30" i="73"/>
  <c r="G31" i="73"/>
  <c r="J31" i="73" s="1"/>
  <c r="M31" i="73" s="1"/>
  <c r="P31" i="73"/>
  <c r="E31" i="73"/>
  <c r="R31" i="73"/>
  <c r="Q31" i="73"/>
  <c r="N32" i="126"/>
  <c r="H32" i="126"/>
  <c r="K32" i="126"/>
  <c r="D30" i="126"/>
  <c r="G31" i="126"/>
  <c r="J31" i="126" s="1"/>
  <c r="M31" i="126" s="1"/>
  <c r="Q31" i="126"/>
  <c r="R31" i="126"/>
  <c r="E31" i="126"/>
  <c r="P31" i="126"/>
  <c r="P31" i="123"/>
  <c r="E31" i="123"/>
  <c r="D30" i="123"/>
  <c r="G31" i="123"/>
  <c r="J31" i="123" s="1"/>
  <c r="M31" i="123" s="1"/>
  <c r="Q31" i="123"/>
  <c r="R31" i="123"/>
  <c r="K32" i="123"/>
  <c r="N32" i="123"/>
  <c r="H32" i="123"/>
  <c r="K32" i="120"/>
  <c r="N32" i="120"/>
  <c r="H32" i="120"/>
  <c r="D30" i="120"/>
  <c r="G31" i="120"/>
  <c r="J31" i="120" s="1"/>
  <c r="M31" i="120" s="1"/>
  <c r="Q31" i="120"/>
  <c r="R31" i="120"/>
  <c r="P31" i="120"/>
  <c r="E31" i="120"/>
  <c r="H34" i="86" l="1"/>
  <c r="K34" i="86"/>
  <c r="N34" i="86"/>
  <c r="P33" i="86"/>
  <c r="Q33" i="86"/>
  <c r="R33" i="86"/>
  <c r="G33" i="86"/>
  <c r="J33" i="86" s="1"/>
  <c r="M33" i="86" s="1"/>
  <c r="D32" i="86"/>
  <c r="E33" i="86"/>
  <c r="N33" i="117"/>
  <c r="H33" i="117"/>
  <c r="K33" i="117"/>
  <c r="R32" i="117"/>
  <c r="D31" i="117"/>
  <c r="G32" i="117"/>
  <c r="J32" i="117" s="1"/>
  <c r="M32" i="117" s="1"/>
  <c r="E32" i="117"/>
  <c r="P32" i="117"/>
  <c r="Q32" i="117"/>
  <c r="N35" i="79"/>
  <c r="K35" i="79"/>
  <c r="H35" i="79"/>
  <c r="D32" i="82"/>
  <c r="Q33" i="82"/>
  <c r="P33" i="82"/>
  <c r="E33" i="82"/>
  <c r="R33" i="82"/>
  <c r="G33" i="82"/>
  <c r="J33" i="82" s="1"/>
  <c r="M33" i="82" s="1"/>
  <c r="R34" i="79"/>
  <c r="G34" i="79"/>
  <c r="J34" i="79" s="1"/>
  <c r="M34" i="79" s="1"/>
  <c r="E34" i="79"/>
  <c r="Q34" i="79"/>
  <c r="D33" i="79"/>
  <c r="P34" i="79"/>
  <c r="H34" i="82"/>
  <c r="N34" i="82"/>
  <c r="K34" i="82"/>
  <c r="P32" i="70"/>
  <c r="E32" i="70"/>
  <c r="R32" i="70"/>
  <c r="D31" i="70"/>
  <c r="G32" i="70"/>
  <c r="J32" i="70" s="1"/>
  <c r="M32" i="70" s="1"/>
  <c r="Q32" i="70"/>
  <c r="K33" i="70"/>
  <c r="N33" i="70"/>
  <c r="H33" i="70"/>
  <c r="V36" i="92"/>
  <c r="T36" i="92" s="1"/>
  <c r="V36" i="95"/>
  <c r="T36" i="95" s="1"/>
  <c r="K31" i="123"/>
  <c r="G33" i="108"/>
  <c r="J33" i="108" s="1"/>
  <c r="M33" i="108" s="1"/>
  <c r="Q33" i="108"/>
  <c r="R33" i="108"/>
  <c r="E33" i="108"/>
  <c r="P33" i="108"/>
  <c r="D32" i="108"/>
  <c r="K34" i="108"/>
  <c r="H34" i="108"/>
  <c r="N34" i="108"/>
  <c r="N33" i="39"/>
  <c r="H33" i="39"/>
  <c r="N32" i="89"/>
  <c r="H32" i="89"/>
  <c r="K32" i="89"/>
  <c r="B36" i="103"/>
  <c r="N32" i="55"/>
  <c r="D30" i="89"/>
  <c r="G31" i="89"/>
  <c r="J31" i="89" s="1"/>
  <c r="M31" i="89" s="1"/>
  <c r="Q31" i="89"/>
  <c r="R31" i="89"/>
  <c r="P31" i="89"/>
  <c r="E31" i="89"/>
  <c r="P32" i="39"/>
  <c r="D31" i="39"/>
  <c r="E32" i="39"/>
  <c r="Q32" i="39"/>
  <c r="R32" i="39"/>
  <c r="N33" i="67"/>
  <c r="H33" i="67"/>
  <c r="K33" i="67"/>
  <c r="K33" i="39"/>
  <c r="A38" i="62"/>
  <c r="B38" i="62" s="1"/>
  <c r="R32" i="67"/>
  <c r="P32" i="67"/>
  <c r="Q32" i="67"/>
  <c r="D31" i="67"/>
  <c r="G32" i="67"/>
  <c r="J32" i="67" s="1"/>
  <c r="M32" i="67" s="1"/>
  <c r="E32" i="67"/>
  <c r="A38" i="93"/>
  <c r="B36" i="65"/>
  <c r="A38" i="100"/>
  <c r="B36" i="96"/>
  <c r="D29" i="52"/>
  <c r="G30" i="52"/>
  <c r="J30" i="52" s="1"/>
  <c r="M30" i="52" s="1"/>
  <c r="R30" i="52"/>
  <c r="Q30" i="52"/>
  <c r="P30" i="52"/>
  <c r="K32" i="55"/>
  <c r="H32" i="55"/>
  <c r="K32" i="58"/>
  <c r="N32" i="58"/>
  <c r="H32" i="58"/>
  <c r="D30" i="58"/>
  <c r="G31" i="58"/>
  <c r="J31" i="58" s="1"/>
  <c r="M31" i="58" s="1"/>
  <c r="R31" i="58"/>
  <c r="Q31" i="58"/>
  <c r="P31" i="58"/>
  <c r="E31" i="58"/>
  <c r="G31" i="55"/>
  <c r="J31" i="55" s="1"/>
  <c r="E31" i="55"/>
  <c r="D30" i="55"/>
  <c r="P31" i="55"/>
  <c r="R31" i="55"/>
  <c r="Q31" i="55"/>
  <c r="D29" i="73"/>
  <c r="G30" i="73"/>
  <c r="J30" i="73" s="1"/>
  <c r="M30" i="73" s="1"/>
  <c r="P30" i="73"/>
  <c r="E30" i="73"/>
  <c r="R30" i="73"/>
  <c r="Q30" i="73"/>
  <c r="H31" i="73"/>
  <c r="N31" i="73"/>
  <c r="K31" i="76"/>
  <c r="N31" i="76"/>
  <c r="H31" i="76"/>
  <c r="D29" i="76"/>
  <c r="G30" i="76"/>
  <c r="J30" i="76" s="1"/>
  <c r="M30" i="76" s="1"/>
  <c r="Q30" i="76"/>
  <c r="R30" i="76"/>
  <c r="P30" i="76"/>
  <c r="E30" i="76"/>
  <c r="K31" i="73"/>
  <c r="P30" i="123"/>
  <c r="E30" i="123"/>
  <c r="D29" i="123"/>
  <c r="G30" i="123"/>
  <c r="J30" i="123" s="1"/>
  <c r="M30" i="123" s="1"/>
  <c r="Q30" i="123"/>
  <c r="R30" i="123"/>
  <c r="H31" i="126"/>
  <c r="K31" i="126"/>
  <c r="N31" i="126"/>
  <c r="G30" i="126"/>
  <c r="J30" i="126" s="1"/>
  <c r="M30" i="126" s="1"/>
  <c r="D29" i="126"/>
  <c r="R30" i="126"/>
  <c r="Q30" i="126"/>
  <c r="E30" i="126"/>
  <c r="P30" i="126"/>
  <c r="H31" i="123"/>
  <c r="N31" i="123"/>
  <c r="H31" i="120"/>
  <c r="K31" i="120"/>
  <c r="N31" i="120"/>
  <c r="D29" i="120"/>
  <c r="G30" i="120"/>
  <c r="J30" i="120" s="1"/>
  <c r="M30" i="120" s="1"/>
  <c r="Q30" i="120"/>
  <c r="R30" i="120"/>
  <c r="P30" i="120"/>
  <c r="E30" i="120"/>
  <c r="D31" i="86" l="1"/>
  <c r="G32" i="86"/>
  <c r="J32" i="86" s="1"/>
  <c r="M32" i="86" s="1"/>
  <c r="E32" i="86"/>
  <c r="Q32" i="86"/>
  <c r="R32" i="86"/>
  <c r="P32" i="86"/>
  <c r="H33" i="86"/>
  <c r="K33" i="86"/>
  <c r="N33" i="86"/>
  <c r="N32" i="117"/>
  <c r="H32" i="117"/>
  <c r="K32" i="117"/>
  <c r="D30" i="117"/>
  <c r="G31" i="117"/>
  <c r="J31" i="117" s="1"/>
  <c r="M31" i="117" s="1"/>
  <c r="P31" i="117"/>
  <c r="E31" i="117"/>
  <c r="Q31" i="117"/>
  <c r="R31" i="117"/>
  <c r="Q33" i="79"/>
  <c r="G33" i="79"/>
  <c r="J33" i="79" s="1"/>
  <c r="M33" i="79" s="1"/>
  <c r="D32" i="79"/>
  <c r="R33" i="79"/>
  <c r="E33" i="79"/>
  <c r="P33" i="79"/>
  <c r="N33" i="82"/>
  <c r="H33" i="82"/>
  <c r="K33" i="82"/>
  <c r="N34" i="79"/>
  <c r="K34" i="79"/>
  <c r="H34" i="79"/>
  <c r="R32" i="82"/>
  <c r="G32" i="82"/>
  <c r="J32" i="82" s="1"/>
  <c r="M32" i="82" s="1"/>
  <c r="Q32" i="82"/>
  <c r="E32" i="82"/>
  <c r="D31" i="82"/>
  <c r="P32" i="82"/>
  <c r="P31" i="70"/>
  <c r="G31" i="70"/>
  <c r="J31" i="70" s="1"/>
  <c r="M31" i="70" s="1"/>
  <c r="R31" i="70"/>
  <c r="D30" i="70"/>
  <c r="E31" i="70"/>
  <c r="Q31" i="70"/>
  <c r="H32" i="70"/>
  <c r="N32" i="70"/>
  <c r="K32" i="70"/>
  <c r="V37" i="92"/>
  <c r="T37" i="92" s="1"/>
  <c r="V37" i="95"/>
  <c r="T37" i="95" s="1"/>
  <c r="Q32" i="108"/>
  <c r="R32" i="108"/>
  <c r="E32" i="108"/>
  <c r="P32" i="108"/>
  <c r="G32" i="108"/>
  <c r="J32" i="108" s="1"/>
  <c r="M32" i="108" s="1"/>
  <c r="D31" i="108"/>
  <c r="N33" i="108"/>
  <c r="H33" i="108"/>
  <c r="K33" i="108"/>
  <c r="K31" i="55"/>
  <c r="N31" i="55"/>
  <c r="G30" i="89"/>
  <c r="J30" i="89" s="1"/>
  <c r="M30" i="89" s="1"/>
  <c r="D29" i="89"/>
  <c r="R30" i="89"/>
  <c r="Q30" i="89"/>
  <c r="P30" i="89"/>
  <c r="E30" i="89"/>
  <c r="P31" i="39"/>
  <c r="D30" i="39"/>
  <c r="Q31" i="39"/>
  <c r="R31" i="39"/>
  <c r="E31" i="39"/>
  <c r="N32" i="67"/>
  <c r="K32" i="67"/>
  <c r="H32" i="67"/>
  <c r="A39" i="93"/>
  <c r="A39" i="100"/>
  <c r="N31" i="89"/>
  <c r="H31" i="89"/>
  <c r="K31" i="89"/>
  <c r="B37" i="65"/>
  <c r="B37" i="103"/>
  <c r="P31" i="67"/>
  <c r="D30" i="67"/>
  <c r="R31" i="67"/>
  <c r="G31" i="67"/>
  <c r="J31" i="67" s="1"/>
  <c r="M31" i="67" s="1"/>
  <c r="Q31" i="67"/>
  <c r="E31" i="67"/>
  <c r="H32" i="39"/>
  <c r="N32" i="39"/>
  <c r="K32" i="39"/>
  <c r="B37" i="96"/>
  <c r="A39" i="62"/>
  <c r="B39" i="62" s="1"/>
  <c r="D28" i="52"/>
  <c r="G29" i="52"/>
  <c r="J29" i="52" s="1"/>
  <c r="M29" i="52" s="1"/>
  <c r="Q29" i="52"/>
  <c r="R29" i="52"/>
  <c r="P29" i="52"/>
  <c r="H31" i="58"/>
  <c r="K31" i="58"/>
  <c r="N31" i="58"/>
  <c r="P30" i="55"/>
  <c r="E30" i="55"/>
  <c r="D29" i="55"/>
  <c r="G30" i="55"/>
  <c r="J30" i="55" s="1"/>
  <c r="Q30" i="55"/>
  <c r="R30" i="55"/>
  <c r="G30" i="58"/>
  <c r="J30" i="58" s="1"/>
  <c r="M30" i="58" s="1"/>
  <c r="D29" i="58"/>
  <c r="R30" i="58"/>
  <c r="Q30" i="58"/>
  <c r="E30" i="58"/>
  <c r="P30" i="58"/>
  <c r="H31" i="55"/>
  <c r="D28" i="76"/>
  <c r="G29" i="76"/>
  <c r="J29" i="76" s="1"/>
  <c r="M29" i="76" s="1"/>
  <c r="R29" i="76"/>
  <c r="Q29" i="76"/>
  <c r="P29" i="76"/>
  <c r="E29" i="76"/>
  <c r="H30" i="73"/>
  <c r="K30" i="73"/>
  <c r="N30" i="76"/>
  <c r="H30" i="76"/>
  <c r="K30" i="76"/>
  <c r="N30" i="73"/>
  <c r="D28" i="73"/>
  <c r="G29" i="73"/>
  <c r="J29" i="73" s="1"/>
  <c r="M29" i="73" s="1"/>
  <c r="E29" i="73"/>
  <c r="P29" i="73"/>
  <c r="R29" i="73"/>
  <c r="Q29" i="73"/>
  <c r="D28" i="126"/>
  <c r="G29" i="126"/>
  <c r="J29" i="126" s="1"/>
  <c r="M29" i="126" s="1"/>
  <c r="Q29" i="126"/>
  <c r="R29" i="126"/>
  <c r="E29" i="126"/>
  <c r="P29" i="126"/>
  <c r="P29" i="123"/>
  <c r="E29" i="123"/>
  <c r="D28" i="123"/>
  <c r="G29" i="123"/>
  <c r="J29" i="123" s="1"/>
  <c r="M29" i="123" s="1"/>
  <c r="Q29" i="123"/>
  <c r="R29" i="123"/>
  <c r="K30" i="126"/>
  <c r="N30" i="126"/>
  <c r="H30" i="126"/>
  <c r="N30" i="123"/>
  <c r="H30" i="123"/>
  <c r="K30" i="123"/>
  <c r="K30" i="120"/>
  <c r="H30" i="120"/>
  <c r="N30" i="120"/>
  <c r="D28" i="120"/>
  <c r="G29" i="120"/>
  <c r="J29" i="120" s="1"/>
  <c r="M29" i="120" s="1"/>
  <c r="R29" i="120"/>
  <c r="Q29" i="120"/>
  <c r="P29" i="120"/>
  <c r="E29" i="120"/>
  <c r="N32" i="86" l="1"/>
  <c r="K32" i="86"/>
  <c r="H32" i="86"/>
  <c r="G31" i="86"/>
  <c r="J31" i="86" s="1"/>
  <c r="M31" i="86" s="1"/>
  <c r="E31" i="86"/>
  <c r="P31" i="86"/>
  <c r="D30" i="86"/>
  <c r="Q31" i="86"/>
  <c r="R31" i="86"/>
  <c r="H31" i="117"/>
  <c r="N31" i="117"/>
  <c r="K31" i="117"/>
  <c r="G30" i="117"/>
  <c r="J30" i="117" s="1"/>
  <c r="M30" i="117" s="1"/>
  <c r="P30" i="117"/>
  <c r="E30" i="117"/>
  <c r="R30" i="117"/>
  <c r="Q30" i="117"/>
  <c r="D29" i="117"/>
  <c r="K33" i="79"/>
  <c r="N33" i="79"/>
  <c r="H33" i="79"/>
  <c r="E32" i="79"/>
  <c r="G32" i="79"/>
  <c r="J32" i="79" s="1"/>
  <c r="M32" i="79" s="1"/>
  <c r="P32" i="79"/>
  <c r="R32" i="79"/>
  <c r="Q32" i="79"/>
  <c r="D31" i="79"/>
  <c r="H32" i="82"/>
  <c r="K32" i="82"/>
  <c r="N32" i="82"/>
  <c r="P31" i="82"/>
  <c r="Q31" i="82"/>
  <c r="R31" i="82"/>
  <c r="G31" i="82"/>
  <c r="J31" i="82" s="1"/>
  <c r="M31" i="82" s="1"/>
  <c r="E31" i="82"/>
  <c r="D30" i="82"/>
  <c r="N31" i="70"/>
  <c r="H31" i="70"/>
  <c r="K31" i="70"/>
  <c r="D29" i="70"/>
  <c r="G30" i="70"/>
  <c r="J30" i="70" s="1"/>
  <c r="M30" i="70" s="1"/>
  <c r="R30" i="70"/>
  <c r="P30" i="70"/>
  <c r="E30" i="70"/>
  <c r="Q30" i="70"/>
  <c r="V38" i="92"/>
  <c r="T38" i="92" s="1"/>
  <c r="V38" i="95"/>
  <c r="T38" i="95" s="1"/>
  <c r="G31" i="108"/>
  <c r="J31" i="108" s="1"/>
  <c r="M31" i="108" s="1"/>
  <c r="D30" i="108"/>
  <c r="R31" i="108"/>
  <c r="Q31" i="108"/>
  <c r="E31" i="108"/>
  <c r="P31" i="108"/>
  <c r="N32" i="108"/>
  <c r="K32" i="108"/>
  <c r="H32" i="108"/>
  <c r="N29" i="123"/>
  <c r="A40" i="93"/>
  <c r="P30" i="39"/>
  <c r="D29" i="39"/>
  <c r="E30" i="39"/>
  <c r="Q30" i="39"/>
  <c r="R30" i="39"/>
  <c r="B38" i="96"/>
  <c r="Q30" i="67"/>
  <c r="E30" i="67"/>
  <c r="G30" i="67"/>
  <c r="J30" i="67" s="1"/>
  <c r="M30" i="67" s="1"/>
  <c r="P30" i="67"/>
  <c r="R30" i="67"/>
  <c r="D29" i="67"/>
  <c r="K30" i="89"/>
  <c r="N30" i="89"/>
  <c r="H30" i="89"/>
  <c r="K30" i="55"/>
  <c r="A40" i="100"/>
  <c r="H31" i="39"/>
  <c r="N31" i="39"/>
  <c r="A40" i="62"/>
  <c r="B40" i="62" s="1"/>
  <c r="K31" i="67"/>
  <c r="H31" i="67"/>
  <c r="N31" i="67"/>
  <c r="B38" i="103"/>
  <c r="D28" i="89"/>
  <c r="G29" i="89"/>
  <c r="J29" i="89" s="1"/>
  <c r="M29" i="89" s="1"/>
  <c r="Q29" i="89"/>
  <c r="R29" i="89"/>
  <c r="E29" i="89"/>
  <c r="P29" i="89"/>
  <c r="B38" i="65"/>
  <c r="K31" i="39"/>
  <c r="D27" i="52"/>
  <c r="G28" i="52"/>
  <c r="J28" i="52" s="1"/>
  <c r="M28" i="52" s="1"/>
  <c r="Q28" i="52"/>
  <c r="R28" i="52"/>
  <c r="P28" i="52"/>
  <c r="D28" i="58"/>
  <c r="G29" i="58"/>
  <c r="J29" i="58" s="1"/>
  <c r="M29" i="58" s="1"/>
  <c r="R29" i="58"/>
  <c r="Q29" i="58"/>
  <c r="P29" i="58"/>
  <c r="E29" i="58"/>
  <c r="N30" i="58"/>
  <c r="K30" i="58"/>
  <c r="H30" i="58"/>
  <c r="P29" i="55"/>
  <c r="E29" i="55"/>
  <c r="D28" i="55"/>
  <c r="G29" i="55"/>
  <c r="J29" i="55" s="1"/>
  <c r="Q29" i="55"/>
  <c r="R29" i="55"/>
  <c r="N30" i="55"/>
  <c r="H30" i="55"/>
  <c r="K29" i="76"/>
  <c r="N29" i="76"/>
  <c r="H29" i="76"/>
  <c r="H29" i="73"/>
  <c r="N29" i="73"/>
  <c r="K29" i="73"/>
  <c r="D27" i="73"/>
  <c r="G28" i="73"/>
  <c r="J28" i="73" s="1"/>
  <c r="M28" i="73" s="1"/>
  <c r="P28" i="73"/>
  <c r="E28" i="73"/>
  <c r="R28" i="73"/>
  <c r="Q28" i="73"/>
  <c r="D27" i="76"/>
  <c r="G28" i="76"/>
  <c r="J28" i="76" s="1"/>
  <c r="M28" i="76" s="1"/>
  <c r="R28" i="76"/>
  <c r="Q28" i="76"/>
  <c r="P28" i="76"/>
  <c r="E28" i="76"/>
  <c r="H29" i="123"/>
  <c r="K29" i="123"/>
  <c r="P28" i="123"/>
  <c r="E28" i="123"/>
  <c r="D27" i="123"/>
  <c r="G28" i="123"/>
  <c r="J28" i="123" s="1"/>
  <c r="M28" i="123" s="1"/>
  <c r="R28" i="123"/>
  <c r="Q28" i="123"/>
  <c r="K29" i="126"/>
  <c r="H29" i="126"/>
  <c r="N29" i="126"/>
  <c r="G28" i="126"/>
  <c r="J28" i="126" s="1"/>
  <c r="M28" i="126" s="1"/>
  <c r="D27" i="126"/>
  <c r="R28" i="126"/>
  <c r="Q28" i="126"/>
  <c r="E28" i="126"/>
  <c r="P28" i="126"/>
  <c r="H29" i="120"/>
  <c r="K29" i="120"/>
  <c r="N29" i="120"/>
  <c r="D27" i="120"/>
  <c r="G28" i="120"/>
  <c r="J28" i="120" s="1"/>
  <c r="M28" i="120" s="1"/>
  <c r="Q28" i="120"/>
  <c r="R28" i="120"/>
  <c r="E28" i="120"/>
  <c r="P28" i="120"/>
  <c r="E30" i="86" l="1"/>
  <c r="Q30" i="86"/>
  <c r="R30" i="86"/>
  <c r="G30" i="86"/>
  <c r="J30" i="86" s="1"/>
  <c r="M30" i="86" s="1"/>
  <c r="D29" i="86"/>
  <c r="P30" i="86"/>
  <c r="K31" i="86"/>
  <c r="H31" i="86"/>
  <c r="N31" i="86"/>
  <c r="H30" i="117"/>
  <c r="K30" i="117"/>
  <c r="N30" i="117"/>
  <c r="D28" i="117"/>
  <c r="G29" i="117"/>
  <c r="J29" i="117" s="1"/>
  <c r="M29" i="117" s="1"/>
  <c r="E29" i="117"/>
  <c r="R29" i="117"/>
  <c r="P29" i="117"/>
  <c r="Q29" i="117"/>
  <c r="N32" i="79"/>
  <c r="K32" i="79"/>
  <c r="H32" i="79"/>
  <c r="E30" i="82"/>
  <c r="Q30" i="82"/>
  <c r="P30" i="82"/>
  <c r="D29" i="82"/>
  <c r="R30" i="82"/>
  <c r="G30" i="82"/>
  <c r="J30" i="82" s="1"/>
  <c r="M30" i="82" s="1"/>
  <c r="N31" i="82"/>
  <c r="K31" i="82"/>
  <c r="H31" i="82"/>
  <c r="D30" i="79"/>
  <c r="R31" i="79"/>
  <c r="Q31" i="79"/>
  <c r="P31" i="79"/>
  <c r="E31" i="79"/>
  <c r="G31" i="79"/>
  <c r="J31" i="79" s="1"/>
  <c r="M31" i="79" s="1"/>
  <c r="K30" i="70"/>
  <c r="H30" i="70"/>
  <c r="N30" i="70"/>
  <c r="D28" i="70"/>
  <c r="G29" i="70"/>
  <c r="J29" i="70" s="1"/>
  <c r="M29" i="70" s="1"/>
  <c r="P29" i="70"/>
  <c r="R29" i="70"/>
  <c r="E29" i="70"/>
  <c r="Q29" i="70"/>
  <c r="V39" i="92"/>
  <c r="T39" i="92" s="1"/>
  <c r="V39" i="95"/>
  <c r="T39" i="95" s="1"/>
  <c r="H31" i="108"/>
  <c r="N31" i="108"/>
  <c r="K31" i="108"/>
  <c r="R30" i="108"/>
  <c r="Q30" i="108"/>
  <c r="P30" i="108"/>
  <c r="E30" i="108"/>
  <c r="G30" i="108"/>
  <c r="J30" i="108" s="1"/>
  <c r="M30" i="108" s="1"/>
  <c r="D29" i="108"/>
  <c r="K29" i="89"/>
  <c r="N29" i="89"/>
  <c r="H29" i="89"/>
  <c r="A41" i="100"/>
  <c r="B39" i="103"/>
  <c r="H30" i="39"/>
  <c r="K30" i="39"/>
  <c r="N30" i="39"/>
  <c r="N30" i="67"/>
  <c r="H30" i="67"/>
  <c r="K30" i="67"/>
  <c r="D28" i="39"/>
  <c r="P29" i="39"/>
  <c r="E29" i="39"/>
  <c r="R29" i="39"/>
  <c r="Q29" i="39"/>
  <c r="D28" i="67"/>
  <c r="R29" i="67"/>
  <c r="G29" i="67"/>
  <c r="J29" i="67" s="1"/>
  <c r="M29" i="67" s="1"/>
  <c r="Q29" i="67"/>
  <c r="E29" i="67"/>
  <c r="P29" i="67"/>
  <c r="A41" i="62"/>
  <c r="B41" i="62" s="1"/>
  <c r="G28" i="89"/>
  <c r="J28" i="89" s="1"/>
  <c r="M28" i="89" s="1"/>
  <c r="D27" i="89"/>
  <c r="R28" i="89"/>
  <c r="Q28" i="89"/>
  <c r="P28" i="89"/>
  <c r="E28" i="89"/>
  <c r="B39" i="65"/>
  <c r="A41" i="93"/>
  <c r="B39" i="96"/>
  <c r="D26" i="52"/>
  <c r="G27" i="52"/>
  <c r="J27" i="52" s="1"/>
  <c r="M27" i="52" s="1"/>
  <c r="Q27" i="52"/>
  <c r="R27" i="52"/>
  <c r="P27" i="52"/>
  <c r="P28" i="55"/>
  <c r="E28" i="55"/>
  <c r="D27" i="55"/>
  <c r="G28" i="55"/>
  <c r="J28" i="55" s="1"/>
  <c r="R28" i="55"/>
  <c r="Q28" i="55"/>
  <c r="N29" i="55"/>
  <c r="K29" i="55"/>
  <c r="H29" i="55"/>
  <c r="N29" i="58"/>
  <c r="H29" i="58"/>
  <c r="K29" i="58"/>
  <c r="G28" i="58"/>
  <c r="J28" i="58" s="1"/>
  <c r="M28" i="58" s="1"/>
  <c r="D27" i="58"/>
  <c r="R28" i="58"/>
  <c r="Q28" i="58"/>
  <c r="P28" i="58"/>
  <c r="E28" i="58"/>
  <c r="D26" i="73"/>
  <c r="G27" i="73"/>
  <c r="J27" i="73" s="1"/>
  <c r="M27" i="73" s="1"/>
  <c r="P27" i="73"/>
  <c r="E27" i="73"/>
  <c r="Q27" i="73"/>
  <c r="R27" i="73"/>
  <c r="K28" i="76"/>
  <c r="N28" i="76"/>
  <c r="H28" i="76"/>
  <c r="K28" i="73"/>
  <c r="H28" i="73"/>
  <c r="N28" i="73"/>
  <c r="D26" i="76"/>
  <c r="G27" i="76"/>
  <c r="J27" i="76" s="1"/>
  <c r="M27" i="76" s="1"/>
  <c r="Q27" i="76"/>
  <c r="R27" i="76"/>
  <c r="P27" i="76"/>
  <c r="E27" i="76"/>
  <c r="K28" i="126"/>
  <c r="N28" i="126"/>
  <c r="H28" i="126"/>
  <c r="N28" i="123"/>
  <c r="K28" i="123"/>
  <c r="H28" i="123"/>
  <c r="D26" i="126"/>
  <c r="G27" i="126"/>
  <c r="J27" i="126" s="1"/>
  <c r="M27" i="126" s="1"/>
  <c r="Q27" i="126"/>
  <c r="R27" i="126"/>
  <c r="E27" i="126"/>
  <c r="P27" i="126"/>
  <c r="D26" i="123"/>
  <c r="G27" i="123"/>
  <c r="J27" i="123" s="1"/>
  <c r="M27" i="123" s="1"/>
  <c r="P27" i="123"/>
  <c r="E27" i="123"/>
  <c r="Q27" i="123"/>
  <c r="R27" i="123"/>
  <c r="K28" i="120"/>
  <c r="N28" i="120"/>
  <c r="H28" i="120"/>
  <c r="D26" i="120"/>
  <c r="G27" i="120"/>
  <c r="J27" i="120" s="1"/>
  <c r="M27" i="120" s="1"/>
  <c r="Q27" i="120"/>
  <c r="R27" i="120"/>
  <c r="P27" i="120"/>
  <c r="E27" i="120"/>
  <c r="D28" i="86" l="1"/>
  <c r="R29" i="86"/>
  <c r="E29" i="86"/>
  <c r="Q29" i="86"/>
  <c r="G29" i="86"/>
  <c r="J29" i="86" s="1"/>
  <c r="M29" i="86" s="1"/>
  <c r="P29" i="86"/>
  <c r="H30" i="86"/>
  <c r="K30" i="86"/>
  <c r="N30" i="86"/>
  <c r="K29" i="117"/>
  <c r="N29" i="117"/>
  <c r="H29" i="117"/>
  <c r="Q28" i="117"/>
  <c r="D27" i="117"/>
  <c r="G28" i="117"/>
  <c r="J28" i="117" s="1"/>
  <c r="M28" i="117" s="1"/>
  <c r="E28" i="117"/>
  <c r="P28" i="117"/>
  <c r="R28" i="117"/>
  <c r="R30" i="79"/>
  <c r="P30" i="79"/>
  <c r="G30" i="79"/>
  <c r="J30" i="79" s="1"/>
  <c r="M30" i="79" s="1"/>
  <c r="Q30" i="79"/>
  <c r="D29" i="79"/>
  <c r="E30" i="79"/>
  <c r="H30" i="82"/>
  <c r="N30" i="82"/>
  <c r="K30" i="82"/>
  <c r="R29" i="82"/>
  <c r="Q29" i="82"/>
  <c r="D28" i="82"/>
  <c r="P29" i="82"/>
  <c r="E29" i="82"/>
  <c r="G29" i="82"/>
  <c r="J29" i="82" s="1"/>
  <c r="M29" i="82" s="1"/>
  <c r="N31" i="79"/>
  <c r="H31" i="79"/>
  <c r="K31" i="79"/>
  <c r="E28" i="70"/>
  <c r="D27" i="70"/>
  <c r="R28" i="70"/>
  <c r="G28" i="70"/>
  <c r="J28" i="70" s="1"/>
  <c r="M28" i="70" s="1"/>
  <c r="Q28" i="70"/>
  <c r="P28" i="70"/>
  <c r="K29" i="70"/>
  <c r="H29" i="70"/>
  <c r="N29" i="70"/>
  <c r="V40" i="95"/>
  <c r="T40" i="95" s="1"/>
  <c r="V40" i="92"/>
  <c r="T40" i="92" s="1"/>
  <c r="N29" i="39"/>
  <c r="K28" i="55"/>
  <c r="N28" i="55"/>
  <c r="K30" i="108"/>
  <c r="H30" i="108"/>
  <c r="N30" i="108"/>
  <c r="R29" i="108"/>
  <c r="Q29" i="108"/>
  <c r="P29" i="108"/>
  <c r="E29" i="108"/>
  <c r="G29" i="108"/>
  <c r="J29" i="108" s="1"/>
  <c r="M29" i="108" s="1"/>
  <c r="D28" i="108"/>
  <c r="H28" i="55"/>
  <c r="K29" i="67"/>
  <c r="N29" i="67"/>
  <c r="H29" i="67"/>
  <c r="D27" i="39"/>
  <c r="P28" i="39"/>
  <c r="E28" i="39"/>
  <c r="Q28" i="39"/>
  <c r="R28" i="39"/>
  <c r="A42" i="93"/>
  <c r="B40" i="96"/>
  <c r="D26" i="89"/>
  <c r="G27" i="89"/>
  <c r="J27" i="89" s="1"/>
  <c r="M27" i="89" s="1"/>
  <c r="R27" i="89"/>
  <c r="Q27" i="89"/>
  <c r="E27" i="89"/>
  <c r="P27" i="89"/>
  <c r="A42" i="100"/>
  <c r="Q28" i="67"/>
  <c r="E28" i="67"/>
  <c r="G28" i="67"/>
  <c r="J28" i="67" s="1"/>
  <c r="M28" i="67" s="1"/>
  <c r="P28" i="67"/>
  <c r="D27" i="67"/>
  <c r="R28" i="67"/>
  <c r="B40" i="103"/>
  <c r="A42" i="62"/>
  <c r="B42" i="62" s="1"/>
  <c r="B40" i="65"/>
  <c r="N28" i="89"/>
  <c r="H28" i="89"/>
  <c r="K28" i="89"/>
  <c r="H29" i="39"/>
  <c r="K29" i="39"/>
  <c r="D25" i="52"/>
  <c r="G26" i="52"/>
  <c r="J26" i="52" s="1"/>
  <c r="M26" i="52" s="1"/>
  <c r="R26" i="52"/>
  <c r="Q26" i="52"/>
  <c r="P26" i="52"/>
  <c r="P27" i="55"/>
  <c r="E27" i="55"/>
  <c r="D26" i="55"/>
  <c r="G27" i="55"/>
  <c r="J27" i="55" s="1"/>
  <c r="R27" i="55"/>
  <c r="Q27" i="55"/>
  <c r="K28" i="58"/>
  <c r="N28" i="58"/>
  <c r="H28" i="58"/>
  <c r="D26" i="58"/>
  <c r="G27" i="58"/>
  <c r="J27" i="58" s="1"/>
  <c r="M27" i="58" s="1"/>
  <c r="R27" i="58"/>
  <c r="Q27" i="58"/>
  <c r="E27" i="58"/>
  <c r="P27" i="58"/>
  <c r="H27" i="73"/>
  <c r="N27" i="73"/>
  <c r="N27" i="76"/>
  <c r="K27" i="76"/>
  <c r="H27" i="76"/>
  <c r="D25" i="76"/>
  <c r="G26" i="76"/>
  <c r="J26" i="76" s="1"/>
  <c r="M26" i="76" s="1"/>
  <c r="Q26" i="76"/>
  <c r="R26" i="76"/>
  <c r="P26" i="76"/>
  <c r="E26" i="76"/>
  <c r="K27" i="73"/>
  <c r="D25" i="73"/>
  <c r="G26" i="73"/>
  <c r="J26" i="73" s="1"/>
  <c r="M26" i="73" s="1"/>
  <c r="E26" i="73"/>
  <c r="P26" i="73"/>
  <c r="Q26" i="73"/>
  <c r="R26" i="73"/>
  <c r="N27" i="123"/>
  <c r="H27" i="123"/>
  <c r="K27" i="123"/>
  <c r="N27" i="126"/>
  <c r="H27" i="126"/>
  <c r="K27" i="126"/>
  <c r="G26" i="126"/>
  <c r="J26" i="126" s="1"/>
  <c r="M26" i="126" s="1"/>
  <c r="D25" i="126"/>
  <c r="R26" i="126"/>
  <c r="Q26" i="126"/>
  <c r="E26" i="126"/>
  <c r="P26" i="126"/>
  <c r="D25" i="123"/>
  <c r="E26" i="123"/>
  <c r="P26" i="123"/>
  <c r="G26" i="123"/>
  <c r="J26" i="123" s="1"/>
  <c r="M26" i="123" s="1"/>
  <c r="Q26" i="123"/>
  <c r="R26" i="123"/>
  <c r="N27" i="120"/>
  <c r="H27" i="120"/>
  <c r="K27" i="120"/>
  <c r="D25" i="120"/>
  <c r="G26" i="120"/>
  <c r="J26" i="120" s="1"/>
  <c r="M26" i="120" s="1"/>
  <c r="Q26" i="120"/>
  <c r="R26" i="120"/>
  <c r="E26" i="120"/>
  <c r="P26" i="120"/>
  <c r="K29" i="86" l="1"/>
  <c r="H29" i="86"/>
  <c r="N29" i="86"/>
  <c r="G28" i="86"/>
  <c r="J28" i="86" s="1"/>
  <c r="M28" i="86" s="1"/>
  <c r="P28" i="86"/>
  <c r="Q28" i="86"/>
  <c r="D27" i="86"/>
  <c r="E28" i="86"/>
  <c r="R28" i="86"/>
  <c r="H28" i="117"/>
  <c r="K28" i="117"/>
  <c r="N28" i="117"/>
  <c r="D26" i="117"/>
  <c r="G27" i="117"/>
  <c r="J27" i="117" s="1"/>
  <c r="M27" i="117" s="1"/>
  <c r="P27" i="117"/>
  <c r="E27" i="117"/>
  <c r="Q27" i="117"/>
  <c r="R27" i="117"/>
  <c r="N30" i="79"/>
  <c r="K30" i="79"/>
  <c r="H30" i="79"/>
  <c r="G29" i="79"/>
  <c r="J29" i="79" s="1"/>
  <c r="M29" i="79" s="1"/>
  <c r="P29" i="79"/>
  <c r="Q29" i="79"/>
  <c r="E29" i="79"/>
  <c r="R29" i="79"/>
  <c r="D28" i="79"/>
  <c r="K29" i="82"/>
  <c r="N29" i="82"/>
  <c r="H29" i="82"/>
  <c r="R28" i="82"/>
  <c r="D27" i="82"/>
  <c r="Q28" i="82"/>
  <c r="G28" i="82"/>
  <c r="J28" i="82" s="1"/>
  <c r="M28" i="82" s="1"/>
  <c r="P28" i="82"/>
  <c r="E28" i="82"/>
  <c r="D26" i="70"/>
  <c r="Q27" i="70"/>
  <c r="P27" i="70"/>
  <c r="G27" i="70"/>
  <c r="J27" i="70" s="1"/>
  <c r="M27" i="70" s="1"/>
  <c r="E27" i="70"/>
  <c r="R27" i="70"/>
  <c r="K28" i="70"/>
  <c r="H28" i="70"/>
  <c r="N28" i="70"/>
  <c r="V41" i="95"/>
  <c r="T41" i="95" s="1"/>
  <c r="V41" i="92"/>
  <c r="T41" i="92" s="1"/>
  <c r="K28" i="39"/>
  <c r="H26" i="123"/>
  <c r="K29" i="108"/>
  <c r="H29" i="108"/>
  <c r="N29" i="108"/>
  <c r="G28" i="108"/>
  <c r="J28" i="108" s="1"/>
  <c r="M28" i="108" s="1"/>
  <c r="R28" i="108"/>
  <c r="E28" i="108"/>
  <c r="Q28" i="108"/>
  <c r="P28" i="108"/>
  <c r="D27" i="108"/>
  <c r="B41" i="65"/>
  <c r="H28" i="67"/>
  <c r="K28" i="67"/>
  <c r="N28" i="67"/>
  <c r="G26" i="89"/>
  <c r="J26" i="89" s="1"/>
  <c r="M26" i="89" s="1"/>
  <c r="D25" i="89"/>
  <c r="R26" i="89"/>
  <c r="Q26" i="89"/>
  <c r="E26" i="89"/>
  <c r="P26" i="89"/>
  <c r="H28" i="39"/>
  <c r="N28" i="39"/>
  <c r="N26" i="123"/>
  <c r="A43" i="100"/>
  <c r="A43" i="62"/>
  <c r="B43" i="62" s="1"/>
  <c r="B41" i="103"/>
  <c r="D26" i="39"/>
  <c r="P27" i="39"/>
  <c r="E27" i="39"/>
  <c r="R27" i="39"/>
  <c r="Q27" i="39"/>
  <c r="N26" i="73"/>
  <c r="R27" i="67"/>
  <c r="G27" i="67"/>
  <c r="J27" i="67" s="1"/>
  <c r="M27" i="67" s="1"/>
  <c r="D26" i="67"/>
  <c r="Q27" i="67"/>
  <c r="E27" i="67"/>
  <c r="P27" i="67"/>
  <c r="N27" i="89"/>
  <c r="H27" i="89"/>
  <c r="K27" i="89"/>
  <c r="A43" i="93"/>
  <c r="B41" i="96"/>
  <c r="D24" i="52"/>
  <c r="G25" i="52"/>
  <c r="J25" i="52" s="1"/>
  <c r="M25" i="52" s="1"/>
  <c r="R25" i="52"/>
  <c r="Q25" i="52"/>
  <c r="P25" i="52"/>
  <c r="P26" i="55"/>
  <c r="E26" i="55"/>
  <c r="D25" i="55"/>
  <c r="G26" i="55"/>
  <c r="J26" i="55" s="1"/>
  <c r="R26" i="55"/>
  <c r="Q26" i="55"/>
  <c r="N27" i="58"/>
  <c r="H27" i="58"/>
  <c r="K27" i="58"/>
  <c r="G26" i="58"/>
  <c r="J26" i="58" s="1"/>
  <c r="M26" i="58" s="1"/>
  <c r="D25" i="58"/>
  <c r="R26" i="58"/>
  <c r="Q26" i="58"/>
  <c r="E26" i="58"/>
  <c r="P26" i="58"/>
  <c r="H27" i="55"/>
  <c r="K27" i="55"/>
  <c r="N27" i="55"/>
  <c r="H26" i="73"/>
  <c r="K26" i="73"/>
  <c r="N26" i="76"/>
  <c r="H26" i="76"/>
  <c r="K26" i="76"/>
  <c r="D24" i="76"/>
  <c r="G25" i="76"/>
  <c r="J25" i="76" s="1"/>
  <c r="M25" i="76" s="1"/>
  <c r="Q25" i="76"/>
  <c r="R25" i="76"/>
  <c r="P25" i="76"/>
  <c r="E25" i="76"/>
  <c r="G25" i="73"/>
  <c r="J25" i="73" s="1"/>
  <c r="M25" i="73" s="1"/>
  <c r="E25" i="73"/>
  <c r="P25" i="73"/>
  <c r="D24" i="73"/>
  <c r="R25" i="73"/>
  <c r="Q25" i="73"/>
  <c r="D24" i="123"/>
  <c r="G25" i="123"/>
  <c r="J25" i="123" s="1"/>
  <c r="M25" i="123" s="1"/>
  <c r="P25" i="123"/>
  <c r="E25" i="123"/>
  <c r="Q25" i="123"/>
  <c r="R25" i="123"/>
  <c r="D24" i="126"/>
  <c r="G25" i="126"/>
  <c r="J25" i="126" s="1"/>
  <c r="M25" i="126" s="1"/>
  <c r="Q25" i="126"/>
  <c r="R25" i="126"/>
  <c r="E25" i="126"/>
  <c r="P25" i="126"/>
  <c r="K26" i="123"/>
  <c r="K26" i="126"/>
  <c r="N26" i="126"/>
  <c r="H26" i="126"/>
  <c r="K26" i="120"/>
  <c r="N26" i="120"/>
  <c r="H26" i="120"/>
  <c r="D24" i="120"/>
  <c r="G25" i="120"/>
  <c r="J25" i="120" s="1"/>
  <c r="M25" i="120" s="1"/>
  <c r="R25" i="120"/>
  <c r="Q25" i="120"/>
  <c r="E25" i="120"/>
  <c r="P25" i="120"/>
  <c r="Q27" i="86" l="1"/>
  <c r="G27" i="86"/>
  <c r="J27" i="86" s="1"/>
  <c r="M27" i="86" s="1"/>
  <c r="E27" i="86"/>
  <c r="P27" i="86"/>
  <c r="R27" i="86"/>
  <c r="D26" i="86"/>
  <c r="K28" i="86"/>
  <c r="H28" i="86"/>
  <c r="N28" i="86"/>
  <c r="H27" i="117"/>
  <c r="N27" i="117"/>
  <c r="K27" i="117"/>
  <c r="G26" i="117"/>
  <c r="J26" i="117" s="1"/>
  <c r="M26" i="117" s="1"/>
  <c r="E26" i="117"/>
  <c r="Q26" i="117"/>
  <c r="P26" i="117"/>
  <c r="R26" i="117"/>
  <c r="D25" i="117"/>
  <c r="K29" i="79"/>
  <c r="H29" i="79"/>
  <c r="N29" i="79"/>
  <c r="Q27" i="82"/>
  <c r="R27" i="82"/>
  <c r="E27" i="82"/>
  <c r="G27" i="82"/>
  <c r="J27" i="82" s="1"/>
  <c r="M27" i="82" s="1"/>
  <c r="P27" i="82"/>
  <c r="D26" i="82"/>
  <c r="H28" i="82"/>
  <c r="N28" i="82"/>
  <c r="K28" i="82"/>
  <c r="P28" i="79"/>
  <c r="E28" i="79"/>
  <c r="R28" i="79"/>
  <c r="D27" i="79"/>
  <c r="Q28" i="79"/>
  <c r="G28" i="79"/>
  <c r="J28" i="79" s="1"/>
  <c r="M28" i="79" s="1"/>
  <c r="N27" i="70"/>
  <c r="H27" i="70"/>
  <c r="K27" i="70"/>
  <c r="R26" i="70"/>
  <c r="D25" i="70"/>
  <c r="Q26" i="70"/>
  <c r="E26" i="70"/>
  <c r="G26" i="70"/>
  <c r="J26" i="70" s="1"/>
  <c r="M26" i="70" s="1"/>
  <c r="P26" i="70"/>
  <c r="V42" i="95"/>
  <c r="T42" i="95" s="1"/>
  <c r="V42" i="92"/>
  <c r="T42" i="92" s="1"/>
  <c r="K28" i="108"/>
  <c r="N28" i="108"/>
  <c r="H28" i="108"/>
  <c r="E27" i="108"/>
  <c r="Q27" i="108"/>
  <c r="P27" i="108"/>
  <c r="G27" i="108"/>
  <c r="J27" i="108" s="1"/>
  <c r="M27" i="108" s="1"/>
  <c r="D26" i="108"/>
  <c r="R27" i="108"/>
  <c r="K26" i="55"/>
  <c r="N25" i="123"/>
  <c r="B42" i="103"/>
  <c r="D24" i="89"/>
  <c r="G25" i="89"/>
  <c r="J25" i="89" s="1"/>
  <c r="M25" i="89" s="1"/>
  <c r="R25" i="89"/>
  <c r="Q25" i="89"/>
  <c r="E25" i="89"/>
  <c r="P25" i="89"/>
  <c r="A44" i="93"/>
  <c r="D25" i="67"/>
  <c r="R26" i="67"/>
  <c r="G26" i="67"/>
  <c r="J26" i="67" s="1"/>
  <c r="M26" i="67" s="1"/>
  <c r="Q26" i="67"/>
  <c r="E26" i="67"/>
  <c r="P26" i="67"/>
  <c r="R26" i="39"/>
  <c r="Q26" i="39"/>
  <c r="D25" i="39"/>
  <c r="P26" i="39"/>
  <c r="E26" i="39"/>
  <c r="B42" i="96"/>
  <c r="A44" i="62"/>
  <c r="B44" i="62" s="1"/>
  <c r="K26" i="89"/>
  <c r="N26" i="89"/>
  <c r="H26" i="89"/>
  <c r="B42" i="65"/>
  <c r="K27" i="67"/>
  <c r="H27" i="67"/>
  <c r="N27" i="67"/>
  <c r="N27" i="39"/>
  <c r="H27" i="39"/>
  <c r="K27" i="39"/>
  <c r="A44" i="100"/>
  <c r="D23" i="52"/>
  <c r="G24" i="52"/>
  <c r="J24" i="52" s="1"/>
  <c r="M24" i="52" s="1"/>
  <c r="R24" i="52"/>
  <c r="Q24" i="52"/>
  <c r="P24" i="52"/>
  <c r="D24" i="58"/>
  <c r="G25" i="58"/>
  <c r="J25" i="58" s="1"/>
  <c r="M25" i="58" s="1"/>
  <c r="R25" i="58"/>
  <c r="Q25" i="58"/>
  <c r="E25" i="58"/>
  <c r="P25" i="58"/>
  <c r="P25" i="55"/>
  <c r="E25" i="55"/>
  <c r="D24" i="55"/>
  <c r="G25" i="55"/>
  <c r="J25" i="55" s="1"/>
  <c r="Q25" i="55"/>
  <c r="R25" i="55"/>
  <c r="K26" i="58"/>
  <c r="N26" i="58"/>
  <c r="H26" i="58"/>
  <c r="N26" i="55"/>
  <c r="H26" i="55"/>
  <c r="G24" i="73"/>
  <c r="J24" i="73" s="1"/>
  <c r="M24" i="73" s="1"/>
  <c r="E24" i="73"/>
  <c r="D23" i="73"/>
  <c r="P24" i="73"/>
  <c r="Q24" i="73"/>
  <c r="R24" i="73"/>
  <c r="K25" i="76"/>
  <c r="N25" i="76"/>
  <c r="H25" i="76"/>
  <c r="D23" i="76"/>
  <c r="G24" i="76"/>
  <c r="J24" i="76" s="1"/>
  <c r="M24" i="76" s="1"/>
  <c r="Q24" i="76"/>
  <c r="R24" i="76"/>
  <c r="E24" i="76"/>
  <c r="P24" i="76"/>
  <c r="N25" i="73"/>
  <c r="K25" i="73"/>
  <c r="H25" i="73"/>
  <c r="H25" i="123"/>
  <c r="K25" i="123"/>
  <c r="H25" i="126"/>
  <c r="N25" i="126"/>
  <c r="K25" i="126"/>
  <c r="G24" i="126"/>
  <c r="J24" i="126" s="1"/>
  <c r="M24" i="126" s="1"/>
  <c r="D23" i="126"/>
  <c r="R24" i="126"/>
  <c r="Q24" i="126"/>
  <c r="P24" i="126"/>
  <c r="E24" i="126"/>
  <c r="D23" i="123"/>
  <c r="E24" i="123"/>
  <c r="P24" i="123"/>
  <c r="G24" i="123"/>
  <c r="J24" i="123" s="1"/>
  <c r="M24" i="123" s="1"/>
  <c r="R24" i="123"/>
  <c r="Q24" i="123"/>
  <c r="N25" i="120"/>
  <c r="K25" i="120"/>
  <c r="H25" i="120"/>
  <c r="D23" i="120"/>
  <c r="G24" i="120"/>
  <c r="J24" i="120" s="1"/>
  <c r="M24" i="120" s="1"/>
  <c r="R24" i="120"/>
  <c r="Q24" i="120"/>
  <c r="P24" i="120"/>
  <c r="E24" i="120"/>
  <c r="E26" i="86" l="1"/>
  <c r="R26" i="86"/>
  <c r="Q26" i="86"/>
  <c r="P26" i="86"/>
  <c r="G26" i="86"/>
  <c r="J26" i="86" s="1"/>
  <c r="M26" i="86" s="1"/>
  <c r="D25" i="86"/>
  <c r="H27" i="86"/>
  <c r="N27" i="86"/>
  <c r="K27" i="86"/>
  <c r="N26" i="117"/>
  <c r="K26" i="117"/>
  <c r="H26" i="117"/>
  <c r="E25" i="117"/>
  <c r="R25" i="117"/>
  <c r="P25" i="117"/>
  <c r="D24" i="117"/>
  <c r="Q25" i="117"/>
  <c r="G25" i="117"/>
  <c r="J25" i="117" s="1"/>
  <c r="M25" i="117" s="1"/>
  <c r="H27" i="82"/>
  <c r="N27" i="82"/>
  <c r="K27" i="82"/>
  <c r="K28" i="79"/>
  <c r="N28" i="79"/>
  <c r="H28" i="79"/>
  <c r="Q27" i="79"/>
  <c r="R27" i="79"/>
  <c r="G27" i="79"/>
  <c r="J27" i="79" s="1"/>
  <c r="M27" i="79" s="1"/>
  <c r="P27" i="79"/>
  <c r="E27" i="79"/>
  <c r="D26" i="79"/>
  <c r="R26" i="82"/>
  <c r="Q26" i="82"/>
  <c r="D25" i="82"/>
  <c r="P26" i="82"/>
  <c r="E26" i="82"/>
  <c r="G26" i="82"/>
  <c r="J26" i="82" s="1"/>
  <c r="M26" i="82" s="1"/>
  <c r="N26" i="70"/>
  <c r="K26" i="70"/>
  <c r="H26" i="70"/>
  <c r="D24" i="70"/>
  <c r="G25" i="70"/>
  <c r="J25" i="70" s="1"/>
  <c r="M25" i="70" s="1"/>
  <c r="P25" i="70"/>
  <c r="R25" i="70"/>
  <c r="E25" i="70"/>
  <c r="Q25" i="70"/>
  <c r="V43" i="95"/>
  <c r="T43" i="95" s="1"/>
  <c r="V43" i="92"/>
  <c r="T43" i="92" s="1"/>
  <c r="K27" i="108"/>
  <c r="N27" i="108"/>
  <c r="H27" i="108"/>
  <c r="E26" i="108"/>
  <c r="D25" i="108"/>
  <c r="P26" i="108"/>
  <c r="Q26" i="108"/>
  <c r="G26" i="108"/>
  <c r="J26" i="108" s="1"/>
  <c r="M26" i="108" s="1"/>
  <c r="R26" i="108"/>
  <c r="N26" i="39"/>
  <c r="K26" i="39"/>
  <c r="H26" i="39"/>
  <c r="N26" i="67"/>
  <c r="H26" i="67"/>
  <c r="K26" i="67"/>
  <c r="R25" i="39"/>
  <c r="D24" i="39"/>
  <c r="Q25" i="39"/>
  <c r="P25" i="39"/>
  <c r="E25" i="39"/>
  <c r="D24" i="67"/>
  <c r="R25" i="67"/>
  <c r="G25" i="67"/>
  <c r="J25" i="67" s="1"/>
  <c r="M25" i="67" s="1"/>
  <c r="Q25" i="67"/>
  <c r="E25" i="67"/>
  <c r="P25" i="67"/>
  <c r="G24" i="89"/>
  <c r="J24" i="89" s="1"/>
  <c r="M24" i="89" s="1"/>
  <c r="D23" i="89"/>
  <c r="R24" i="89"/>
  <c r="Q24" i="89"/>
  <c r="E24" i="89"/>
  <c r="P24" i="89"/>
  <c r="A45" i="100"/>
  <c r="A45" i="62"/>
  <c r="B45" i="62" s="1"/>
  <c r="A45" i="93"/>
  <c r="B43" i="103"/>
  <c r="B43" i="65"/>
  <c r="B43" i="96"/>
  <c r="K25" i="89"/>
  <c r="H25" i="89"/>
  <c r="N25" i="89"/>
  <c r="D22" i="52"/>
  <c r="G23" i="52"/>
  <c r="J23" i="52" s="1"/>
  <c r="M23" i="52" s="1"/>
  <c r="Q23" i="52"/>
  <c r="R23" i="52"/>
  <c r="P23" i="52"/>
  <c r="K25" i="55"/>
  <c r="H25" i="55"/>
  <c r="N25" i="55"/>
  <c r="P24" i="55"/>
  <c r="E24" i="55"/>
  <c r="D23" i="55"/>
  <c r="G24" i="55"/>
  <c r="J24" i="55" s="1"/>
  <c r="Q24" i="55"/>
  <c r="R24" i="55"/>
  <c r="N25" i="58"/>
  <c r="H25" i="58"/>
  <c r="K25" i="58"/>
  <c r="G24" i="58"/>
  <c r="J24" i="58" s="1"/>
  <c r="M24" i="58" s="1"/>
  <c r="D23" i="58"/>
  <c r="Q24" i="58"/>
  <c r="R24" i="58"/>
  <c r="E24" i="58"/>
  <c r="P24" i="58"/>
  <c r="G23" i="73"/>
  <c r="J23" i="73" s="1"/>
  <c r="M23" i="73" s="1"/>
  <c r="E23" i="73"/>
  <c r="D22" i="73"/>
  <c r="P23" i="73"/>
  <c r="Q23" i="73"/>
  <c r="R23" i="73"/>
  <c r="N24" i="76"/>
  <c r="K24" i="76"/>
  <c r="H24" i="76"/>
  <c r="D22" i="76"/>
  <c r="G23" i="76"/>
  <c r="J23" i="76" s="1"/>
  <c r="M23" i="76" s="1"/>
  <c r="R23" i="76"/>
  <c r="Q23" i="76"/>
  <c r="P23" i="76"/>
  <c r="E23" i="76"/>
  <c r="H24" i="73"/>
  <c r="N24" i="73"/>
  <c r="K24" i="73"/>
  <c r="D22" i="123"/>
  <c r="G23" i="123"/>
  <c r="J23" i="123" s="1"/>
  <c r="M23" i="123" s="1"/>
  <c r="P23" i="123"/>
  <c r="E23" i="123"/>
  <c r="Q23" i="123"/>
  <c r="R23" i="123"/>
  <c r="H24" i="126"/>
  <c r="K24" i="126"/>
  <c r="N24" i="126"/>
  <c r="D22" i="126"/>
  <c r="G23" i="126"/>
  <c r="J23" i="126" s="1"/>
  <c r="M23" i="126" s="1"/>
  <c r="Q23" i="126"/>
  <c r="R23" i="126"/>
  <c r="P23" i="126"/>
  <c r="E23" i="126"/>
  <c r="N24" i="123"/>
  <c r="H24" i="123"/>
  <c r="K24" i="123"/>
  <c r="N24" i="120"/>
  <c r="H24" i="120"/>
  <c r="K24" i="120"/>
  <c r="D22" i="120"/>
  <c r="G23" i="120"/>
  <c r="J23" i="120" s="1"/>
  <c r="M23" i="120" s="1"/>
  <c r="R23" i="120"/>
  <c r="Q23" i="120"/>
  <c r="E23" i="120"/>
  <c r="P23" i="120"/>
  <c r="P25" i="86" l="1"/>
  <c r="Q25" i="86"/>
  <c r="R25" i="86"/>
  <c r="E25" i="86"/>
  <c r="G25" i="86"/>
  <c r="J25" i="86" s="1"/>
  <c r="M25" i="86" s="1"/>
  <c r="D24" i="86"/>
  <c r="K26" i="86"/>
  <c r="N26" i="86"/>
  <c r="H26" i="86"/>
  <c r="R24" i="117"/>
  <c r="Q24" i="117"/>
  <c r="G24" i="117"/>
  <c r="J24" i="117" s="1"/>
  <c r="M24" i="117" s="1"/>
  <c r="E24" i="117"/>
  <c r="D23" i="117"/>
  <c r="P24" i="117"/>
  <c r="H25" i="117"/>
  <c r="K25" i="117"/>
  <c r="N25" i="117"/>
  <c r="P26" i="79"/>
  <c r="G26" i="79"/>
  <c r="J26" i="79" s="1"/>
  <c r="M26" i="79" s="1"/>
  <c r="D25" i="79"/>
  <c r="Q26" i="79"/>
  <c r="R26" i="79"/>
  <c r="E26" i="79"/>
  <c r="K27" i="79"/>
  <c r="H27" i="79"/>
  <c r="N27" i="79"/>
  <c r="Q25" i="82"/>
  <c r="E25" i="82"/>
  <c r="D24" i="82"/>
  <c r="G25" i="82"/>
  <c r="J25" i="82" s="1"/>
  <c r="M25" i="82" s="1"/>
  <c r="P25" i="82"/>
  <c r="R25" i="82"/>
  <c r="K26" i="82"/>
  <c r="H26" i="82"/>
  <c r="N26" i="82"/>
  <c r="K25" i="70"/>
  <c r="H25" i="70"/>
  <c r="N25" i="70"/>
  <c r="E24" i="70"/>
  <c r="P24" i="70"/>
  <c r="R24" i="70"/>
  <c r="G24" i="70"/>
  <c r="J24" i="70" s="1"/>
  <c r="M24" i="70" s="1"/>
  <c r="Q24" i="70"/>
  <c r="D23" i="70"/>
  <c r="V44" i="92"/>
  <c r="T44" i="92" s="1"/>
  <c r="V44" i="95"/>
  <c r="T44" i="95" s="1"/>
  <c r="N25" i="39"/>
  <c r="Q25" i="108"/>
  <c r="D24" i="108"/>
  <c r="E25" i="108"/>
  <c r="P25" i="108"/>
  <c r="G25" i="108"/>
  <c r="J25" i="108" s="1"/>
  <c r="M25" i="108" s="1"/>
  <c r="R25" i="108"/>
  <c r="H26" i="108"/>
  <c r="N26" i="108"/>
  <c r="K26" i="108"/>
  <c r="R24" i="39"/>
  <c r="Q24" i="39"/>
  <c r="D23" i="39"/>
  <c r="E24" i="39"/>
  <c r="P24" i="39"/>
  <c r="H24" i="89"/>
  <c r="K24" i="89"/>
  <c r="N24" i="89"/>
  <c r="A46" i="93"/>
  <c r="K25" i="67"/>
  <c r="N25" i="67"/>
  <c r="H25" i="67"/>
  <c r="N24" i="55"/>
  <c r="B44" i="96"/>
  <c r="G24" i="67"/>
  <c r="J24" i="67" s="1"/>
  <c r="M24" i="67" s="1"/>
  <c r="R24" i="67"/>
  <c r="Q24" i="67"/>
  <c r="E24" i="67"/>
  <c r="P24" i="67"/>
  <c r="D23" i="67"/>
  <c r="A46" i="62"/>
  <c r="D22" i="89"/>
  <c r="G23" i="89"/>
  <c r="J23" i="89" s="1"/>
  <c r="M23" i="89" s="1"/>
  <c r="Q23" i="89"/>
  <c r="R23" i="89"/>
  <c r="P23" i="89"/>
  <c r="E23" i="89"/>
  <c r="K25" i="39"/>
  <c r="H25" i="39"/>
  <c r="K23" i="73"/>
  <c r="B44" i="65"/>
  <c r="B44" i="103"/>
  <c r="A46" i="100"/>
  <c r="D21" i="52"/>
  <c r="G22" i="52"/>
  <c r="J22" i="52" s="1"/>
  <c r="M22" i="52" s="1"/>
  <c r="Q22" i="52"/>
  <c r="R22" i="52"/>
  <c r="P22" i="52"/>
  <c r="D22" i="58"/>
  <c r="G23" i="58"/>
  <c r="J23" i="58" s="1"/>
  <c r="M23" i="58" s="1"/>
  <c r="R23" i="58"/>
  <c r="Q23" i="58"/>
  <c r="P23" i="58"/>
  <c r="E23" i="58"/>
  <c r="P23" i="55"/>
  <c r="E23" i="55"/>
  <c r="D22" i="55"/>
  <c r="G23" i="55"/>
  <c r="J23" i="55" s="1"/>
  <c r="Q23" i="55"/>
  <c r="R23" i="55"/>
  <c r="K24" i="58"/>
  <c r="N24" i="58"/>
  <c r="H24" i="58"/>
  <c r="K24" i="55"/>
  <c r="H24" i="55"/>
  <c r="N23" i="76"/>
  <c r="K23" i="76"/>
  <c r="H23" i="76"/>
  <c r="G22" i="73"/>
  <c r="J22" i="73" s="1"/>
  <c r="M22" i="73" s="1"/>
  <c r="P22" i="73"/>
  <c r="E22" i="73"/>
  <c r="D21" i="73"/>
  <c r="Q22" i="73"/>
  <c r="R22" i="73"/>
  <c r="D21" i="76"/>
  <c r="G22" i="76"/>
  <c r="J22" i="76" s="1"/>
  <c r="M22" i="76" s="1"/>
  <c r="Q22" i="76"/>
  <c r="R22" i="76"/>
  <c r="E22" i="76"/>
  <c r="P22" i="76"/>
  <c r="H23" i="73"/>
  <c r="N23" i="73"/>
  <c r="N23" i="123"/>
  <c r="H23" i="123"/>
  <c r="N23" i="126"/>
  <c r="H23" i="126"/>
  <c r="K23" i="126"/>
  <c r="G22" i="126"/>
  <c r="J22" i="126" s="1"/>
  <c r="M22" i="126" s="1"/>
  <c r="D21" i="126"/>
  <c r="Q22" i="126"/>
  <c r="R22" i="126"/>
  <c r="E22" i="126"/>
  <c r="P22" i="126"/>
  <c r="K23" i="123"/>
  <c r="D21" i="123"/>
  <c r="E22" i="123"/>
  <c r="P22" i="123"/>
  <c r="G22" i="123"/>
  <c r="J22" i="123" s="1"/>
  <c r="M22" i="123" s="1"/>
  <c r="R22" i="123"/>
  <c r="Q22" i="123"/>
  <c r="K23" i="120"/>
  <c r="N23" i="120"/>
  <c r="H23" i="120"/>
  <c r="D21" i="120"/>
  <c r="G22" i="120"/>
  <c r="J22" i="120" s="1"/>
  <c r="M22" i="120" s="1"/>
  <c r="Q22" i="120"/>
  <c r="R22" i="120"/>
  <c r="E22" i="120"/>
  <c r="P22" i="120"/>
  <c r="Q24" i="86" l="1"/>
  <c r="G24" i="86"/>
  <c r="J24" i="86" s="1"/>
  <c r="M24" i="86" s="1"/>
  <c r="P24" i="86"/>
  <c r="D23" i="86"/>
  <c r="R24" i="86"/>
  <c r="E24" i="86"/>
  <c r="N25" i="86"/>
  <c r="K25" i="86"/>
  <c r="H25" i="86"/>
  <c r="E23" i="117"/>
  <c r="D22" i="117"/>
  <c r="P23" i="117"/>
  <c r="Q23" i="117"/>
  <c r="G23" i="117"/>
  <c r="J23" i="117" s="1"/>
  <c r="M23" i="117" s="1"/>
  <c r="R23" i="117"/>
  <c r="H24" i="117"/>
  <c r="K24" i="117"/>
  <c r="N24" i="117"/>
  <c r="A47" i="62"/>
  <c r="B47" i="62" s="1"/>
  <c r="B46" i="62"/>
  <c r="B46" i="65" s="1"/>
  <c r="A47" i="100"/>
  <c r="V46" i="95"/>
  <c r="T46" i="95" s="1"/>
  <c r="N26" i="79"/>
  <c r="H26" i="79"/>
  <c r="K26" i="79"/>
  <c r="Q24" i="82"/>
  <c r="D23" i="82"/>
  <c r="P24" i="82"/>
  <c r="G24" i="82"/>
  <c r="J24" i="82" s="1"/>
  <c r="M24" i="82" s="1"/>
  <c r="E24" i="82"/>
  <c r="R24" i="82"/>
  <c r="N25" i="82"/>
  <c r="H25" i="82"/>
  <c r="K25" i="82"/>
  <c r="P25" i="79"/>
  <c r="Q25" i="79"/>
  <c r="G25" i="79"/>
  <c r="J25" i="79" s="1"/>
  <c r="M25" i="79" s="1"/>
  <c r="E25" i="79"/>
  <c r="R25" i="79"/>
  <c r="D24" i="79"/>
  <c r="K24" i="70"/>
  <c r="N24" i="70"/>
  <c r="H24" i="70"/>
  <c r="Q23" i="70"/>
  <c r="E23" i="70"/>
  <c r="R23" i="70"/>
  <c r="D22" i="70"/>
  <c r="P23" i="70"/>
  <c r="G23" i="70"/>
  <c r="J23" i="70" s="1"/>
  <c r="M23" i="70" s="1"/>
  <c r="V45" i="92"/>
  <c r="T45" i="92" s="1"/>
  <c r="V45" i="95"/>
  <c r="T45" i="95" s="1"/>
  <c r="K25" i="108"/>
  <c r="H25" i="108"/>
  <c r="N25" i="108"/>
  <c r="P24" i="108"/>
  <c r="D23" i="108"/>
  <c r="E24" i="108"/>
  <c r="G24" i="108"/>
  <c r="J24" i="108" s="1"/>
  <c r="M24" i="108" s="1"/>
  <c r="Q24" i="108"/>
  <c r="R24" i="108"/>
  <c r="N23" i="89"/>
  <c r="H23" i="89"/>
  <c r="K23" i="89"/>
  <c r="Q23" i="67"/>
  <c r="E23" i="67"/>
  <c r="P23" i="67"/>
  <c r="D22" i="67"/>
  <c r="G23" i="67"/>
  <c r="J23" i="67" s="1"/>
  <c r="M23" i="67" s="1"/>
  <c r="R23" i="67"/>
  <c r="K24" i="67"/>
  <c r="H24" i="67"/>
  <c r="N24" i="67"/>
  <c r="B45" i="65"/>
  <c r="K24" i="39"/>
  <c r="H24" i="39"/>
  <c r="N24" i="39"/>
  <c r="R23" i="39"/>
  <c r="D22" i="39"/>
  <c r="E23" i="39"/>
  <c r="P23" i="39"/>
  <c r="Q23" i="39"/>
  <c r="G22" i="89"/>
  <c r="J22" i="89" s="1"/>
  <c r="M22" i="89" s="1"/>
  <c r="D21" i="89"/>
  <c r="R22" i="89"/>
  <c r="Q22" i="89"/>
  <c r="P22" i="89"/>
  <c r="E22" i="89"/>
  <c r="B45" i="103"/>
  <c r="B45" i="96"/>
  <c r="D20" i="52"/>
  <c r="G21" i="52"/>
  <c r="J21" i="52" s="1"/>
  <c r="M21" i="52" s="1"/>
  <c r="Q21" i="52"/>
  <c r="R21" i="52"/>
  <c r="P21" i="52"/>
  <c r="N23" i="55"/>
  <c r="K23" i="55"/>
  <c r="H23" i="55"/>
  <c r="N23" i="58"/>
  <c r="H23" i="58"/>
  <c r="K23" i="58"/>
  <c r="P22" i="55"/>
  <c r="E22" i="55"/>
  <c r="D21" i="55"/>
  <c r="G22" i="55"/>
  <c r="J22" i="55" s="1"/>
  <c r="R22" i="55"/>
  <c r="Q22" i="55"/>
  <c r="G22" i="58"/>
  <c r="J22" i="58" s="1"/>
  <c r="M22" i="58" s="1"/>
  <c r="D21" i="58"/>
  <c r="Q22" i="58"/>
  <c r="R22" i="58"/>
  <c r="E22" i="58"/>
  <c r="P22" i="58"/>
  <c r="G21" i="73"/>
  <c r="J21" i="73" s="1"/>
  <c r="M21" i="73" s="1"/>
  <c r="P21" i="73"/>
  <c r="E21" i="73"/>
  <c r="D20" i="73"/>
  <c r="R21" i="73"/>
  <c r="Q21" i="73"/>
  <c r="K22" i="76"/>
  <c r="N22" i="76"/>
  <c r="H22" i="76"/>
  <c r="D20" i="76"/>
  <c r="G21" i="76"/>
  <c r="J21" i="76" s="1"/>
  <c r="M21" i="76" s="1"/>
  <c r="R21" i="76"/>
  <c r="Q21" i="76"/>
  <c r="E21" i="76"/>
  <c r="P21" i="76"/>
  <c r="K22" i="73"/>
  <c r="H22" i="73"/>
  <c r="N22" i="73"/>
  <c r="D20" i="126"/>
  <c r="G21" i="126"/>
  <c r="J21" i="126" s="1"/>
  <c r="M21" i="126" s="1"/>
  <c r="Q21" i="126"/>
  <c r="R21" i="126"/>
  <c r="P21" i="126"/>
  <c r="E21" i="126"/>
  <c r="K22" i="123"/>
  <c r="H22" i="123"/>
  <c r="N22" i="123"/>
  <c r="K22" i="126"/>
  <c r="N22" i="126"/>
  <c r="H22" i="126"/>
  <c r="D20" i="123"/>
  <c r="G21" i="123"/>
  <c r="J21" i="123" s="1"/>
  <c r="M21" i="123" s="1"/>
  <c r="E21" i="123"/>
  <c r="P21" i="123"/>
  <c r="Q21" i="123"/>
  <c r="R21" i="123"/>
  <c r="H22" i="120"/>
  <c r="K22" i="120"/>
  <c r="N22" i="120"/>
  <c r="D20" i="120"/>
  <c r="G21" i="120"/>
  <c r="J21" i="120" s="1"/>
  <c r="M21" i="120" s="1"/>
  <c r="R21" i="120"/>
  <c r="Q21" i="120"/>
  <c r="E21" i="120"/>
  <c r="P21" i="120"/>
  <c r="K24" i="86" l="1"/>
  <c r="N24" i="86"/>
  <c r="H24" i="86"/>
  <c r="G23" i="86"/>
  <c r="J23" i="86" s="1"/>
  <c r="M23" i="86" s="1"/>
  <c r="E23" i="86"/>
  <c r="D22" i="86"/>
  <c r="Q23" i="86"/>
  <c r="P23" i="86"/>
  <c r="R23" i="86"/>
  <c r="D21" i="117"/>
  <c r="R22" i="117"/>
  <c r="Q22" i="117"/>
  <c r="E22" i="117"/>
  <c r="G22" i="117"/>
  <c r="J22" i="117" s="1"/>
  <c r="M22" i="117" s="1"/>
  <c r="P22" i="117"/>
  <c r="H23" i="117"/>
  <c r="K23" i="117"/>
  <c r="N23" i="117"/>
  <c r="B46" i="96"/>
  <c r="V46" i="92"/>
  <c r="T46" i="92" s="1"/>
  <c r="B47" i="65"/>
  <c r="V54" i="64"/>
  <c r="T54" i="64" s="1"/>
  <c r="V38" i="64"/>
  <c r="T38" i="64" s="1"/>
  <c r="V37" i="64"/>
  <c r="T37" i="64" s="1"/>
  <c r="V35" i="64"/>
  <c r="T35" i="64" s="1"/>
  <c r="V42" i="64"/>
  <c r="T42" i="64" s="1"/>
  <c r="V48" i="64"/>
  <c r="T48" i="64" s="1"/>
  <c r="V37" i="61"/>
  <c r="V39" i="61"/>
  <c r="V44" i="61"/>
  <c r="V38" i="61"/>
  <c r="V49" i="64"/>
  <c r="T49" i="64" s="1"/>
  <c r="V56" i="64"/>
  <c r="T56" i="64" s="1"/>
  <c r="V56" i="61"/>
  <c r="V55" i="64"/>
  <c r="T55" i="64" s="1"/>
  <c r="V45" i="61"/>
  <c r="V34" i="64"/>
  <c r="T34" i="64" s="1"/>
  <c r="V41" i="64"/>
  <c r="T41" i="64" s="1"/>
  <c r="V55" i="61"/>
  <c r="V31" i="61"/>
  <c r="V40" i="64"/>
  <c r="T40" i="64" s="1"/>
  <c r="V53" i="64"/>
  <c r="T53" i="64" s="1"/>
  <c r="V46" i="64"/>
  <c r="T46" i="64" s="1"/>
  <c r="V28" i="64"/>
  <c r="T28" i="64" s="1"/>
  <c r="V31" i="64"/>
  <c r="T31" i="64" s="1"/>
  <c r="V50" i="64"/>
  <c r="T50" i="64" s="1"/>
  <c r="V52" i="64"/>
  <c r="T52" i="64" s="1"/>
  <c r="V35" i="61"/>
  <c r="V27" i="61"/>
  <c r="V51" i="64"/>
  <c r="T51" i="64" s="1"/>
  <c r="V33" i="61"/>
  <c r="V28" i="61"/>
  <c r="V48" i="61"/>
  <c r="V45" i="64"/>
  <c r="T45" i="64" s="1"/>
  <c r="V36" i="61"/>
  <c r="V44" i="64"/>
  <c r="T44" i="64" s="1"/>
  <c r="V43" i="64"/>
  <c r="T43" i="64" s="1"/>
  <c r="V47" i="61"/>
  <c r="V52" i="61"/>
  <c r="V50" i="61"/>
  <c r="V43" i="61"/>
  <c r="V36" i="64"/>
  <c r="T36" i="64" s="1"/>
  <c r="V40" i="61"/>
  <c r="V47" i="64"/>
  <c r="T47" i="64" s="1"/>
  <c r="V41" i="61"/>
  <c r="V42" i="61"/>
  <c r="V29" i="64"/>
  <c r="T29" i="64" s="1"/>
  <c r="V54" i="61"/>
  <c r="V33" i="64"/>
  <c r="T33" i="64" s="1"/>
  <c r="V30" i="61"/>
  <c r="V51" i="61"/>
  <c r="V53" i="61"/>
  <c r="V34" i="61"/>
  <c r="V32" i="61"/>
  <c r="V29" i="61"/>
  <c r="V39" i="64"/>
  <c r="T39" i="64" s="1"/>
  <c r="V46" i="61"/>
  <c r="V32" i="64"/>
  <c r="T32" i="64" s="1"/>
  <c r="V30" i="64"/>
  <c r="T30" i="64" s="1"/>
  <c r="V49" i="61"/>
  <c r="V42" i="102"/>
  <c r="T42" i="102" s="1"/>
  <c r="V48" i="99"/>
  <c r="T48" i="99" s="1"/>
  <c r="V40" i="99"/>
  <c r="T40" i="99" s="1"/>
  <c r="V39" i="99"/>
  <c r="T39" i="99" s="1"/>
  <c r="V35" i="99"/>
  <c r="T35" i="99" s="1"/>
  <c r="V32" i="99"/>
  <c r="T32" i="99" s="1"/>
  <c r="V31" i="99"/>
  <c r="T31" i="99" s="1"/>
  <c r="V44" i="99"/>
  <c r="T44" i="99" s="1"/>
  <c r="V48" i="102"/>
  <c r="T48" i="102" s="1"/>
  <c r="V50" i="99"/>
  <c r="T50" i="99" s="1"/>
  <c r="V52" i="102"/>
  <c r="T52" i="102" s="1"/>
  <c r="V43" i="102"/>
  <c r="T43" i="102" s="1"/>
  <c r="V44" i="102"/>
  <c r="T44" i="102" s="1"/>
  <c r="V51" i="99"/>
  <c r="T51" i="99" s="1"/>
  <c r="V40" i="102"/>
  <c r="T40" i="102" s="1"/>
  <c r="V28" i="102"/>
  <c r="T28" i="102" s="1"/>
  <c r="V39" i="102"/>
  <c r="T39" i="102" s="1"/>
  <c r="V37" i="102"/>
  <c r="T37" i="102" s="1"/>
  <c r="V38" i="102"/>
  <c r="T38" i="102" s="1"/>
  <c r="V37" i="99"/>
  <c r="T37" i="99" s="1"/>
  <c r="V36" i="102"/>
  <c r="T36" i="102" s="1"/>
  <c r="V46" i="99"/>
  <c r="T46" i="99" s="1"/>
  <c r="V55" i="102"/>
  <c r="T55" i="102" s="1"/>
  <c r="V50" i="102"/>
  <c r="T50" i="102" s="1"/>
  <c r="V56" i="99"/>
  <c r="T56" i="99" s="1"/>
  <c r="V52" i="99"/>
  <c r="T52" i="99" s="1"/>
  <c r="V45" i="102"/>
  <c r="T45" i="102" s="1"/>
  <c r="V30" i="102"/>
  <c r="T30" i="102" s="1"/>
  <c r="V43" i="99"/>
  <c r="T43" i="99" s="1"/>
  <c r="V54" i="102"/>
  <c r="T54" i="102" s="1"/>
  <c r="V42" i="99"/>
  <c r="T42" i="99" s="1"/>
  <c r="V33" i="99"/>
  <c r="T33" i="99" s="1"/>
  <c r="V41" i="102"/>
  <c r="T41" i="102" s="1"/>
  <c r="V35" i="102"/>
  <c r="T35" i="102" s="1"/>
  <c r="V56" i="102"/>
  <c r="T56" i="102" s="1"/>
  <c r="V34" i="102"/>
  <c r="T34" i="102" s="1"/>
  <c r="V36" i="99"/>
  <c r="T36" i="99" s="1"/>
  <c r="V31" i="102"/>
  <c r="T31" i="102" s="1"/>
  <c r="V38" i="99"/>
  <c r="T38" i="99" s="1"/>
  <c r="V30" i="99"/>
  <c r="T30" i="99" s="1"/>
  <c r="V53" i="99"/>
  <c r="T53" i="99" s="1"/>
  <c r="V29" i="99"/>
  <c r="T29" i="99" s="1"/>
  <c r="V49" i="99"/>
  <c r="T49" i="99" s="1"/>
  <c r="V41" i="99"/>
  <c r="T41" i="99" s="1"/>
  <c r="V32" i="102"/>
  <c r="T32" i="102" s="1"/>
  <c r="V29" i="102"/>
  <c r="T29" i="102" s="1"/>
  <c r="V53" i="102"/>
  <c r="T53" i="102" s="1"/>
  <c r="V33" i="102"/>
  <c r="T33" i="102" s="1"/>
  <c r="V47" i="99"/>
  <c r="T47" i="99" s="1"/>
  <c r="V34" i="99"/>
  <c r="T34" i="99" s="1"/>
  <c r="V51" i="102"/>
  <c r="T51" i="102" s="1"/>
  <c r="V28" i="99"/>
  <c r="T28" i="99" s="1"/>
  <c r="V47" i="102"/>
  <c r="T47" i="102" s="1"/>
  <c r="V49" i="102"/>
  <c r="T49" i="102" s="1"/>
  <c r="V45" i="99"/>
  <c r="T45" i="99" s="1"/>
  <c r="V54" i="99"/>
  <c r="T54" i="99" s="1"/>
  <c r="V55" i="99"/>
  <c r="T55" i="99" s="1"/>
  <c r="V46" i="102"/>
  <c r="T46" i="102" s="1"/>
  <c r="B46" i="103"/>
  <c r="V55" i="95"/>
  <c r="T55" i="95" s="1"/>
  <c r="V47" i="92"/>
  <c r="T47" i="92" s="1"/>
  <c r="V48" i="92"/>
  <c r="T48" i="92" s="1"/>
  <c r="V51" i="95"/>
  <c r="T51" i="95" s="1"/>
  <c r="V49" i="95"/>
  <c r="T49" i="95" s="1"/>
  <c r="V49" i="92"/>
  <c r="T49" i="92" s="1"/>
  <c r="V53" i="95"/>
  <c r="T53" i="95" s="1"/>
  <c r="V48" i="95"/>
  <c r="T48" i="95" s="1"/>
  <c r="V51" i="92"/>
  <c r="T51" i="92" s="1"/>
  <c r="V56" i="92"/>
  <c r="T56" i="92" s="1"/>
  <c r="V53" i="92"/>
  <c r="T53" i="92" s="1"/>
  <c r="V47" i="95"/>
  <c r="T47" i="95" s="1"/>
  <c r="V50" i="92"/>
  <c r="T50" i="92" s="1"/>
  <c r="V50" i="95"/>
  <c r="T50" i="95" s="1"/>
  <c r="V55" i="92"/>
  <c r="T55" i="92" s="1"/>
  <c r="V56" i="95"/>
  <c r="T56" i="95" s="1"/>
  <c r="V52" i="95"/>
  <c r="T52" i="95" s="1"/>
  <c r="V54" i="92"/>
  <c r="T54" i="92" s="1"/>
  <c r="V54" i="95"/>
  <c r="T54" i="95" s="1"/>
  <c r="V52" i="92"/>
  <c r="T52" i="92" s="1"/>
  <c r="Q23" i="82"/>
  <c r="D22" i="82"/>
  <c r="R23" i="82"/>
  <c r="E23" i="82"/>
  <c r="P23" i="82"/>
  <c r="G23" i="82"/>
  <c r="J23" i="82" s="1"/>
  <c r="M23" i="82" s="1"/>
  <c r="N24" i="82"/>
  <c r="H24" i="82"/>
  <c r="K24" i="82"/>
  <c r="D23" i="79"/>
  <c r="E24" i="79"/>
  <c r="Q24" i="79"/>
  <c r="G24" i="79"/>
  <c r="J24" i="79" s="1"/>
  <c r="M24" i="79" s="1"/>
  <c r="R24" i="79"/>
  <c r="P24" i="79"/>
  <c r="H25" i="79"/>
  <c r="K25" i="79"/>
  <c r="N25" i="79"/>
  <c r="N23" i="70"/>
  <c r="H23" i="70"/>
  <c r="K23" i="70"/>
  <c r="E22" i="70"/>
  <c r="R22" i="70"/>
  <c r="Q22" i="70"/>
  <c r="P22" i="70"/>
  <c r="G22" i="70"/>
  <c r="J22" i="70" s="1"/>
  <c r="M22" i="70" s="1"/>
  <c r="D21" i="70"/>
  <c r="N21" i="123"/>
  <c r="H24" i="108"/>
  <c r="N24" i="108"/>
  <c r="K24" i="108"/>
  <c r="E23" i="108"/>
  <c r="P23" i="108"/>
  <c r="D22" i="108"/>
  <c r="G23" i="108"/>
  <c r="J23" i="108" s="1"/>
  <c r="M23" i="108" s="1"/>
  <c r="R23" i="108"/>
  <c r="Q23" i="108"/>
  <c r="H21" i="123"/>
  <c r="Q22" i="67"/>
  <c r="E22" i="67"/>
  <c r="D21" i="67"/>
  <c r="P22" i="67"/>
  <c r="G22" i="67"/>
  <c r="J22" i="67" s="1"/>
  <c r="M22" i="67" s="1"/>
  <c r="R22" i="67"/>
  <c r="K22" i="89"/>
  <c r="N22" i="89"/>
  <c r="H22" i="89"/>
  <c r="K23" i="39"/>
  <c r="N23" i="39"/>
  <c r="H23" i="39"/>
  <c r="N23" i="67"/>
  <c r="K23" i="67"/>
  <c r="H23" i="67"/>
  <c r="D21" i="39"/>
  <c r="P22" i="39"/>
  <c r="E22" i="39"/>
  <c r="R22" i="39"/>
  <c r="Q22" i="39"/>
  <c r="K22" i="55"/>
  <c r="D20" i="89"/>
  <c r="G21" i="89"/>
  <c r="J21" i="89" s="1"/>
  <c r="M21" i="89" s="1"/>
  <c r="R21" i="89"/>
  <c r="Q21" i="89"/>
  <c r="P21" i="89"/>
  <c r="E21" i="89"/>
  <c r="D19" i="52"/>
  <c r="G20" i="52"/>
  <c r="J20" i="52" s="1"/>
  <c r="M20" i="52" s="1"/>
  <c r="R20" i="52"/>
  <c r="Q20" i="52"/>
  <c r="P20" i="52"/>
  <c r="H22" i="55"/>
  <c r="N22" i="55"/>
  <c r="D20" i="58"/>
  <c r="G21" i="58"/>
  <c r="J21" i="58" s="1"/>
  <c r="M21" i="58" s="1"/>
  <c r="Q21" i="58"/>
  <c r="R21" i="58"/>
  <c r="E21" i="58"/>
  <c r="P21" i="58"/>
  <c r="K22" i="58"/>
  <c r="N22" i="58"/>
  <c r="H22" i="58"/>
  <c r="P21" i="55"/>
  <c r="E21" i="55"/>
  <c r="D20" i="55"/>
  <c r="G21" i="55"/>
  <c r="J21" i="55" s="1"/>
  <c r="R21" i="55"/>
  <c r="Q21" i="55"/>
  <c r="D19" i="76"/>
  <c r="G20" i="76"/>
  <c r="J20" i="76" s="1"/>
  <c r="M20" i="76" s="1"/>
  <c r="R20" i="76"/>
  <c r="Q20" i="76"/>
  <c r="E20" i="76"/>
  <c r="P20" i="76"/>
  <c r="G20" i="73"/>
  <c r="J20" i="73" s="1"/>
  <c r="M20" i="73" s="1"/>
  <c r="E20" i="73"/>
  <c r="D19" i="73"/>
  <c r="P20" i="73"/>
  <c r="Q20" i="73"/>
  <c r="R20" i="73"/>
  <c r="N21" i="73"/>
  <c r="K21" i="73"/>
  <c r="H21" i="73"/>
  <c r="H21" i="76"/>
  <c r="K21" i="76"/>
  <c r="N21" i="76"/>
  <c r="N21" i="126"/>
  <c r="H21" i="126"/>
  <c r="K21" i="126"/>
  <c r="K21" i="123"/>
  <c r="E20" i="123"/>
  <c r="D19" i="123"/>
  <c r="P20" i="123"/>
  <c r="G20" i="123"/>
  <c r="J20" i="123" s="1"/>
  <c r="M20" i="123" s="1"/>
  <c r="Q20" i="123"/>
  <c r="R20" i="123"/>
  <c r="G20" i="126"/>
  <c r="J20" i="126" s="1"/>
  <c r="M20" i="126" s="1"/>
  <c r="D19" i="126"/>
  <c r="Q20" i="126"/>
  <c r="R20" i="126"/>
  <c r="E20" i="126"/>
  <c r="P20" i="126"/>
  <c r="N21" i="120"/>
  <c r="K21" i="120"/>
  <c r="H21" i="120"/>
  <c r="D19" i="120"/>
  <c r="G20" i="120"/>
  <c r="J20" i="120" s="1"/>
  <c r="M20" i="120" s="1"/>
  <c r="R20" i="120"/>
  <c r="Q20" i="120"/>
  <c r="P20" i="120"/>
  <c r="E20" i="120"/>
  <c r="G22" i="86" l="1"/>
  <c r="J22" i="86" s="1"/>
  <c r="M22" i="86" s="1"/>
  <c r="P22" i="86"/>
  <c r="E22" i="86"/>
  <c r="D21" i="86"/>
  <c r="Q22" i="86"/>
  <c r="R22" i="86"/>
  <c r="H23" i="86"/>
  <c r="K23" i="86"/>
  <c r="N23" i="86"/>
  <c r="K22" i="117"/>
  <c r="N22" i="117"/>
  <c r="H22" i="117"/>
  <c r="D20" i="117"/>
  <c r="Q21" i="117"/>
  <c r="G21" i="117"/>
  <c r="J21" i="117" s="1"/>
  <c r="M21" i="117" s="1"/>
  <c r="E21" i="117"/>
  <c r="P21" i="117"/>
  <c r="R21" i="117"/>
  <c r="T4" i="92"/>
  <c r="D45" i="92" s="1"/>
  <c r="R45" i="92" s="1"/>
  <c r="T4" i="95"/>
  <c r="D45" i="95" s="1"/>
  <c r="P45" i="95" s="1"/>
  <c r="T4" i="64"/>
  <c r="D45" i="64" s="1"/>
  <c r="T4" i="99"/>
  <c r="T4" i="102"/>
  <c r="D45" i="102" s="1"/>
  <c r="K23" i="82"/>
  <c r="H23" i="82"/>
  <c r="N23" i="82"/>
  <c r="K24" i="79"/>
  <c r="H24" i="79"/>
  <c r="N24" i="79"/>
  <c r="P23" i="79"/>
  <c r="G23" i="79"/>
  <c r="J23" i="79" s="1"/>
  <c r="M23" i="79" s="1"/>
  <c r="E23" i="79"/>
  <c r="D22" i="79"/>
  <c r="Q23" i="79"/>
  <c r="R23" i="79"/>
  <c r="Q22" i="82"/>
  <c r="P22" i="82"/>
  <c r="E22" i="82"/>
  <c r="R22" i="82"/>
  <c r="D21" i="82"/>
  <c r="G22" i="82"/>
  <c r="J22" i="82" s="1"/>
  <c r="M22" i="82" s="1"/>
  <c r="N22" i="70"/>
  <c r="H22" i="70"/>
  <c r="K22" i="70"/>
  <c r="D20" i="70"/>
  <c r="P21" i="70"/>
  <c r="G21" i="70"/>
  <c r="J21" i="70" s="1"/>
  <c r="M21" i="70" s="1"/>
  <c r="Q21" i="70"/>
  <c r="R21" i="70"/>
  <c r="E21" i="70"/>
  <c r="K20" i="73"/>
  <c r="Q22" i="108"/>
  <c r="R22" i="108"/>
  <c r="E22" i="108"/>
  <c r="P22" i="108"/>
  <c r="D21" i="108"/>
  <c r="G22" i="108"/>
  <c r="J22" i="108" s="1"/>
  <c r="M22" i="108" s="1"/>
  <c r="N23" i="108"/>
  <c r="H23" i="108"/>
  <c r="K23" i="108"/>
  <c r="K21" i="89"/>
  <c r="H21" i="89"/>
  <c r="N21" i="89"/>
  <c r="N22" i="39"/>
  <c r="H22" i="39"/>
  <c r="K22" i="39"/>
  <c r="G21" i="67"/>
  <c r="J21" i="67" s="1"/>
  <c r="M21" i="67" s="1"/>
  <c r="P21" i="67"/>
  <c r="Q21" i="67"/>
  <c r="R21" i="67"/>
  <c r="E21" i="67"/>
  <c r="D20" i="67"/>
  <c r="N22" i="67"/>
  <c r="H22" i="67"/>
  <c r="K22" i="67"/>
  <c r="G20" i="89"/>
  <c r="J20" i="89" s="1"/>
  <c r="M20" i="89" s="1"/>
  <c r="D19" i="89"/>
  <c r="Q20" i="89"/>
  <c r="R20" i="89"/>
  <c r="E20" i="89"/>
  <c r="P20" i="89"/>
  <c r="D20" i="39"/>
  <c r="E21" i="39"/>
  <c r="P21" i="39"/>
  <c r="Q21" i="39"/>
  <c r="R21" i="39"/>
  <c r="D18" i="52"/>
  <c r="G19" i="52"/>
  <c r="J19" i="52" s="1"/>
  <c r="M19" i="52" s="1"/>
  <c r="Q19" i="52"/>
  <c r="R19" i="52"/>
  <c r="P19" i="52"/>
  <c r="K21" i="58"/>
  <c r="H21" i="58"/>
  <c r="N21" i="58"/>
  <c r="G20" i="58"/>
  <c r="J20" i="58" s="1"/>
  <c r="M20" i="58" s="1"/>
  <c r="D19" i="58"/>
  <c r="Q20" i="58"/>
  <c r="R20" i="58"/>
  <c r="P20" i="58"/>
  <c r="E20" i="58"/>
  <c r="P20" i="55"/>
  <c r="E20" i="55"/>
  <c r="D19" i="55"/>
  <c r="G20" i="55"/>
  <c r="J20" i="55" s="1"/>
  <c r="R20" i="55"/>
  <c r="Q20" i="55"/>
  <c r="K21" i="55"/>
  <c r="N21" i="55"/>
  <c r="H21" i="55"/>
  <c r="N20" i="73"/>
  <c r="H20" i="73"/>
  <c r="G19" i="73"/>
  <c r="J19" i="73" s="1"/>
  <c r="M19" i="73" s="1"/>
  <c r="E19" i="73"/>
  <c r="D18" i="73"/>
  <c r="P19" i="73"/>
  <c r="R19" i="73"/>
  <c r="Q19" i="73"/>
  <c r="K20" i="76"/>
  <c r="N20" i="76"/>
  <c r="H20" i="76"/>
  <c r="D18" i="76"/>
  <c r="G19" i="76"/>
  <c r="J19" i="76" s="1"/>
  <c r="M19" i="76" s="1"/>
  <c r="R19" i="76"/>
  <c r="Q19" i="76"/>
  <c r="E19" i="76"/>
  <c r="P19" i="76"/>
  <c r="D18" i="126"/>
  <c r="G19" i="126"/>
  <c r="J19" i="126" s="1"/>
  <c r="M19" i="126" s="1"/>
  <c r="Q19" i="126"/>
  <c r="R19" i="126"/>
  <c r="P19" i="126"/>
  <c r="E19" i="126"/>
  <c r="K20" i="126"/>
  <c r="N20" i="126"/>
  <c r="H20" i="126"/>
  <c r="D18" i="123"/>
  <c r="P19" i="123"/>
  <c r="E19" i="123"/>
  <c r="G19" i="123"/>
  <c r="J19" i="123" s="1"/>
  <c r="M19" i="123" s="1"/>
  <c r="R19" i="123"/>
  <c r="Q19" i="123"/>
  <c r="K20" i="123"/>
  <c r="H20" i="123"/>
  <c r="N20" i="123"/>
  <c r="K20" i="120"/>
  <c r="H20" i="120"/>
  <c r="N20" i="120"/>
  <c r="D18" i="120"/>
  <c r="G19" i="120"/>
  <c r="J19" i="120" s="1"/>
  <c r="M19" i="120" s="1"/>
  <c r="Q19" i="120"/>
  <c r="R19" i="120"/>
  <c r="P19" i="120"/>
  <c r="E19" i="120"/>
  <c r="Q21" i="86" l="1"/>
  <c r="G21" i="86"/>
  <c r="J21" i="86" s="1"/>
  <c r="M21" i="86" s="1"/>
  <c r="E21" i="86"/>
  <c r="P21" i="86"/>
  <c r="D20" i="86"/>
  <c r="R21" i="86"/>
  <c r="K22" i="86"/>
  <c r="H22" i="86"/>
  <c r="N22" i="86"/>
  <c r="A53" i="93"/>
  <c r="A53" i="96" s="1"/>
  <c r="G45" i="92"/>
  <c r="D44" i="95"/>
  <c r="R44" i="95" s="1"/>
  <c r="Q45" i="95"/>
  <c r="D44" i="92"/>
  <c r="R44" i="92" s="1"/>
  <c r="E45" i="95"/>
  <c r="H45" i="95" s="1"/>
  <c r="E45" i="92"/>
  <c r="N21" i="117"/>
  <c r="H21" i="117"/>
  <c r="K21" i="117"/>
  <c r="E20" i="117"/>
  <c r="P20" i="117"/>
  <c r="R20" i="117"/>
  <c r="Q20" i="117"/>
  <c r="G20" i="117"/>
  <c r="J20" i="117" s="1"/>
  <c r="M20" i="117" s="1"/>
  <c r="D19" i="117"/>
  <c r="R45" i="95"/>
  <c r="Q45" i="92"/>
  <c r="P45" i="92"/>
  <c r="E45" i="64"/>
  <c r="Q45" i="64"/>
  <c r="G45" i="64"/>
  <c r="J45" i="64" s="1"/>
  <c r="M45" i="64" s="1"/>
  <c r="D44" i="64"/>
  <c r="P45" i="64"/>
  <c r="R45" i="64"/>
  <c r="P45" i="102"/>
  <c r="G45" i="102"/>
  <c r="J45" i="102" s="1"/>
  <c r="M45" i="102" s="1"/>
  <c r="R45" i="102"/>
  <c r="E45" i="102"/>
  <c r="D44" i="102"/>
  <c r="Q45" i="102"/>
  <c r="D45" i="99"/>
  <c r="A53" i="100"/>
  <c r="P22" i="79"/>
  <c r="E22" i="79"/>
  <c r="D21" i="79"/>
  <c r="R22" i="79"/>
  <c r="G22" i="79"/>
  <c r="J22" i="79" s="1"/>
  <c r="M22" i="79" s="1"/>
  <c r="Q22" i="79"/>
  <c r="K22" i="82"/>
  <c r="H22" i="82"/>
  <c r="N22" i="82"/>
  <c r="E21" i="82"/>
  <c r="P21" i="82"/>
  <c r="R21" i="82"/>
  <c r="G21" i="82"/>
  <c r="J21" i="82" s="1"/>
  <c r="M21" i="82" s="1"/>
  <c r="Q21" i="82"/>
  <c r="D20" i="82"/>
  <c r="N23" i="79"/>
  <c r="K23" i="79"/>
  <c r="H23" i="79"/>
  <c r="R20" i="70"/>
  <c r="G20" i="70"/>
  <c r="J20" i="70" s="1"/>
  <c r="M20" i="70" s="1"/>
  <c r="E20" i="70"/>
  <c r="D19" i="70"/>
  <c r="Q20" i="70"/>
  <c r="P20" i="70"/>
  <c r="N21" i="70"/>
  <c r="K21" i="70"/>
  <c r="H21" i="70"/>
  <c r="N19" i="123"/>
  <c r="E21" i="108"/>
  <c r="Q21" i="108"/>
  <c r="D20" i="108"/>
  <c r="R21" i="108"/>
  <c r="G21" i="108"/>
  <c r="J21" i="108" s="1"/>
  <c r="M21" i="108" s="1"/>
  <c r="P21" i="108"/>
  <c r="H22" i="108"/>
  <c r="K22" i="108"/>
  <c r="N22" i="108"/>
  <c r="K20" i="89"/>
  <c r="N20" i="89"/>
  <c r="H20" i="89"/>
  <c r="N21" i="67"/>
  <c r="H21" i="67"/>
  <c r="K21" i="67"/>
  <c r="H21" i="39"/>
  <c r="K21" i="39"/>
  <c r="N21" i="39"/>
  <c r="R20" i="39"/>
  <c r="D19" i="39"/>
  <c r="Q20" i="39"/>
  <c r="E20" i="39"/>
  <c r="P20" i="39"/>
  <c r="D18" i="89"/>
  <c r="G19" i="89"/>
  <c r="J19" i="89" s="1"/>
  <c r="M19" i="89" s="1"/>
  <c r="R19" i="89"/>
  <c r="Q19" i="89"/>
  <c r="P19" i="89"/>
  <c r="E19" i="89"/>
  <c r="N20" i="55"/>
  <c r="E44" i="95"/>
  <c r="P44" i="95"/>
  <c r="D43" i="95"/>
  <c r="Q20" i="67"/>
  <c r="E20" i="67"/>
  <c r="R20" i="67"/>
  <c r="G20" i="67"/>
  <c r="J20" i="67" s="1"/>
  <c r="M20" i="67" s="1"/>
  <c r="P20" i="67"/>
  <c r="D19" i="67"/>
  <c r="D17" i="52"/>
  <c r="G18" i="52"/>
  <c r="J18" i="52" s="1"/>
  <c r="M18" i="52" s="1"/>
  <c r="R18" i="52"/>
  <c r="Q18" i="52"/>
  <c r="P18" i="52"/>
  <c r="K20" i="55"/>
  <c r="H20" i="55"/>
  <c r="P19" i="55"/>
  <c r="E19" i="55"/>
  <c r="D18" i="55"/>
  <c r="G19" i="55"/>
  <c r="J19" i="55" s="1"/>
  <c r="Q19" i="55"/>
  <c r="R19" i="55"/>
  <c r="N20" i="58"/>
  <c r="H20" i="58"/>
  <c r="K20" i="58"/>
  <c r="D18" i="58"/>
  <c r="G19" i="58"/>
  <c r="J19" i="58" s="1"/>
  <c r="M19" i="58" s="1"/>
  <c r="Q19" i="58"/>
  <c r="R19" i="58"/>
  <c r="P19" i="58"/>
  <c r="E19" i="58"/>
  <c r="N19" i="76"/>
  <c r="H19" i="76"/>
  <c r="K19" i="76"/>
  <c r="D17" i="76"/>
  <c r="G18" i="76"/>
  <c r="J18" i="76" s="1"/>
  <c r="M18" i="76" s="1"/>
  <c r="R18" i="76"/>
  <c r="Q18" i="76"/>
  <c r="P18" i="76"/>
  <c r="E18" i="76"/>
  <c r="N19" i="73"/>
  <c r="K19" i="73"/>
  <c r="H19" i="73"/>
  <c r="G18" i="73"/>
  <c r="J18" i="73" s="1"/>
  <c r="M18" i="73" s="1"/>
  <c r="P18" i="73"/>
  <c r="E18" i="73"/>
  <c r="D17" i="73"/>
  <c r="R18" i="73"/>
  <c r="Q18" i="73"/>
  <c r="K19" i="123"/>
  <c r="H19" i="123"/>
  <c r="D17" i="123"/>
  <c r="P18" i="123"/>
  <c r="E18" i="123"/>
  <c r="G18" i="123"/>
  <c r="J18" i="123" s="1"/>
  <c r="M18" i="123" s="1"/>
  <c r="R18" i="123"/>
  <c r="Q18" i="123"/>
  <c r="N19" i="126"/>
  <c r="H19" i="126"/>
  <c r="K19" i="126"/>
  <c r="G18" i="126"/>
  <c r="J18" i="126" s="1"/>
  <c r="M18" i="126" s="1"/>
  <c r="D17" i="126"/>
  <c r="Q18" i="126"/>
  <c r="R18" i="126"/>
  <c r="P18" i="126"/>
  <c r="E18" i="126"/>
  <c r="N19" i="120"/>
  <c r="H19" i="120"/>
  <c r="K19" i="120"/>
  <c r="D17" i="120"/>
  <c r="G18" i="120"/>
  <c r="J18" i="120" s="1"/>
  <c r="M18" i="120" s="1"/>
  <c r="Q18" i="120"/>
  <c r="R18" i="120"/>
  <c r="P18" i="120"/>
  <c r="E18" i="120"/>
  <c r="Q44" i="95" l="1"/>
  <c r="G44" i="92"/>
  <c r="H45" i="92"/>
  <c r="P20" i="86"/>
  <c r="D19" i="86"/>
  <c r="E20" i="86"/>
  <c r="R20" i="86"/>
  <c r="Q20" i="86"/>
  <c r="G20" i="86"/>
  <c r="J20" i="86" s="1"/>
  <c r="M20" i="86" s="1"/>
  <c r="H21" i="86"/>
  <c r="K21" i="86"/>
  <c r="N21" i="86"/>
  <c r="E44" i="92"/>
  <c r="N44" i="92" s="1"/>
  <c r="A44" i="97"/>
  <c r="A45" i="94"/>
  <c r="N45" i="92"/>
  <c r="K45" i="92"/>
  <c r="N45" i="95"/>
  <c r="D43" i="92"/>
  <c r="P43" i="92" s="1"/>
  <c r="P44" i="92"/>
  <c r="Q44" i="92"/>
  <c r="K45" i="95"/>
  <c r="H20" i="117"/>
  <c r="K20" i="117"/>
  <c r="N20" i="117"/>
  <c r="Q19" i="117"/>
  <c r="G19" i="117"/>
  <c r="J19" i="117" s="1"/>
  <c r="M19" i="117" s="1"/>
  <c r="P19" i="117"/>
  <c r="R19" i="117"/>
  <c r="E19" i="117"/>
  <c r="D18" i="117"/>
  <c r="Q44" i="64"/>
  <c r="R44" i="64"/>
  <c r="D43" i="64"/>
  <c r="E44" i="64"/>
  <c r="P44" i="64"/>
  <c r="G44" i="64"/>
  <c r="J44" i="64" s="1"/>
  <c r="M44" i="64" s="1"/>
  <c r="N45" i="64"/>
  <c r="K45" i="64"/>
  <c r="H45" i="64"/>
  <c r="D44" i="99"/>
  <c r="E45" i="99"/>
  <c r="Q45" i="99"/>
  <c r="G45" i="99"/>
  <c r="J45" i="99" s="1"/>
  <c r="R45" i="99"/>
  <c r="P45" i="99"/>
  <c r="G44" i="102"/>
  <c r="J44" i="102" s="1"/>
  <c r="M44" i="102" s="1"/>
  <c r="R44" i="102"/>
  <c r="P44" i="102"/>
  <c r="E44" i="102"/>
  <c r="D43" i="102"/>
  <c r="Q44" i="102"/>
  <c r="N45" i="102"/>
  <c r="H45" i="102"/>
  <c r="K45" i="102"/>
  <c r="A53" i="103"/>
  <c r="A44" i="104"/>
  <c r="A45" i="101"/>
  <c r="D19" i="82"/>
  <c r="R20" i="82"/>
  <c r="Q20" i="82"/>
  <c r="E20" i="82"/>
  <c r="P20" i="82"/>
  <c r="G20" i="82"/>
  <c r="J20" i="82" s="1"/>
  <c r="M20" i="82" s="1"/>
  <c r="G21" i="79"/>
  <c r="J21" i="79" s="1"/>
  <c r="M21" i="79" s="1"/>
  <c r="D20" i="79"/>
  <c r="R21" i="79"/>
  <c r="E21" i="79"/>
  <c r="Q21" i="79"/>
  <c r="P21" i="79"/>
  <c r="K21" i="82"/>
  <c r="H21" i="82"/>
  <c r="N21" i="82"/>
  <c r="K22" i="79"/>
  <c r="N22" i="79"/>
  <c r="H22" i="79"/>
  <c r="G19" i="70"/>
  <c r="J19" i="70" s="1"/>
  <c r="M19" i="70" s="1"/>
  <c r="R19" i="70"/>
  <c r="Q19" i="70"/>
  <c r="E19" i="70"/>
  <c r="P19" i="70"/>
  <c r="D18" i="70"/>
  <c r="N20" i="70"/>
  <c r="K20" i="70"/>
  <c r="H20" i="70"/>
  <c r="E20" i="108"/>
  <c r="G20" i="108"/>
  <c r="J20" i="108" s="1"/>
  <c r="M20" i="108" s="1"/>
  <c r="D19" i="108"/>
  <c r="P20" i="108"/>
  <c r="Q20" i="108"/>
  <c r="R20" i="108"/>
  <c r="H21" i="108"/>
  <c r="N21" i="108"/>
  <c r="K21" i="108"/>
  <c r="N18" i="73"/>
  <c r="N44" i="95"/>
  <c r="H44" i="95"/>
  <c r="K44" i="95"/>
  <c r="G18" i="89"/>
  <c r="J18" i="89" s="1"/>
  <c r="M18" i="89" s="1"/>
  <c r="D17" i="89"/>
  <c r="R18" i="89"/>
  <c r="Q18" i="89"/>
  <c r="E18" i="89"/>
  <c r="P18" i="89"/>
  <c r="H19" i="55"/>
  <c r="H20" i="39"/>
  <c r="N20" i="39"/>
  <c r="K20" i="39"/>
  <c r="N20" i="67"/>
  <c r="K20" i="67"/>
  <c r="H20" i="67"/>
  <c r="K19" i="89"/>
  <c r="N19" i="89"/>
  <c r="H19" i="89"/>
  <c r="D18" i="39"/>
  <c r="P19" i="39"/>
  <c r="E19" i="39"/>
  <c r="R19" i="39"/>
  <c r="Q19" i="39"/>
  <c r="Q43" i="95"/>
  <c r="E43" i="95"/>
  <c r="D42" i="95"/>
  <c r="P43" i="95"/>
  <c r="R43" i="95"/>
  <c r="Q19" i="67"/>
  <c r="E19" i="67"/>
  <c r="P19" i="67"/>
  <c r="D18" i="67"/>
  <c r="R19" i="67"/>
  <c r="G19" i="67"/>
  <c r="J19" i="67" s="1"/>
  <c r="M19" i="67" s="1"/>
  <c r="E43" i="92"/>
  <c r="D16" i="52"/>
  <c r="G17" i="52"/>
  <c r="J17" i="52" s="1"/>
  <c r="M17" i="52" s="1"/>
  <c r="R17" i="52"/>
  <c r="Q17" i="52"/>
  <c r="P17" i="52"/>
  <c r="E17" i="52"/>
  <c r="N19" i="55"/>
  <c r="K19" i="55"/>
  <c r="G18" i="58"/>
  <c r="J18" i="58" s="1"/>
  <c r="M18" i="58" s="1"/>
  <c r="D17" i="58"/>
  <c r="Q18" i="58"/>
  <c r="R18" i="58"/>
  <c r="E18" i="58"/>
  <c r="P18" i="58"/>
  <c r="H19" i="58"/>
  <c r="K19" i="58"/>
  <c r="N19" i="58"/>
  <c r="P18" i="55"/>
  <c r="E18" i="55"/>
  <c r="D17" i="55"/>
  <c r="G18" i="55"/>
  <c r="J18" i="55" s="1"/>
  <c r="Q18" i="55"/>
  <c r="R18" i="55"/>
  <c r="G17" i="73"/>
  <c r="J17" i="73" s="1"/>
  <c r="M17" i="73" s="1"/>
  <c r="P17" i="73"/>
  <c r="E17" i="73"/>
  <c r="D16" i="73"/>
  <c r="R17" i="73"/>
  <c r="Q17" i="73"/>
  <c r="D16" i="76"/>
  <c r="G17" i="76"/>
  <c r="J17" i="76" s="1"/>
  <c r="M17" i="76" s="1"/>
  <c r="Q17" i="76"/>
  <c r="R17" i="76"/>
  <c r="P17" i="76"/>
  <c r="E17" i="76"/>
  <c r="K18" i="73"/>
  <c r="H18" i="73"/>
  <c r="N18" i="76"/>
  <c r="H18" i="76"/>
  <c r="K18" i="76"/>
  <c r="K18" i="123"/>
  <c r="D16" i="123"/>
  <c r="P17" i="123"/>
  <c r="E17" i="123"/>
  <c r="G17" i="123"/>
  <c r="J17" i="123" s="1"/>
  <c r="M17" i="123" s="1"/>
  <c r="Q17" i="123"/>
  <c r="R17" i="123"/>
  <c r="K18" i="126"/>
  <c r="N18" i="126"/>
  <c r="H18" i="126"/>
  <c r="D16" i="126"/>
  <c r="G17" i="126"/>
  <c r="J17" i="126" s="1"/>
  <c r="M17" i="126" s="1"/>
  <c r="Q17" i="126"/>
  <c r="R17" i="126"/>
  <c r="E17" i="126"/>
  <c r="P17" i="126"/>
  <c r="H18" i="123"/>
  <c r="N18" i="123"/>
  <c r="D16" i="120"/>
  <c r="G17" i="120"/>
  <c r="J17" i="120" s="1"/>
  <c r="M17" i="120" s="1"/>
  <c r="Q17" i="120"/>
  <c r="R17" i="120"/>
  <c r="P17" i="120"/>
  <c r="E17" i="120"/>
  <c r="K18" i="120"/>
  <c r="N18" i="120"/>
  <c r="H18" i="120"/>
  <c r="K44" i="92" l="1"/>
  <c r="H44" i="92"/>
  <c r="H20" i="86"/>
  <c r="K20" i="86"/>
  <c r="N20" i="86"/>
  <c r="R19" i="86"/>
  <c r="G19" i="86"/>
  <c r="J19" i="86" s="1"/>
  <c r="M19" i="86" s="1"/>
  <c r="E19" i="86"/>
  <c r="D18" i="86"/>
  <c r="P19" i="86"/>
  <c r="Q19" i="86"/>
  <c r="D42" i="92"/>
  <c r="G42" i="92" s="1"/>
  <c r="G43" i="92"/>
  <c r="Q43" i="92"/>
  <c r="K43" i="92" s="1"/>
  <c r="R43" i="92"/>
  <c r="N43" i="92" s="1"/>
  <c r="N19" i="117"/>
  <c r="H19" i="117"/>
  <c r="K19" i="117"/>
  <c r="D17" i="117"/>
  <c r="R18" i="117"/>
  <c r="G18" i="117"/>
  <c r="J18" i="117" s="1"/>
  <c r="M18" i="117" s="1"/>
  <c r="P18" i="117"/>
  <c r="E18" i="117"/>
  <c r="Q18" i="117"/>
  <c r="K44" i="64"/>
  <c r="H44" i="64"/>
  <c r="N44" i="64"/>
  <c r="D42" i="64"/>
  <c r="E43" i="64"/>
  <c r="G43" i="64"/>
  <c r="J43" i="64" s="1"/>
  <c r="M43" i="64" s="1"/>
  <c r="R43" i="64"/>
  <c r="P43" i="64"/>
  <c r="Q43" i="64"/>
  <c r="E43" i="102"/>
  <c r="P43" i="102"/>
  <c r="Q43" i="102"/>
  <c r="D42" i="102"/>
  <c r="R43" i="102"/>
  <c r="G43" i="102"/>
  <c r="J43" i="102" s="1"/>
  <c r="M43" i="102" s="1"/>
  <c r="K44" i="102"/>
  <c r="H44" i="102"/>
  <c r="N44" i="102"/>
  <c r="N45" i="99"/>
  <c r="K45" i="99"/>
  <c r="H45" i="99"/>
  <c r="E44" i="99"/>
  <c r="G44" i="99"/>
  <c r="J44" i="99" s="1"/>
  <c r="P44" i="99"/>
  <c r="D43" i="99"/>
  <c r="Q44" i="99"/>
  <c r="R44" i="99"/>
  <c r="Q20" i="79"/>
  <c r="G20" i="79"/>
  <c r="J20" i="79" s="1"/>
  <c r="M20" i="79" s="1"/>
  <c r="E20" i="79"/>
  <c r="R20" i="79"/>
  <c r="P20" i="79"/>
  <c r="D19" i="79"/>
  <c r="H20" i="82"/>
  <c r="N20" i="82"/>
  <c r="K20" i="82"/>
  <c r="K21" i="79"/>
  <c r="N21" i="79"/>
  <c r="H21" i="79"/>
  <c r="P19" i="82"/>
  <c r="Q19" i="82"/>
  <c r="R19" i="82"/>
  <c r="D18" i="82"/>
  <c r="G19" i="82"/>
  <c r="J19" i="82" s="1"/>
  <c r="M19" i="82" s="1"/>
  <c r="E19" i="82"/>
  <c r="Q18" i="70"/>
  <c r="D17" i="70"/>
  <c r="G18" i="70"/>
  <c r="J18" i="70" s="1"/>
  <c r="M18" i="70" s="1"/>
  <c r="P18" i="70"/>
  <c r="R18" i="70"/>
  <c r="E18" i="70"/>
  <c r="N19" i="70"/>
  <c r="K19" i="70"/>
  <c r="H19" i="70"/>
  <c r="N17" i="123"/>
  <c r="E19" i="108"/>
  <c r="P19" i="108"/>
  <c r="D18" i="108"/>
  <c r="G19" i="108"/>
  <c r="J19" i="108" s="1"/>
  <c r="M19" i="108" s="1"/>
  <c r="R19" i="108"/>
  <c r="Q19" i="108"/>
  <c r="K20" i="108"/>
  <c r="N20" i="108"/>
  <c r="H20" i="108"/>
  <c r="H43" i="92"/>
  <c r="E18" i="39"/>
  <c r="Q18" i="39"/>
  <c r="R18" i="39"/>
  <c r="D17" i="39"/>
  <c r="P18" i="39"/>
  <c r="D17" i="67"/>
  <c r="R18" i="67"/>
  <c r="G18" i="67"/>
  <c r="J18" i="67" s="1"/>
  <c r="M18" i="67" s="1"/>
  <c r="Q18" i="67"/>
  <c r="E18" i="67"/>
  <c r="P18" i="67"/>
  <c r="K19" i="67"/>
  <c r="N19" i="67"/>
  <c r="H19" i="67"/>
  <c r="Q42" i="92"/>
  <c r="K18" i="89"/>
  <c r="N18" i="89"/>
  <c r="H18" i="89"/>
  <c r="P42" i="95"/>
  <c r="R42" i="95"/>
  <c r="D41" i="95"/>
  <c r="Q42" i="95"/>
  <c r="E42" i="95"/>
  <c r="H19" i="39"/>
  <c r="K19" i="39"/>
  <c r="N19" i="39"/>
  <c r="H43" i="95"/>
  <c r="K43" i="95"/>
  <c r="N43" i="95"/>
  <c r="D16" i="89"/>
  <c r="G17" i="89"/>
  <c r="J17" i="89" s="1"/>
  <c r="M17" i="89" s="1"/>
  <c r="Q17" i="89"/>
  <c r="R17" i="89"/>
  <c r="E17" i="89"/>
  <c r="P17" i="89"/>
  <c r="D15" i="52"/>
  <c r="G16" i="52"/>
  <c r="J16" i="52" s="1"/>
  <c r="M16" i="52" s="1"/>
  <c r="Q16" i="52"/>
  <c r="R16" i="52"/>
  <c r="E16" i="52"/>
  <c r="P16" i="52"/>
  <c r="K17" i="52"/>
  <c r="N17" i="52"/>
  <c r="H17" i="52"/>
  <c r="H18" i="58"/>
  <c r="N18" i="58"/>
  <c r="K18" i="58"/>
  <c r="D16" i="58"/>
  <c r="G17" i="58"/>
  <c r="J17" i="58" s="1"/>
  <c r="M17" i="58" s="1"/>
  <c r="Q17" i="58"/>
  <c r="R17" i="58"/>
  <c r="P17" i="58"/>
  <c r="E17" i="58"/>
  <c r="P17" i="55"/>
  <c r="E17" i="55"/>
  <c r="D16" i="55"/>
  <c r="G17" i="55"/>
  <c r="J17" i="55" s="1"/>
  <c r="R17" i="55"/>
  <c r="Q17" i="55"/>
  <c r="K18" i="55"/>
  <c r="N18" i="55"/>
  <c r="H18" i="55"/>
  <c r="N17" i="76"/>
  <c r="H17" i="76"/>
  <c r="K17" i="76"/>
  <c r="G16" i="73"/>
  <c r="J16" i="73" s="1"/>
  <c r="M16" i="73" s="1"/>
  <c r="E16" i="73"/>
  <c r="D15" i="73"/>
  <c r="P16" i="73"/>
  <c r="Q16" i="73"/>
  <c r="R16" i="73"/>
  <c r="D15" i="76"/>
  <c r="G16" i="76"/>
  <c r="J16" i="76" s="1"/>
  <c r="M16" i="76" s="1"/>
  <c r="Q16" i="76"/>
  <c r="R16" i="76"/>
  <c r="E16" i="76"/>
  <c r="P16" i="76"/>
  <c r="N17" i="73"/>
  <c r="K17" i="73"/>
  <c r="H17" i="73"/>
  <c r="K17" i="123"/>
  <c r="H17" i="123"/>
  <c r="K17" i="126"/>
  <c r="H17" i="126"/>
  <c r="N17" i="126"/>
  <c r="G16" i="126"/>
  <c r="J16" i="126" s="1"/>
  <c r="M16" i="126" s="1"/>
  <c r="D15" i="126"/>
  <c r="R16" i="126"/>
  <c r="Q16" i="126"/>
  <c r="E16" i="126"/>
  <c r="P16" i="126"/>
  <c r="D15" i="123"/>
  <c r="P16" i="123"/>
  <c r="G16" i="123"/>
  <c r="J16" i="123" s="1"/>
  <c r="M16" i="123" s="1"/>
  <c r="E16" i="123"/>
  <c r="Q16" i="123"/>
  <c r="R16" i="123"/>
  <c r="N17" i="120"/>
  <c r="H17" i="120"/>
  <c r="K17" i="120"/>
  <c r="D15" i="120"/>
  <c r="G16" i="120"/>
  <c r="J16" i="120" s="1"/>
  <c r="M16" i="120" s="1"/>
  <c r="Q16" i="120"/>
  <c r="R16" i="120"/>
  <c r="P16" i="120"/>
  <c r="E16" i="120"/>
  <c r="D41" i="92" l="1"/>
  <c r="E41" i="92" s="1"/>
  <c r="R18" i="86"/>
  <c r="G18" i="86"/>
  <c r="J18" i="86" s="1"/>
  <c r="M18" i="86" s="1"/>
  <c r="P18" i="86"/>
  <c r="E18" i="86"/>
  <c r="D17" i="86"/>
  <c r="Q18" i="86"/>
  <c r="K19" i="86"/>
  <c r="N19" i="86"/>
  <c r="H19" i="86"/>
  <c r="P42" i="92"/>
  <c r="R42" i="92"/>
  <c r="E42" i="92"/>
  <c r="K42" i="92" s="1"/>
  <c r="K18" i="117"/>
  <c r="H18" i="117"/>
  <c r="N18" i="117"/>
  <c r="R17" i="117"/>
  <c r="E17" i="117"/>
  <c r="G17" i="117"/>
  <c r="J17" i="117" s="1"/>
  <c r="M17" i="117" s="1"/>
  <c r="D16" i="117"/>
  <c r="P17" i="117"/>
  <c r="Q17" i="117"/>
  <c r="H43" i="64"/>
  <c r="N43" i="64"/>
  <c r="K43" i="64"/>
  <c r="P42" i="64"/>
  <c r="R42" i="64"/>
  <c r="D41" i="64"/>
  <c r="G42" i="64"/>
  <c r="J42" i="64" s="1"/>
  <c r="M42" i="64" s="1"/>
  <c r="Q42" i="64"/>
  <c r="E42" i="64"/>
  <c r="P43" i="99"/>
  <c r="R43" i="99"/>
  <c r="G43" i="99"/>
  <c r="J43" i="99" s="1"/>
  <c r="Q43" i="99"/>
  <c r="E43" i="99"/>
  <c r="D42" i="99"/>
  <c r="K44" i="99"/>
  <c r="N44" i="99"/>
  <c r="H44" i="99"/>
  <c r="D41" i="102"/>
  <c r="G42" i="102"/>
  <c r="J42" i="102" s="1"/>
  <c r="M42" i="102" s="1"/>
  <c r="R42" i="102"/>
  <c r="Q42" i="102"/>
  <c r="E42" i="102"/>
  <c r="P42" i="102"/>
  <c r="N43" i="102"/>
  <c r="H43" i="102"/>
  <c r="K43" i="102"/>
  <c r="D18" i="79"/>
  <c r="Q19" i="79"/>
  <c r="G19" i="79"/>
  <c r="J19" i="79" s="1"/>
  <c r="M19" i="79" s="1"/>
  <c r="R19" i="79"/>
  <c r="E19" i="79"/>
  <c r="P19" i="79"/>
  <c r="G18" i="82"/>
  <c r="J18" i="82" s="1"/>
  <c r="M18" i="82" s="1"/>
  <c r="R18" i="82"/>
  <c r="P18" i="82"/>
  <c r="D17" i="82"/>
  <c r="E18" i="82"/>
  <c r="Q18" i="82"/>
  <c r="K20" i="79"/>
  <c r="H20" i="79"/>
  <c r="N20" i="79"/>
  <c r="N19" i="82"/>
  <c r="H19" i="82"/>
  <c r="K19" i="82"/>
  <c r="H18" i="70"/>
  <c r="N18" i="70"/>
  <c r="K18" i="70"/>
  <c r="Q17" i="70"/>
  <c r="E17" i="70"/>
  <c r="G17" i="70"/>
  <c r="J17" i="70" s="1"/>
  <c r="M17" i="70" s="1"/>
  <c r="D16" i="70"/>
  <c r="R17" i="70"/>
  <c r="P17" i="70"/>
  <c r="K17" i="55"/>
  <c r="E18" i="108"/>
  <c r="P18" i="108"/>
  <c r="R18" i="108"/>
  <c r="D17" i="108"/>
  <c r="G18" i="108"/>
  <c r="J18" i="108" s="1"/>
  <c r="M18" i="108" s="1"/>
  <c r="Q18" i="108"/>
  <c r="H19" i="108"/>
  <c r="N19" i="108"/>
  <c r="K19" i="108"/>
  <c r="P17" i="39"/>
  <c r="E17" i="39"/>
  <c r="Q17" i="39"/>
  <c r="R17" i="39"/>
  <c r="D16" i="39"/>
  <c r="P41" i="92"/>
  <c r="Q41" i="92"/>
  <c r="R41" i="92"/>
  <c r="D16" i="67"/>
  <c r="E17" i="67"/>
  <c r="R17" i="67"/>
  <c r="Q17" i="67"/>
  <c r="G17" i="67"/>
  <c r="J17" i="67" s="1"/>
  <c r="M17" i="67" s="1"/>
  <c r="P17" i="67"/>
  <c r="N17" i="89"/>
  <c r="K17" i="89"/>
  <c r="H17" i="89"/>
  <c r="N42" i="95"/>
  <c r="K42" i="95"/>
  <c r="H42" i="95"/>
  <c r="N18" i="67"/>
  <c r="H18" i="67"/>
  <c r="K18" i="67"/>
  <c r="G16" i="89"/>
  <c r="J16" i="89" s="1"/>
  <c r="M16" i="89" s="1"/>
  <c r="D15" i="89"/>
  <c r="Q16" i="89"/>
  <c r="R16" i="89"/>
  <c r="E16" i="89"/>
  <c r="P16" i="89"/>
  <c r="E41" i="95"/>
  <c r="P41" i="95"/>
  <c r="D40" i="95"/>
  <c r="Q41" i="95"/>
  <c r="R41" i="95"/>
  <c r="H18" i="39"/>
  <c r="K18" i="39"/>
  <c r="N18" i="39"/>
  <c r="H16" i="52"/>
  <c r="N16" i="52"/>
  <c r="K16" i="52"/>
  <c r="D14" i="52"/>
  <c r="G15" i="52"/>
  <c r="J15" i="52" s="1"/>
  <c r="M15" i="52" s="1"/>
  <c r="R15" i="52"/>
  <c r="Q15" i="52"/>
  <c r="P15" i="52"/>
  <c r="E15" i="52"/>
  <c r="P16" i="55"/>
  <c r="E16" i="55"/>
  <c r="D15" i="55"/>
  <c r="G16" i="55"/>
  <c r="J16" i="55" s="1"/>
  <c r="R16" i="55"/>
  <c r="Q16" i="55"/>
  <c r="G16" i="58"/>
  <c r="J16" i="58" s="1"/>
  <c r="M16" i="58" s="1"/>
  <c r="D15" i="58"/>
  <c r="R16" i="58"/>
  <c r="Q16" i="58"/>
  <c r="P16" i="58"/>
  <c r="E16" i="58"/>
  <c r="N17" i="55"/>
  <c r="H17" i="55"/>
  <c r="K17" i="58"/>
  <c r="N17" i="58"/>
  <c r="H17" i="58"/>
  <c r="N16" i="76"/>
  <c r="H16" i="76"/>
  <c r="K16" i="76"/>
  <c r="D14" i="76"/>
  <c r="G15" i="76"/>
  <c r="J15" i="76" s="1"/>
  <c r="M15" i="76" s="1"/>
  <c r="R15" i="76"/>
  <c r="Q15" i="76"/>
  <c r="E15" i="76"/>
  <c r="P15" i="76"/>
  <c r="G15" i="73"/>
  <c r="J15" i="73" s="1"/>
  <c r="M15" i="73" s="1"/>
  <c r="E15" i="73"/>
  <c r="D14" i="73"/>
  <c r="P15" i="73"/>
  <c r="Q15" i="73"/>
  <c r="R15" i="73"/>
  <c r="N16" i="73"/>
  <c r="K16" i="73"/>
  <c r="H16" i="73"/>
  <c r="D14" i="123"/>
  <c r="P15" i="123"/>
  <c r="E15" i="123"/>
  <c r="G15" i="123"/>
  <c r="J15" i="123" s="1"/>
  <c r="M15" i="123" s="1"/>
  <c r="R15" i="123"/>
  <c r="Q15" i="123"/>
  <c r="D14" i="126"/>
  <c r="G15" i="126"/>
  <c r="J15" i="126" s="1"/>
  <c r="M15" i="126" s="1"/>
  <c r="R15" i="126"/>
  <c r="Q15" i="126"/>
  <c r="P15" i="126"/>
  <c r="E15" i="126"/>
  <c r="N16" i="123"/>
  <c r="H16" i="123"/>
  <c r="K16" i="123"/>
  <c r="H16" i="126"/>
  <c r="K16" i="126"/>
  <c r="N16" i="126"/>
  <c r="K16" i="120"/>
  <c r="H16" i="120"/>
  <c r="N16" i="120"/>
  <c r="D14" i="120"/>
  <c r="G15" i="120"/>
  <c r="J15" i="120" s="1"/>
  <c r="M15" i="120" s="1"/>
  <c r="Q15" i="120"/>
  <c r="R15" i="120"/>
  <c r="E15" i="120"/>
  <c r="P15" i="120"/>
  <c r="G41" i="92" l="1"/>
  <c r="D40" i="92"/>
  <c r="P40" i="92" s="1"/>
  <c r="N42" i="92"/>
  <c r="D16" i="86"/>
  <c r="Q17" i="86"/>
  <c r="R17" i="86"/>
  <c r="G17" i="86"/>
  <c r="J17" i="86" s="1"/>
  <c r="M17" i="86" s="1"/>
  <c r="P17" i="86"/>
  <c r="E17" i="86"/>
  <c r="N18" i="86"/>
  <c r="K18" i="86"/>
  <c r="H18" i="86"/>
  <c r="H42" i="92"/>
  <c r="P16" i="117"/>
  <c r="Q16" i="117"/>
  <c r="G16" i="117"/>
  <c r="J16" i="117" s="1"/>
  <c r="M16" i="117" s="1"/>
  <c r="R16" i="117"/>
  <c r="E16" i="117"/>
  <c r="D15" i="117"/>
  <c r="H17" i="117"/>
  <c r="N17" i="117"/>
  <c r="K17" i="117"/>
  <c r="Q41" i="64"/>
  <c r="E41" i="64"/>
  <c r="P41" i="64"/>
  <c r="D40" i="64"/>
  <c r="R41" i="64"/>
  <c r="G41" i="64"/>
  <c r="J41" i="64" s="1"/>
  <c r="M41" i="64" s="1"/>
  <c r="H42" i="64"/>
  <c r="N42" i="64"/>
  <c r="K42" i="64"/>
  <c r="H42" i="102"/>
  <c r="N42" i="102"/>
  <c r="K42" i="102"/>
  <c r="P42" i="99"/>
  <c r="Q42" i="99"/>
  <c r="E42" i="99"/>
  <c r="D41" i="99"/>
  <c r="R42" i="99"/>
  <c r="G42" i="99"/>
  <c r="J42" i="99" s="1"/>
  <c r="K43" i="99"/>
  <c r="H43" i="99"/>
  <c r="N43" i="99"/>
  <c r="Q41" i="102"/>
  <c r="E41" i="102"/>
  <c r="P41" i="102"/>
  <c r="D40" i="102"/>
  <c r="G41" i="102"/>
  <c r="J41" i="102" s="1"/>
  <c r="M41" i="102" s="1"/>
  <c r="R41" i="102"/>
  <c r="N19" i="79"/>
  <c r="K19" i="79"/>
  <c r="H19" i="79"/>
  <c r="H18" i="82"/>
  <c r="K18" i="82"/>
  <c r="N18" i="82"/>
  <c r="P17" i="82"/>
  <c r="E17" i="82"/>
  <c r="Q17" i="82"/>
  <c r="R17" i="82"/>
  <c r="D16" i="82"/>
  <c r="G17" i="82"/>
  <c r="J17" i="82" s="1"/>
  <c r="M17" i="82" s="1"/>
  <c r="E18" i="79"/>
  <c r="D17" i="79"/>
  <c r="P18" i="79"/>
  <c r="G18" i="79"/>
  <c r="J18" i="79" s="1"/>
  <c r="M18" i="79" s="1"/>
  <c r="Q18" i="79"/>
  <c r="R18" i="79"/>
  <c r="Q16" i="70"/>
  <c r="R16" i="70"/>
  <c r="G16" i="70"/>
  <c r="J16" i="70" s="1"/>
  <c r="M16" i="70" s="1"/>
  <c r="E16" i="70"/>
  <c r="D15" i="70"/>
  <c r="P16" i="70"/>
  <c r="K17" i="70"/>
  <c r="H17" i="70"/>
  <c r="N17" i="70"/>
  <c r="N17" i="39"/>
  <c r="Q17" i="108"/>
  <c r="P17" i="108"/>
  <c r="D16" i="108"/>
  <c r="E17" i="108"/>
  <c r="G17" i="108"/>
  <c r="J17" i="108" s="1"/>
  <c r="M17" i="108" s="1"/>
  <c r="R17" i="108"/>
  <c r="H18" i="108"/>
  <c r="K18" i="108"/>
  <c r="N18" i="108"/>
  <c r="K15" i="73"/>
  <c r="K16" i="55"/>
  <c r="H17" i="67"/>
  <c r="K17" i="67"/>
  <c r="N17" i="67"/>
  <c r="G40" i="92"/>
  <c r="D39" i="92"/>
  <c r="R40" i="92"/>
  <c r="Q40" i="92"/>
  <c r="E40" i="92"/>
  <c r="N16" i="55"/>
  <c r="Q16" i="67"/>
  <c r="E16" i="67"/>
  <c r="P16" i="67"/>
  <c r="D15" i="67"/>
  <c r="R16" i="67"/>
  <c r="G16" i="67"/>
  <c r="J16" i="67" s="1"/>
  <c r="M16" i="67" s="1"/>
  <c r="N41" i="92"/>
  <c r="K41" i="92"/>
  <c r="H41" i="92"/>
  <c r="N16" i="89"/>
  <c r="H16" i="89"/>
  <c r="K16" i="89"/>
  <c r="D15" i="39"/>
  <c r="E16" i="39"/>
  <c r="P16" i="39"/>
  <c r="R16" i="39"/>
  <c r="Q16" i="39"/>
  <c r="H16" i="55"/>
  <c r="R40" i="95"/>
  <c r="Q40" i="95"/>
  <c r="D39" i="95"/>
  <c r="P40" i="95"/>
  <c r="E40" i="95"/>
  <c r="K41" i="95"/>
  <c r="N41" i="95"/>
  <c r="H41" i="95"/>
  <c r="D14" i="89"/>
  <c r="G15" i="89"/>
  <c r="J15" i="89" s="1"/>
  <c r="M15" i="89" s="1"/>
  <c r="Q15" i="89"/>
  <c r="R15" i="89"/>
  <c r="P15" i="89"/>
  <c r="E15" i="89"/>
  <c r="H17" i="39"/>
  <c r="K17" i="39"/>
  <c r="D13" i="52"/>
  <c r="G14" i="52"/>
  <c r="J14" i="52" s="1"/>
  <c r="M14" i="52" s="1"/>
  <c r="R14" i="52"/>
  <c r="Q14" i="52"/>
  <c r="E14" i="52"/>
  <c r="P14" i="52"/>
  <c r="N15" i="52"/>
  <c r="H15" i="52"/>
  <c r="K15" i="52"/>
  <c r="H16" i="58"/>
  <c r="K16" i="58"/>
  <c r="N16" i="58"/>
  <c r="D14" i="58"/>
  <c r="G15" i="58"/>
  <c r="J15" i="58" s="1"/>
  <c r="M15" i="58" s="1"/>
  <c r="Q15" i="58"/>
  <c r="R15" i="58"/>
  <c r="P15" i="58"/>
  <c r="E15" i="58"/>
  <c r="P15" i="55"/>
  <c r="E15" i="55"/>
  <c r="D14" i="55"/>
  <c r="G15" i="55"/>
  <c r="J15" i="55" s="1"/>
  <c r="Q15" i="55"/>
  <c r="R15" i="55"/>
  <c r="G14" i="73"/>
  <c r="J14" i="73" s="1"/>
  <c r="M14" i="73" s="1"/>
  <c r="P14" i="73"/>
  <c r="E14" i="73"/>
  <c r="D13" i="73"/>
  <c r="Q14" i="73"/>
  <c r="R14" i="73"/>
  <c r="N15" i="76"/>
  <c r="K15" i="76"/>
  <c r="H15" i="76"/>
  <c r="D13" i="76"/>
  <c r="G14" i="76"/>
  <c r="J14" i="76" s="1"/>
  <c r="M14" i="76" s="1"/>
  <c r="R14" i="76"/>
  <c r="Q14" i="76"/>
  <c r="P14" i="76"/>
  <c r="E14" i="76"/>
  <c r="H15" i="73"/>
  <c r="N15" i="73"/>
  <c r="D13" i="123"/>
  <c r="E14" i="123"/>
  <c r="G14" i="123"/>
  <c r="J14" i="123" s="1"/>
  <c r="M14" i="123" s="1"/>
  <c r="P14" i="123"/>
  <c r="Q14" i="123"/>
  <c r="R14" i="123"/>
  <c r="K15" i="126"/>
  <c r="H15" i="126"/>
  <c r="N15" i="126"/>
  <c r="G14" i="126"/>
  <c r="J14" i="126" s="1"/>
  <c r="M14" i="126" s="1"/>
  <c r="D13" i="126"/>
  <c r="Q14" i="126"/>
  <c r="R14" i="126"/>
  <c r="E14" i="126"/>
  <c r="P14" i="126"/>
  <c r="N15" i="123"/>
  <c r="H15" i="123"/>
  <c r="K15" i="123"/>
  <c r="N15" i="120"/>
  <c r="H15" i="120"/>
  <c r="K15" i="120"/>
  <c r="D13" i="120"/>
  <c r="G14" i="120"/>
  <c r="J14" i="120" s="1"/>
  <c r="M14" i="120" s="1"/>
  <c r="Q14" i="120"/>
  <c r="R14" i="120"/>
  <c r="P14" i="120"/>
  <c r="E14" i="120"/>
  <c r="H17" i="86" l="1"/>
  <c r="K17" i="86"/>
  <c r="N17" i="86"/>
  <c r="P16" i="86"/>
  <c r="D15" i="86"/>
  <c r="E16" i="86"/>
  <c r="Q16" i="86"/>
  <c r="R16" i="86"/>
  <c r="G16" i="86"/>
  <c r="J16" i="86" s="1"/>
  <c r="M16" i="86" s="1"/>
  <c r="Q15" i="117"/>
  <c r="R15" i="117"/>
  <c r="E15" i="117"/>
  <c r="P15" i="117"/>
  <c r="G15" i="117"/>
  <c r="J15" i="117" s="1"/>
  <c r="M15" i="117" s="1"/>
  <c r="D14" i="117"/>
  <c r="K16" i="117"/>
  <c r="H16" i="117"/>
  <c r="N16" i="117"/>
  <c r="R40" i="64"/>
  <c r="P40" i="64"/>
  <c r="D39" i="64"/>
  <c r="Q40" i="64"/>
  <c r="G40" i="64"/>
  <c r="J40" i="64" s="1"/>
  <c r="M40" i="64" s="1"/>
  <c r="E40" i="64"/>
  <c r="K41" i="64"/>
  <c r="N41" i="64"/>
  <c r="H41" i="64"/>
  <c r="R41" i="99"/>
  <c r="P41" i="99"/>
  <c r="G41" i="99"/>
  <c r="J41" i="99" s="1"/>
  <c r="Q41" i="99"/>
  <c r="E41" i="99"/>
  <c r="D40" i="99"/>
  <c r="D39" i="102"/>
  <c r="Q40" i="102"/>
  <c r="G40" i="102"/>
  <c r="J40" i="102" s="1"/>
  <c r="M40" i="102" s="1"/>
  <c r="P40" i="102"/>
  <c r="E40" i="102"/>
  <c r="R40" i="102"/>
  <c r="N42" i="99"/>
  <c r="H42" i="99"/>
  <c r="K42" i="99"/>
  <c r="K41" i="102"/>
  <c r="H41" i="102"/>
  <c r="N41" i="102"/>
  <c r="Q17" i="79"/>
  <c r="G17" i="79"/>
  <c r="J17" i="79" s="1"/>
  <c r="M17" i="79" s="1"/>
  <c r="P17" i="79"/>
  <c r="D16" i="79"/>
  <c r="R17" i="79"/>
  <c r="E17" i="79"/>
  <c r="N18" i="79"/>
  <c r="K18" i="79"/>
  <c r="H18" i="79"/>
  <c r="H17" i="82"/>
  <c r="K17" i="82"/>
  <c r="N17" i="82"/>
  <c r="G16" i="82"/>
  <c r="J16" i="82" s="1"/>
  <c r="M16" i="82" s="1"/>
  <c r="R16" i="82"/>
  <c r="Q16" i="82"/>
  <c r="E16" i="82"/>
  <c r="D15" i="82"/>
  <c r="P16" i="82"/>
  <c r="E15" i="70"/>
  <c r="D14" i="70"/>
  <c r="G15" i="70"/>
  <c r="J15" i="70" s="1"/>
  <c r="M15" i="70" s="1"/>
  <c r="R15" i="70"/>
  <c r="Q15" i="70"/>
  <c r="P15" i="70"/>
  <c r="H16" i="70"/>
  <c r="N16" i="70"/>
  <c r="K16" i="70"/>
  <c r="H17" i="108"/>
  <c r="K17" i="108"/>
  <c r="N17" i="108"/>
  <c r="D15" i="108"/>
  <c r="G16" i="108"/>
  <c r="J16" i="108" s="1"/>
  <c r="M16" i="108" s="1"/>
  <c r="Q16" i="108"/>
  <c r="R16" i="108"/>
  <c r="P16" i="108"/>
  <c r="E16" i="108"/>
  <c r="N15" i="55"/>
  <c r="N14" i="73"/>
  <c r="G15" i="67"/>
  <c r="J15" i="67" s="1"/>
  <c r="M15" i="67" s="1"/>
  <c r="D14" i="67"/>
  <c r="Q15" i="67"/>
  <c r="E15" i="67"/>
  <c r="R15" i="67"/>
  <c r="P15" i="67"/>
  <c r="N15" i="89"/>
  <c r="H15" i="89"/>
  <c r="K15" i="89"/>
  <c r="K16" i="39"/>
  <c r="H16" i="39"/>
  <c r="N16" i="39"/>
  <c r="Q39" i="92"/>
  <c r="R39" i="92"/>
  <c r="P39" i="92"/>
  <c r="D38" i="92"/>
  <c r="G39" i="92"/>
  <c r="E39" i="92"/>
  <c r="H40" i="95"/>
  <c r="K40" i="95"/>
  <c r="N40" i="95"/>
  <c r="R15" i="39"/>
  <c r="D14" i="39"/>
  <c r="P15" i="39"/>
  <c r="E15" i="39"/>
  <c r="Q15" i="39"/>
  <c r="H16" i="67"/>
  <c r="K16" i="67"/>
  <c r="N16" i="67"/>
  <c r="P39" i="95"/>
  <c r="Q39" i="95"/>
  <c r="E39" i="95"/>
  <c r="R39" i="95"/>
  <c r="D38" i="95"/>
  <c r="G14" i="89"/>
  <c r="J14" i="89" s="1"/>
  <c r="M14" i="89" s="1"/>
  <c r="D13" i="89"/>
  <c r="R14" i="89"/>
  <c r="Q14" i="89"/>
  <c r="E14" i="89"/>
  <c r="P14" i="89"/>
  <c r="K40" i="92"/>
  <c r="N40" i="92"/>
  <c r="H40" i="92"/>
  <c r="H14" i="52"/>
  <c r="K14" i="52"/>
  <c r="N14" i="52"/>
  <c r="D12" i="52"/>
  <c r="G13" i="52"/>
  <c r="J13" i="52" s="1"/>
  <c r="M13" i="52" s="1"/>
  <c r="R13" i="52"/>
  <c r="Q13" i="52"/>
  <c r="P13" i="52"/>
  <c r="E13" i="52"/>
  <c r="P14" i="55"/>
  <c r="E14" i="55"/>
  <c r="D13" i="55"/>
  <c r="G14" i="55"/>
  <c r="J14" i="55" s="1"/>
  <c r="R14" i="55"/>
  <c r="Q14" i="55"/>
  <c r="G14" i="58"/>
  <c r="J14" i="58" s="1"/>
  <c r="M14" i="58" s="1"/>
  <c r="D13" i="58"/>
  <c r="Q14" i="58"/>
  <c r="R14" i="58"/>
  <c r="P14" i="58"/>
  <c r="E14" i="58"/>
  <c r="K15" i="55"/>
  <c r="H15" i="55"/>
  <c r="N15" i="58"/>
  <c r="H15" i="58"/>
  <c r="K15" i="58"/>
  <c r="G13" i="73"/>
  <c r="J13" i="73" s="1"/>
  <c r="M13" i="73" s="1"/>
  <c r="E13" i="73"/>
  <c r="D12" i="73"/>
  <c r="P13" i="73"/>
  <c r="Q13" i="73"/>
  <c r="R13" i="73"/>
  <c r="K14" i="76"/>
  <c r="N14" i="76"/>
  <c r="H14" i="76"/>
  <c r="K14" i="73"/>
  <c r="H14" i="73"/>
  <c r="D12" i="76"/>
  <c r="G13" i="76"/>
  <c r="J13" i="76" s="1"/>
  <c r="M13" i="76" s="1"/>
  <c r="Q13" i="76"/>
  <c r="R13" i="76"/>
  <c r="E13" i="76"/>
  <c r="P13" i="76"/>
  <c r="D12" i="123"/>
  <c r="E13" i="123"/>
  <c r="G13" i="123"/>
  <c r="J13" i="123" s="1"/>
  <c r="M13" i="123" s="1"/>
  <c r="P13" i="123"/>
  <c r="Q13" i="123"/>
  <c r="R13" i="123"/>
  <c r="D12" i="126"/>
  <c r="G13" i="126"/>
  <c r="J13" i="126" s="1"/>
  <c r="M13" i="126" s="1"/>
  <c r="Q13" i="126"/>
  <c r="R13" i="126"/>
  <c r="P13" i="126"/>
  <c r="E13" i="126"/>
  <c r="K14" i="126"/>
  <c r="N14" i="126"/>
  <c r="H14" i="126"/>
  <c r="N14" i="123"/>
  <c r="H14" i="123"/>
  <c r="K14" i="123"/>
  <c r="D12" i="120"/>
  <c r="G13" i="120"/>
  <c r="J13" i="120" s="1"/>
  <c r="M13" i="120" s="1"/>
  <c r="R13" i="120"/>
  <c r="Q13" i="120"/>
  <c r="P13" i="120"/>
  <c r="E13" i="120"/>
  <c r="K14" i="120"/>
  <c r="N14" i="120"/>
  <c r="H14" i="120"/>
  <c r="K16" i="86" l="1"/>
  <c r="H16" i="86"/>
  <c r="N16" i="86"/>
  <c r="Q15" i="86"/>
  <c r="R15" i="86"/>
  <c r="P15" i="86"/>
  <c r="G15" i="86"/>
  <c r="J15" i="86" s="1"/>
  <c r="M15" i="86" s="1"/>
  <c r="E15" i="86"/>
  <c r="D14" i="86"/>
  <c r="E14" i="117"/>
  <c r="D13" i="117"/>
  <c r="R14" i="117"/>
  <c r="Q14" i="117"/>
  <c r="P14" i="117"/>
  <c r="G14" i="117"/>
  <c r="J14" i="117" s="1"/>
  <c r="M14" i="117" s="1"/>
  <c r="N15" i="117"/>
  <c r="H15" i="117"/>
  <c r="K15" i="117"/>
  <c r="H40" i="64"/>
  <c r="N40" i="64"/>
  <c r="K40" i="64"/>
  <c r="G39" i="64"/>
  <c r="J39" i="64" s="1"/>
  <c r="M39" i="64" s="1"/>
  <c r="E39" i="64"/>
  <c r="P39" i="64"/>
  <c r="Q39" i="64"/>
  <c r="R39" i="64"/>
  <c r="D38" i="64"/>
  <c r="P39" i="102"/>
  <c r="G39" i="102"/>
  <c r="J39" i="102" s="1"/>
  <c r="M39" i="102" s="1"/>
  <c r="R39" i="102"/>
  <c r="E39" i="102"/>
  <c r="D38" i="102"/>
  <c r="Q39" i="102"/>
  <c r="G40" i="99"/>
  <c r="J40" i="99" s="1"/>
  <c r="R40" i="99"/>
  <c r="P40" i="99"/>
  <c r="D39" i="99"/>
  <c r="Q40" i="99"/>
  <c r="E40" i="99"/>
  <c r="H41" i="99"/>
  <c r="N41" i="99"/>
  <c r="K41" i="99"/>
  <c r="H40" i="102"/>
  <c r="N40" i="102"/>
  <c r="K40" i="102"/>
  <c r="N17" i="79"/>
  <c r="K17" i="79"/>
  <c r="H17" i="79"/>
  <c r="P16" i="79"/>
  <c r="D15" i="79"/>
  <c r="R16" i="79"/>
  <c r="G16" i="79"/>
  <c r="J16" i="79" s="1"/>
  <c r="M16" i="79" s="1"/>
  <c r="E16" i="79"/>
  <c r="Q16" i="79"/>
  <c r="H16" i="82"/>
  <c r="N16" i="82"/>
  <c r="K16" i="82"/>
  <c r="Q15" i="82"/>
  <c r="G15" i="82"/>
  <c r="J15" i="82" s="1"/>
  <c r="M15" i="82" s="1"/>
  <c r="P15" i="82"/>
  <c r="D14" i="82"/>
  <c r="R15" i="82"/>
  <c r="E15" i="82"/>
  <c r="P14" i="70"/>
  <c r="D13" i="70"/>
  <c r="Q14" i="70"/>
  <c r="E14" i="70"/>
  <c r="R14" i="70"/>
  <c r="G14" i="70"/>
  <c r="J14" i="70" s="1"/>
  <c r="M14" i="70" s="1"/>
  <c r="N15" i="70"/>
  <c r="K15" i="70"/>
  <c r="H15" i="70"/>
  <c r="E15" i="108"/>
  <c r="R15" i="108"/>
  <c r="P15" i="108"/>
  <c r="G15" i="108"/>
  <c r="J15" i="108" s="1"/>
  <c r="M15" i="108" s="1"/>
  <c r="D14" i="108"/>
  <c r="Q15" i="108"/>
  <c r="K16" i="108"/>
  <c r="N16" i="108"/>
  <c r="H16" i="108"/>
  <c r="K14" i="55"/>
  <c r="N15" i="67"/>
  <c r="K15" i="67"/>
  <c r="H15" i="67"/>
  <c r="H14" i="89"/>
  <c r="K14" i="89"/>
  <c r="N14" i="89"/>
  <c r="Q38" i="95"/>
  <c r="P38" i="95"/>
  <c r="R38" i="95"/>
  <c r="E38" i="95"/>
  <c r="D37" i="95"/>
  <c r="K15" i="39"/>
  <c r="G14" i="67"/>
  <c r="J14" i="67" s="1"/>
  <c r="M14" i="67" s="1"/>
  <c r="Q14" i="67"/>
  <c r="R14" i="67"/>
  <c r="E14" i="67"/>
  <c r="D13" i="67"/>
  <c r="P14" i="67"/>
  <c r="N39" i="92"/>
  <c r="H39" i="92"/>
  <c r="K39" i="92"/>
  <c r="N13" i="123"/>
  <c r="D12" i="89"/>
  <c r="G13" i="89"/>
  <c r="J13" i="89" s="1"/>
  <c r="M13" i="89" s="1"/>
  <c r="Q13" i="89"/>
  <c r="R13" i="89"/>
  <c r="E13" i="89"/>
  <c r="P13" i="89"/>
  <c r="H39" i="95"/>
  <c r="K39" i="95"/>
  <c r="N39" i="95"/>
  <c r="H15" i="39"/>
  <c r="N15" i="39"/>
  <c r="D13" i="39"/>
  <c r="P14" i="39"/>
  <c r="E14" i="39"/>
  <c r="R14" i="39"/>
  <c r="Q14" i="39"/>
  <c r="P38" i="92"/>
  <c r="D37" i="92"/>
  <c r="Q38" i="92"/>
  <c r="E38" i="92"/>
  <c r="R38" i="92"/>
  <c r="G38" i="92"/>
  <c r="D11" i="52"/>
  <c r="G12" i="52"/>
  <c r="J12" i="52" s="1"/>
  <c r="M12" i="52" s="1"/>
  <c r="Q12" i="52"/>
  <c r="R12" i="52"/>
  <c r="P12" i="52"/>
  <c r="E12" i="52"/>
  <c r="N13" i="52"/>
  <c r="H13" i="52"/>
  <c r="K13" i="52"/>
  <c r="K14" i="58"/>
  <c r="H14" i="58"/>
  <c r="N14" i="58"/>
  <c r="D12" i="58"/>
  <c r="G13" i="58"/>
  <c r="J13" i="58" s="1"/>
  <c r="M13" i="58" s="1"/>
  <c r="Q13" i="58"/>
  <c r="R13" i="58"/>
  <c r="E13" i="58"/>
  <c r="P13" i="58"/>
  <c r="P13" i="55"/>
  <c r="E13" i="55"/>
  <c r="D12" i="55"/>
  <c r="G13" i="55"/>
  <c r="J13" i="55" s="1"/>
  <c r="R13" i="55"/>
  <c r="Q13" i="55"/>
  <c r="H14" i="55"/>
  <c r="N14" i="55"/>
  <c r="K13" i="76"/>
  <c r="N13" i="76"/>
  <c r="H13" i="76"/>
  <c r="D11" i="76"/>
  <c r="G12" i="76"/>
  <c r="J12" i="76" s="1"/>
  <c r="M12" i="76" s="1"/>
  <c r="Q12" i="76"/>
  <c r="R12" i="76"/>
  <c r="P12" i="76"/>
  <c r="E12" i="76"/>
  <c r="G12" i="73"/>
  <c r="J12" i="73" s="1"/>
  <c r="M12" i="73" s="1"/>
  <c r="E12" i="73"/>
  <c r="D11" i="73"/>
  <c r="P12" i="73"/>
  <c r="R12" i="73"/>
  <c r="Q12" i="73"/>
  <c r="N13" i="73"/>
  <c r="H13" i="73"/>
  <c r="K13" i="73"/>
  <c r="K13" i="126"/>
  <c r="H13" i="126"/>
  <c r="N13" i="126"/>
  <c r="G12" i="126"/>
  <c r="J12" i="126" s="1"/>
  <c r="M12" i="126" s="1"/>
  <c r="D11" i="126"/>
  <c r="R12" i="126"/>
  <c r="Q12" i="126"/>
  <c r="E12" i="126"/>
  <c r="P12" i="126"/>
  <c r="H13" i="123"/>
  <c r="K13" i="123"/>
  <c r="D11" i="123"/>
  <c r="G12" i="123"/>
  <c r="J12" i="123" s="1"/>
  <c r="M12" i="123" s="1"/>
  <c r="P12" i="123"/>
  <c r="E12" i="123"/>
  <c r="Q12" i="123"/>
  <c r="R12" i="123"/>
  <c r="H13" i="120"/>
  <c r="N13" i="120"/>
  <c r="K13" i="120"/>
  <c r="D11" i="120"/>
  <c r="G12" i="120"/>
  <c r="J12" i="120" s="1"/>
  <c r="M12" i="120" s="1"/>
  <c r="Q12" i="120"/>
  <c r="R12" i="120"/>
  <c r="E12" i="120"/>
  <c r="P12" i="120"/>
  <c r="H15" i="86" l="1"/>
  <c r="N15" i="86"/>
  <c r="K15" i="86"/>
  <c r="P14" i="86"/>
  <c r="D13" i="86"/>
  <c r="E14" i="86"/>
  <c r="R14" i="86"/>
  <c r="Q14" i="86"/>
  <c r="G14" i="86"/>
  <c r="J14" i="86" s="1"/>
  <c r="M14" i="86" s="1"/>
  <c r="Q13" i="117"/>
  <c r="P13" i="117"/>
  <c r="D12" i="117"/>
  <c r="G13" i="117"/>
  <c r="J13" i="117" s="1"/>
  <c r="M13" i="117" s="1"/>
  <c r="R13" i="117"/>
  <c r="E13" i="117"/>
  <c r="H14" i="117"/>
  <c r="K14" i="117"/>
  <c r="N14" i="117"/>
  <c r="K39" i="64"/>
  <c r="H39" i="64"/>
  <c r="N39" i="64"/>
  <c r="Q38" i="64"/>
  <c r="E38" i="64"/>
  <c r="P38" i="64"/>
  <c r="G38" i="64"/>
  <c r="J38" i="64" s="1"/>
  <c r="M38" i="64" s="1"/>
  <c r="D37" i="64"/>
  <c r="R38" i="64"/>
  <c r="G38" i="102"/>
  <c r="J38" i="102" s="1"/>
  <c r="M38" i="102" s="1"/>
  <c r="R38" i="102"/>
  <c r="Q38" i="102"/>
  <c r="E38" i="102"/>
  <c r="D37" i="102"/>
  <c r="P38" i="102"/>
  <c r="K40" i="99"/>
  <c r="N40" i="99"/>
  <c r="H40" i="99"/>
  <c r="N39" i="102"/>
  <c r="K39" i="102"/>
  <c r="H39" i="102"/>
  <c r="P39" i="99"/>
  <c r="E39" i="99"/>
  <c r="R39" i="99"/>
  <c r="G39" i="99"/>
  <c r="J39" i="99" s="1"/>
  <c r="Q39" i="99"/>
  <c r="D38" i="99"/>
  <c r="R14" i="82"/>
  <c r="G14" i="82"/>
  <c r="J14" i="82" s="1"/>
  <c r="M14" i="82" s="1"/>
  <c r="Q14" i="82"/>
  <c r="P14" i="82"/>
  <c r="E14" i="82"/>
  <c r="D13" i="82"/>
  <c r="H16" i="79"/>
  <c r="N16" i="79"/>
  <c r="K16" i="79"/>
  <c r="R15" i="79"/>
  <c r="Q15" i="79"/>
  <c r="P15" i="79"/>
  <c r="G15" i="79"/>
  <c r="J15" i="79" s="1"/>
  <c r="M15" i="79" s="1"/>
  <c r="E15" i="79"/>
  <c r="D14" i="79"/>
  <c r="N15" i="82"/>
  <c r="H15" i="82"/>
  <c r="K15" i="82"/>
  <c r="N14" i="70"/>
  <c r="H14" i="70"/>
  <c r="K14" i="70"/>
  <c r="G13" i="70"/>
  <c r="J13" i="70" s="1"/>
  <c r="M13" i="70" s="1"/>
  <c r="R13" i="70"/>
  <c r="Q13" i="70"/>
  <c r="E13" i="70"/>
  <c r="P13" i="70"/>
  <c r="D12" i="70"/>
  <c r="E14" i="108"/>
  <c r="P14" i="108"/>
  <c r="G14" i="108"/>
  <c r="J14" i="108" s="1"/>
  <c r="M14" i="108" s="1"/>
  <c r="R14" i="108"/>
  <c r="D13" i="108"/>
  <c r="Q14" i="108"/>
  <c r="H15" i="108"/>
  <c r="K15" i="108"/>
  <c r="N15" i="108"/>
  <c r="N12" i="73"/>
  <c r="K14" i="39"/>
  <c r="N14" i="39"/>
  <c r="H14" i="39"/>
  <c r="N38" i="92"/>
  <c r="H38" i="92"/>
  <c r="K38" i="92"/>
  <c r="E13" i="39"/>
  <c r="D12" i="39"/>
  <c r="P13" i="39"/>
  <c r="Q13" i="39"/>
  <c r="R13" i="39"/>
  <c r="H13" i="89"/>
  <c r="K13" i="89"/>
  <c r="N13" i="89"/>
  <c r="D36" i="95"/>
  <c r="Q37" i="95"/>
  <c r="R37" i="95"/>
  <c r="E37" i="95"/>
  <c r="P37" i="95"/>
  <c r="Q37" i="92"/>
  <c r="P37" i="92"/>
  <c r="G37" i="92"/>
  <c r="E37" i="92"/>
  <c r="R37" i="92"/>
  <c r="D36" i="92"/>
  <c r="N38" i="95"/>
  <c r="H38" i="95"/>
  <c r="K38" i="95"/>
  <c r="Q13" i="67"/>
  <c r="G13" i="67"/>
  <c r="J13" i="67" s="1"/>
  <c r="M13" i="67" s="1"/>
  <c r="P13" i="67"/>
  <c r="E13" i="67"/>
  <c r="D12" i="67"/>
  <c r="R13" i="67"/>
  <c r="G12" i="89"/>
  <c r="J12" i="89" s="1"/>
  <c r="M12" i="89" s="1"/>
  <c r="D11" i="89"/>
  <c r="Q12" i="89"/>
  <c r="R12" i="89"/>
  <c r="E12" i="89"/>
  <c r="P12" i="89"/>
  <c r="N14" i="67"/>
  <c r="H14" i="67"/>
  <c r="K14" i="67"/>
  <c r="N12" i="52"/>
  <c r="K12" i="52"/>
  <c r="H12" i="52"/>
  <c r="D10" i="52"/>
  <c r="G11" i="52"/>
  <c r="J11" i="52" s="1"/>
  <c r="M11" i="52" s="1"/>
  <c r="R11" i="52"/>
  <c r="Q11" i="52"/>
  <c r="P11" i="52"/>
  <c r="E11" i="52"/>
  <c r="P12" i="55"/>
  <c r="E12" i="55"/>
  <c r="D11" i="55"/>
  <c r="G12" i="55"/>
  <c r="J12" i="55" s="1"/>
  <c r="Q12" i="55"/>
  <c r="R12" i="55"/>
  <c r="K13" i="58"/>
  <c r="N13" i="58"/>
  <c r="H13" i="58"/>
  <c r="G12" i="58"/>
  <c r="J12" i="58" s="1"/>
  <c r="M12" i="58" s="1"/>
  <c r="D11" i="58"/>
  <c r="R12" i="58"/>
  <c r="Q12" i="58"/>
  <c r="E12" i="58"/>
  <c r="P12" i="58"/>
  <c r="K13" i="55"/>
  <c r="N13" i="55"/>
  <c r="H13" i="55"/>
  <c r="G11" i="73"/>
  <c r="J11" i="73" s="1"/>
  <c r="M11" i="73" s="1"/>
  <c r="E11" i="73"/>
  <c r="D10" i="73"/>
  <c r="P11" i="73"/>
  <c r="R11" i="73"/>
  <c r="Q11" i="73"/>
  <c r="D10" i="76"/>
  <c r="G11" i="76"/>
  <c r="J11" i="76" s="1"/>
  <c r="M11" i="76" s="1"/>
  <c r="Q11" i="76"/>
  <c r="R11" i="76"/>
  <c r="E11" i="76"/>
  <c r="P11" i="76"/>
  <c r="H12" i="73"/>
  <c r="K12" i="73"/>
  <c r="H12" i="76"/>
  <c r="K12" i="76"/>
  <c r="N12" i="76"/>
  <c r="D10" i="123"/>
  <c r="G11" i="123"/>
  <c r="J11" i="123" s="1"/>
  <c r="M11" i="123" s="1"/>
  <c r="P11" i="123"/>
  <c r="E11" i="123"/>
  <c r="Q11" i="123"/>
  <c r="R11" i="123"/>
  <c r="N12" i="126"/>
  <c r="H12" i="126"/>
  <c r="K12" i="126"/>
  <c r="N12" i="123"/>
  <c r="K12" i="123"/>
  <c r="H12" i="123"/>
  <c r="D10" i="126"/>
  <c r="G11" i="126"/>
  <c r="J11" i="126" s="1"/>
  <c r="M11" i="126" s="1"/>
  <c r="R11" i="126"/>
  <c r="Q11" i="126"/>
  <c r="P11" i="126"/>
  <c r="E11" i="126"/>
  <c r="H12" i="120"/>
  <c r="K12" i="120"/>
  <c r="N12" i="120"/>
  <c r="D10" i="120"/>
  <c r="G11" i="120"/>
  <c r="J11" i="120" s="1"/>
  <c r="M11" i="120" s="1"/>
  <c r="Q11" i="120"/>
  <c r="R11" i="120"/>
  <c r="P11" i="120"/>
  <c r="E11" i="120"/>
  <c r="N14" i="86" l="1"/>
  <c r="H14" i="86"/>
  <c r="K14" i="86"/>
  <c r="G13" i="86"/>
  <c r="J13" i="86" s="1"/>
  <c r="M13" i="86" s="1"/>
  <c r="E13" i="86"/>
  <c r="D12" i="86"/>
  <c r="Q13" i="86"/>
  <c r="R13" i="86"/>
  <c r="P13" i="86"/>
  <c r="K13" i="117"/>
  <c r="H13" i="117"/>
  <c r="N13" i="117"/>
  <c r="E12" i="117"/>
  <c r="D11" i="117"/>
  <c r="G12" i="117"/>
  <c r="J12" i="117" s="1"/>
  <c r="M12" i="117" s="1"/>
  <c r="Q12" i="117"/>
  <c r="P12" i="117"/>
  <c r="R12" i="117"/>
  <c r="R37" i="64"/>
  <c r="Q37" i="64"/>
  <c r="P37" i="64"/>
  <c r="E37" i="64"/>
  <c r="D36" i="64"/>
  <c r="G37" i="64"/>
  <c r="J37" i="64" s="1"/>
  <c r="M37" i="64" s="1"/>
  <c r="H38" i="64"/>
  <c r="K38" i="64"/>
  <c r="N38" i="64"/>
  <c r="D36" i="102"/>
  <c r="R37" i="102"/>
  <c r="G37" i="102"/>
  <c r="J37" i="102" s="1"/>
  <c r="M37" i="102" s="1"/>
  <c r="E37" i="102"/>
  <c r="P37" i="102"/>
  <c r="Q37" i="102"/>
  <c r="K38" i="102"/>
  <c r="H38" i="102"/>
  <c r="N38" i="102"/>
  <c r="N39" i="99"/>
  <c r="K39" i="99"/>
  <c r="H39" i="99"/>
  <c r="R38" i="99"/>
  <c r="Q38" i="99"/>
  <c r="D37" i="99"/>
  <c r="G38" i="99"/>
  <c r="J38" i="99" s="1"/>
  <c r="E38" i="99"/>
  <c r="P38" i="99"/>
  <c r="Q14" i="79"/>
  <c r="G14" i="79"/>
  <c r="J14" i="79" s="1"/>
  <c r="M14" i="79" s="1"/>
  <c r="D13" i="79"/>
  <c r="E14" i="79"/>
  <c r="P14" i="79"/>
  <c r="R14" i="79"/>
  <c r="K15" i="79"/>
  <c r="H15" i="79"/>
  <c r="N15" i="79"/>
  <c r="Q13" i="82"/>
  <c r="P13" i="82"/>
  <c r="D12" i="82"/>
  <c r="G13" i="82"/>
  <c r="J13" i="82" s="1"/>
  <c r="M13" i="82" s="1"/>
  <c r="R13" i="82"/>
  <c r="E13" i="82"/>
  <c r="K14" i="82"/>
  <c r="H14" i="82"/>
  <c r="N14" i="82"/>
  <c r="N13" i="70"/>
  <c r="H13" i="70"/>
  <c r="K13" i="70"/>
  <c r="D11" i="70"/>
  <c r="P12" i="70"/>
  <c r="R12" i="70"/>
  <c r="G12" i="70"/>
  <c r="J12" i="70" s="1"/>
  <c r="M12" i="70" s="1"/>
  <c r="E12" i="70"/>
  <c r="Q12" i="70"/>
  <c r="N13" i="39"/>
  <c r="N12" i="55"/>
  <c r="R13" i="108"/>
  <c r="E13" i="108"/>
  <c r="P13" i="108"/>
  <c r="D12" i="108"/>
  <c r="G13" i="108"/>
  <c r="J13" i="108" s="1"/>
  <c r="M13" i="108" s="1"/>
  <c r="Q13" i="108"/>
  <c r="K14" i="108"/>
  <c r="N14" i="108"/>
  <c r="H14" i="108"/>
  <c r="N37" i="92"/>
  <c r="K37" i="92"/>
  <c r="H37" i="92"/>
  <c r="E36" i="95"/>
  <c r="P36" i="95"/>
  <c r="Q36" i="95"/>
  <c r="D35" i="95"/>
  <c r="R36" i="95"/>
  <c r="H13" i="67"/>
  <c r="K13" i="67"/>
  <c r="N13" i="67"/>
  <c r="Q36" i="92"/>
  <c r="P36" i="92"/>
  <c r="E36" i="92"/>
  <c r="D35" i="92"/>
  <c r="R36" i="92"/>
  <c r="G36" i="92"/>
  <c r="D10" i="89"/>
  <c r="G11" i="89"/>
  <c r="J11" i="89" s="1"/>
  <c r="M11" i="89" s="1"/>
  <c r="Q11" i="89"/>
  <c r="R11" i="89"/>
  <c r="P11" i="89"/>
  <c r="E11" i="89"/>
  <c r="Q12" i="39"/>
  <c r="R12" i="39"/>
  <c r="P12" i="39"/>
  <c r="D11" i="39"/>
  <c r="E12" i="39"/>
  <c r="N12" i="89"/>
  <c r="H12" i="89"/>
  <c r="K12" i="89"/>
  <c r="H13" i="39"/>
  <c r="K13" i="39"/>
  <c r="Q12" i="67"/>
  <c r="E12" i="67"/>
  <c r="R12" i="67"/>
  <c r="G12" i="67"/>
  <c r="J12" i="67" s="1"/>
  <c r="M12" i="67" s="1"/>
  <c r="P12" i="67"/>
  <c r="D11" i="67"/>
  <c r="N37" i="95"/>
  <c r="K37" i="95"/>
  <c r="H37" i="95"/>
  <c r="N11" i="52"/>
  <c r="H11" i="52"/>
  <c r="K11" i="52"/>
  <c r="D9" i="52"/>
  <c r="G10" i="52"/>
  <c r="J10" i="52" s="1"/>
  <c r="M10" i="52" s="1"/>
  <c r="R10" i="52"/>
  <c r="Q10" i="52"/>
  <c r="E10" i="52"/>
  <c r="P10" i="52"/>
  <c r="K12" i="58"/>
  <c r="N12" i="58"/>
  <c r="H12" i="58"/>
  <c r="D10" i="58"/>
  <c r="G11" i="58"/>
  <c r="J11" i="58" s="1"/>
  <c r="M11" i="58" s="1"/>
  <c r="Q11" i="58"/>
  <c r="R11" i="58"/>
  <c r="E11" i="58"/>
  <c r="P11" i="58"/>
  <c r="P11" i="55"/>
  <c r="E11" i="55"/>
  <c r="D10" i="55"/>
  <c r="G11" i="55"/>
  <c r="J11" i="55" s="1"/>
  <c r="Q11" i="55"/>
  <c r="R11" i="55"/>
  <c r="H12" i="55"/>
  <c r="K12" i="55"/>
  <c r="N11" i="76"/>
  <c r="K11" i="76"/>
  <c r="H11" i="76"/>
  <c r="D9" i="76"/>
  <c r="G10" i="76"/>
  <c r="J10" i="76" s="1"/>
  <c r="M10" i="76" s="1"/>
  <c r="Q10" i="76"/>
  <c r="R10" i="76"/>
  <c r="P10" i="76"/>
  <c r="E10" i="76"/>
  <c r="G10" i="73"/>
  <c r="J10" i="73" s="1"/>
  <c r="M10" i="73" s="1"/>
  <c r="P10" i="73"/>
  <c r="D9" i="73"/>
  <c r="E10" i="73"/>
  <c r="R10" i="73"/>
  <c r="Q10" i="73"/>
  <c r="K11" i="73"/>
  <c r="H11" i="73"/>
  <c r="N11" i="73"/>
  <c r="G10" i="126"/>
  <c r="J10" i="126" s="1"/>
  <c r="M10" i="126" s="1"/>
  <c r="D9" i="126"/>
  <c r="R10" i="126"/>
  <c r="Q10" i="126"/>
  <c r="E10" i="126"/>
  <c r="P10" i="126"/>
  <c r="D9" i="123"/>
  <c r="G10" i="123"/>
  <c r="J10" i="123" s="1"/>
  <c r="M10" i="123" s="1"/>
  <c r="E10" i="123"/>
  <c r="P10" i="123"/>
  <c r="Q10" i="123"/>
  <c r="R10" i="123"/>
  <c r="N11" i="123"/>
  <c r="H11" i="123"/>
  <c r="K11" i="123"/>
  <c r="K11" i="126"/>
  <c r="H11" i="126"/>
  <c r="N11" i="126"/>
  <c r="D9" i="120"/>
  <c r="G10" i="120"/>
  <c r="J10" i="120" s="1"/>
  <c r="M10" i="120" s="1"/>
  <c r="R10" i="120"/>
  <c r="Q10" i="120"/>
  <c r="P10" i="120"/>
  <c r="E10" i="120"/>
  <c r="N11" i="120"/>
  <c r="H11" i="120"/>
  <c r="K11" i="120"/>
  <c r="G12" i="86" l="1"/>
  <c r="J12" i="86" s="1"/>
  <c r="M12" i="86" s="1"/>
  <c r="P12" i="86"/>
  <c r="D11" i="86"/>
  <c r="E12" i="86"/>
  <c r="R12" i="86"/>
  <c r="Q12" i="86"/>
  <c r="H13" i="86"/>
  <c r="K13" i="86"/>
  <c r="N13" i="86"/>
  <c r="E11" i="117"/>
  <c r="R11" i="117"/>
  <c r="D10" i="117"/>
  <c r="G11" i="117"/>
  <c r="J11" i="117" s="1"/>
  <c r="M11" i="117" s="1"/>
  <c r="Q11" i="117"/>
  <c r="P11" i="117"/>
  <c r="N12" i="117"/>
  <c r="H12" i="117"/>
  <c r="K12" i="117"/>
  <c r="P36" i="64"/>
  <c r="D35" i="64"/>
  <c r="R36" i="64"/>
  <c r="G36" i="64"/>
  <c r="J36" i="64" s="1"/>
  <c r="M36" i="64" s="1"/>
  <c r="Q36" i="64"/>
  <c r="E36" i="64"/>
  <c r="H37" i="64"/>
  <c r="K37" i="64"/>
  <c r="N37" i="64"/>
  <c r="K38" i="99"/>
  <c r="N38" i="99"/>
  <c r="H38" i="99"/>
  <c r="P36" i="102"/>
  <c r="R36" i="102"/>
  <c r="D35" i="102"/>
  <c r="Q36" i="102"/>
  <c r="E36" i="102"/>
  <c r="G36" i="102"/>
  <c r="J36" i="102" s="1"/>
  <c r="M36" i="102" s="1"/>
  <c r="D36" i="99"/>
  <c r="R37" i="99"/>
  <c r="G37" i="99"/>
  <c r="J37" i="99" s="1"/>
  <c r="P37" i="99"/>
  <c r="Q37" i="99"/>
  <c r="E37" i="99"/>
  <c r="K37" i="102"/>
  <c r="H37" i="102"/>
  <c r="N37" i="102"/>
  <c r="K13" i="82"/>
  <c r="N13" i="82"/>
  <c r="H13" i="82"/>
  <c r="Q12" i="82"/>
  <c r="G12" i="82"/>
  <c r="J12" i="82" s="1"/>
  <c r="M12" i="82" s="1"/>
  <c r="P12" i="82"/>
  <c r="D11" i="82"/>
  <c r="E12" i="82"/>
  <c r="R12" i="82"/>
  <c r="N14" i="79"/>
  <c r="H14" i="79"/>
  <c r="K14" i="79"/>
  <c r="D12" i="79"/>
  <c r="Q13" i="79"/>
  <c r="P13" i="79"/>
  <c r="R13" i="79"/>
  <c r="G13" i="79"/>
  <c r="J13" i="79" s="1"/>
  <c r="M13" i="79" s="1"/>
  <c r="E13" i="79"/>
  <c r="K12" i="70"/>
  <c r="H12" i="70"/>
  <c r="N12" i="70"/>
  <c r="G11" i="70"/>
  <c r="J11" i="70" s="1"/>
  <c r="M11" i="70" s="1"/>
  <c r="Q11" i="70"/>
  <c r="R11" i="70"/>
  <c r="E11" i="70"/>
  <c r="P11" i="70"/>
  <c r="D10" i="70"/>
  <c r="N12" i="39"/>
  <c r="N11" i="55"/>
  <c r="N10" i="73"/>
  <c r="R12" i="108"/>
  <c r="P12" i="108"/>
  <c r="E12" i="108"/>
  <c r="D11" i="108"/>
  <c r="G12" i="108"/>
  <c r="J12" i="108" s="1"/>
  <c r="M12" i="108" s="1"/>
  <c r="Q12" i="108"/>
  <c r="K13" i="108"/>
  <c r="N13" i="108"/>
  <c r="H13" i="108"/>
  <c r="N11" i="89"/>
  <c r="H11" i="89"/>
  <c r="K11" i="89"/>
  <c r="N36" i="95"/>
  <c r="H36" i="95"/>
  <c r="K36" i="95"/>
  <c r="R11" i="67"/>
  <c r="D10" i="67"/>
  <c r="G11" i="67"/>
  <c r="J11" i="67" s="1"/>
  <c r="M11" i="67" s="1"/>
  <c r="Q11" i="67"/>
  <c r="E11" i="67"/>
  <c r="P11" i="67"/>
  <c r="K12" i="67"/>
  <c r="N12" i="67"/>
  <c r="H12" i="67"/>
  <c r="H12" i="39"/>
  <c r="K12" i="39"/>
  <c r="G10" i="89"/>
  <c r="J10" i="89" s="1"/>
  <c r="M10" i="89" s="1"/>
  <c r="D9" i="89"/>
  <c r="R10" i="89"/>
  <c r="Q10" i="89"/>
  <c r="P10" i="89"/>
  <c r="E10" i="89"/>
  <c r="R35" i="92"/>
  <c r="P35" i="92"/>
  <c r="D34" i="92"/>
  <c r="Q35" i="92"/>
  <c r="E35" i="92"/>
  <c r="G35" i="92"/>
  <c r="D34" i="95"/>
  <c r="P35" i="95"/>
  <c r="Q35" i="95"/>
  <c r="R35" i="95"/>
  <c r="E35" i="95"/>
  <c r="E11" i="39"/>
  <c r="P11" i="39"/>
  <c r="R11" i="39"/>
  <c r="Q11" i="39"/>
  <c r="D10" i="39"/>
  <c r="H36" i="92"/>
  <c r="N36" i="92"/>
  <c r="K36" i="92"/>
  <c r="N10" i="52"/>
  <c r="H10" i="52"/>
  <c r="K10" i="52"/>
  <c r="D8" i="52"/>
  <c r="G9" i="52"/>
  <c r="J9" i="52" s="1"/>
  <c r="M9" i="52" s="1"/>
  <c r="Q9" i="52"/>
  <c r="R9" i="52"/>
  <c r="P9" i="52"/>
  <c r="E9" i="52"/>
  <c r="P10" i="55"/>
  <c r="E10" i="55"/>
  <c r="D9" i="55"/>
  <c r="G10" i="55"/>
  <c r="J10" i="55" s="1"/>
  <c r="Q10" i="55"/>
  <c r="R10" i="55"/>
  <c r="K11" i="58"/>
  <c r="H11" i="58"/>
  <c r="N11" i="58"/>
  <c r="G10" i="58"/>
  <c r="J10" i="58" s="1"/>
  <c r="M10" i="58" s="1"/>
  <c r="D9" i="58"/>
  <c r="R10" i="58"/>
  <c r="Q10" i="58"/>
  <c r="P10" i="58"/>
  <c r="E10" i="58"/>
  <c r="H11" i="55"/>
  <c r="K11" i="55"/>
  <c r="D8" i="73"/>
  <c r="E9" i="73"/>
  <c r="G9" i="73"/>
  <c r="J9" i="73" s="1"/>
  <c r="M9" i="73" s="1"/>
  <c r="P9" i="73"/>
  <c r="Q9" i="73"/>
  <c r="R9" i="73"/>
  <c r="D8" i="76"/>
  <c r="G9" i="76"/>
  <c r="J9" i="76" s="1"/>
  <c r="M9" i="76" s="1"/>
  <c r="R9" i="76"/>
  <c r="Q9" i="76"/>
  <c r="E9" i="76"/>
  <c r="P9" i="76"/>
  <c r="H10" i="73"/>
  <c r="K10" i="73"/>
  <c r="H10" i="76"/>
  <c r="K10" i="76"/>
  <c r="N10" i="76"/>
  <c r="D8" i="123"/>
  <c r="G9" i="123"/>
  <c r="J9" i="123" s="1"/>
  <c r="M9" i="123" s="1"/>
  <c r="E9" i="123"/>
  <c r="P9" i="123"/>
  <c r="Q9" i="123"/>
  <c r="R9" i="123"/>
  <c r="D8" i="126"/>
  <c r="G9" i="126"/>
  <c r="J9" i="126" s="1"/>
  <c r="M9" i="126" s="1"/>
  <c r="Q9" i="126"/>
  <c r="R9" i="126"/>
  <c r="P9" i="126"/>
  <c r="E9" i="126"/>
  <c r="H10" i="123"/>
  <c r="N10" i="123"/>
  <c r="K10" i="123"/>
  <c r="N10" i="126"/>
  <c r="K10" i="126"/>
  <c r="H10" i="126"/>
  <c r="D8" i="120"/>
  <c r="G9" i="120"/>
  <c r="J9" i="120" s="1"/>
  <c r="M9" i="120" s="1"/>
  <c r="Q9" i="120"/>
  <c r="R9" i="120"/>
  <c r="E9" i="120"/>
  <c r="P9" i="120"/>
  <c r="N10" i="120"/>
  <c r="H10" i="120"/>
  <c r="K10" i="120"/>
  <c r="K12" i="86" l="1"/>
  <c r="N12" i="86"/>
  <c r="H12" i="86"/>
  <c r="G11" i="86"/>
  <c r="J11" i="86" s="1"/>
  <c r="M11" i="86" s="1"/>
  <c r="E11" i="86"/>
  <c r="D10" i="86"/>
  <c r="P11" i="86"/>
  <c r="R11" i="86"/>
  <c r="Q11" i="86"/>
  <c r="Q10" i="117"/>
  <c r="G10" i="117"/>
  <c r="J10" i="117" s="1"/>
  <c r="M10" i="117" s="1"/>
  <c r="R10" i="117"/>
  <c r="P10" i="117"/>
  <c r="D9" i="117"/>
  <c r="E10" i="117"/>
  <c r="N11" i="117"/>
  <c r="H11" i="117"/>
  <c r="K11" i="117"/>
  <c r="H36" i="64"/>
  <c r="N36" i="64"/>
  <c r="K36" i="64"/>
  <c r="E35" i="64"/>
  <c r="P35" i="64"/>
  <c r="R35" i="64"/>
  <c r="G35" i="64"/>
  <c r="J35" i="64" s="1"/>
  <c r="M35" i="64" s="1"/>
  <c r="D34" i="64"/>
  <c r="Q35" i="64"/>
  <c r="N36" i="102"/>
  <c r="K36" i="102"/>
  <c r="H36" i="102"/>
  <c r="K37" i="99"/>
  <c r="N37" i="99"/>
  <c r="H37" i="99"/>
  <c r="P35" i="102"/>
  <c r="D34" i="102"/>
  <c r="R35" i="102"/>
  <c r="G35" i="102"/>
  <c r="J35" i="102" s="1"/>
  <c r="M35" i="102" s="1"/>
  <c r="E35" i="102"/>
  <c r="Q35" i="102"/>
  <c r="Q36" i="99"/>
  <c r="R36" i="99"/>
  <c r="E36" i="99"/>
  <c r="G36" i="99"/>
  <c r="J36" i="99" s="1"/>
  <c r="P36" i="99"/>
  <c r="D35" i="99"/>
  <c r="Q12" i="79"/>
  <c r="E12" i="79"/>
  <c r="P12" i="79"/>
  <c r="D11" i="79"/>
  <c r="G12" i="79"/>
  <c r="J12" i="79" s="1"/>
  <c r="M12" i="79" s="1"/>
  <c r="R12" i="79"/>
  <c r="N12" i="82"/>
  <c r="K12" i="82"/>
  <c r="H12" i="82"/>
  <c r="E11" i="82"/>
  <c r="D10" i="82"/>
  <c r="Q11" i="82"/>
  <c r="G11" i="82"/>
  <c r="J11" i="82" s="1"/>
  <c r="M11" i="82" s="1"/>
  <c r="P11" i="82"/>
  <c r="R11" i="82"/>
  <c r="H13" i="79"/>
  <c r="K13" i="79"/>
  <c r="N13" i="79"/>
  <c r="K11" i="70"/>
  <c r="N11" i="70"/>
  <c r="H11" i="70"/>
  <c r="P10" i="70"/>
  <c r="E10" i="70"/>
  <c r="G10" i="70"/>
  <c r="J10" i="70" s="1"/>
  <c r="M10" i="70" s="1"/>
  <c r="Q10" i="70"/>
  <c r="R10" i="70"/>
  <c r="D9" i="70"/>
  <c r="K10" i="55"/>
  <c r="Q11" i="108"/>
  <c r="P11" i="108"/>
  <c r="D10" i="108"/>
  <c r="E11" i="108"/>
  <c r="R11" i="108"/>
  <c r="G11" i="108"/>
  <c r="J11" i="108" s="1"/>
  <c r="M11" i="108" s="1"/>
  <c r="N12" i="108"/>
  <c r="H12" i="108"/>
  <c r="K12" i="108"/>
  <c r="D8" i="89"/>
  <c r="G9" i="89"/>
  <c r="J9" i="89" s="1"/>
  <c r="M9" i="89" s="1"/>
  <c r="Q9" i="89"/>
  <c r="R9" i="89"/>
  <c r="E9" i="89"/>
  <c r="P9" i="89"/>
  <c r="N11" i="39"/>
  <c r="H11" i="39"/>
  <c r="K11" i="39"/>
  <c r="K35" i="95"/>
  <c r="N35" i="95"/>
  <c r="H35" i="95"/>
  <c r="E34" i="92"/>
  <c r="D33" i="92"/>
  <c r="Q34" i="92"/>
  <c r="R34" i="92"/>
  <c r="G34" i="92"/>
  <c r="P34" i="92"/>
  <c r="N10" i="55"/>
  <c r="P10" i="67"/>
  <c r="Q10" i="67"/>
  <c r="E10" i="67"/>
  <c r="G10" i="67"/>
  <c r="J10" i="67" s="1"/>
  <c r="M10" i="67" s="1"/>
  <c r="D9" i="67"/>
  <c r="R10" i="67"/>
  <c r="D33" i="95"/>
  <c r="E34" i="95"/>
  <c r="Q34" i="95"/>
  <c r="P34" i="95"/>
  <c r="R34" i="95"/>
  <c r="K10" i="89"/>
  <c r="N10" i="89"/>
  <c r="H10" i="89"/>
  <c r="R10" i="39"/>
  <c r="D9" i="39"/>
  <c r="E10" i="39"/>
  <c r="P10" i="39"/>
  <c r="Q10" i="39"/>
  <c r="H11" i="67"/>
  <c r="K11" i="67"/>
  <c r="N11" i="67"/>
  <c r="N35" i="92"/>
  <c r="K35" i="92"/>
  <c r="H35" i="92"/>
  <c r="H10" i="55"/>
  <c r="D7" i="52"/>
  <c r="G8" i="52"/>
  <c r="J8" i="52" s="1"/>
  <c r="M8" i="52" s="1"/>
  <c r="E8" i="52"/>
  <c r="P8" i="52"/>
  <c r="R8" i="52"/>
  <c r="Q8" i="52"/>
  <c r="K9" i="52"/>
  <c r="N9" i="52"/>
  <c r="H9" i="52"/>
  <c r="N10" i="58"/>
  <c r="H10" i="58"/>
  <c r="K10" i="58"/>
  <c r="D8" i="58"/>
  <c r="G9" i="58"/>
  <c r="J9" i="58" s="1"/>
  <c r="M9" i="58" s="1"/>
  <c r="R9" i="58"/>
  <c r="Q9" i="58"/>
  <c r="E9" i="58"/>
  <c r="P9" i="58"/>
  <c r="P9" i="55"/>
  <c r="E9" i="55"/>
  <c r="D8" i="55"/>
  <c r="G9" i="55"/>
  <c r="J9" i="55" s="1"/>
  <c r="Q9" i="55"/>
  <c r="R9" i="55"/>
  <c r="K9" i="76"/>
  <c r="H9" i="76"/>
  <c r="N9" i="76"/>
  <c r="D7" i="76"/>
  <c r="G8" i="76"/>
  <c r="J8" i="76" s="1"/>
  <c r="M8" i="76" s="1"/>
  <c r="Q8" i="76"/>
  <c r="R8" i="76"/>
  <c r="E8" i="76"/>
  <c r="P8" i="76"/>
  <c r="N9" i="73"/>
  <c r="H9" i="73"/>
  <c r="K9" i="73"/>
  <c r="D7" i="73"/>
  <c r="P8" i="73"/>
  <c r="E8" i="73"/>
  <c r="G8" i="73"/>
  <c r="J8" i="73" s="1"/>
  <c r="M8" i="73" s="1"/>
  <c r="R8" i="73"/>
  <c r="Q8" i="73"/>
  <c r="G8" i="126"/>
  <c r="J8" i="126" s="1"/>
  <c r="M8" i="126" s="1"/>
  <c r="D7" i="126"/>
  <c r="R8" i="126"/>
  <c r="Q8" i="126"/>
  <c r="E8" i="126"/>
  <c r="P8" i="126"/>
  <c r="H9" i="123"/>
  <c r="K9" i="123"/>
  <c r="N9" i="123"/>
  <c r="K9" i="126"/>
  <c r="N9" i="126"/>
  <c r="H9" i="126"/>
  <c r="D7" i="123"/>
  <c r="G8" i="123"/>
  <c r="J8" i="123" s="1"/>
  <c r="M8" i="123" s="1"/>
  <c r="E8" i="123"/>
  <c r="P8" i="123"/>
  <c r="R8" i="123"/>
  <c r="Q8" i="123"/>
  <c r="H9" i="120"/>
  <c r="K9" i="120"/>
  <c r="N9" i="120"/>
  <c r="D7" i="120"/>
  <c r="G8" i="120"/>
  <c r="J8" i="120" s="1"/>
  <c r="M8" i="120" s="1"/>
  <c r="R8" i="120"/>
  <c r="Q8" i="120"/>
  <c r="P8" i="120"/>
  <c r="E8" i="120"/>
  <c r="P10" i="86" l="1"/>
  <c r="D9" i="86"/>
  <c r="E10" i="86"/>
  <c r="R10" i="86"/>
  <c r="Q10" i="86"/>
  <c r="G10" i="86"/>
  <c r="J10" i="86" s="1"/>
  <c r="M10" i="86" s="1"/>
  <c r="N11" i="86"/>
  <c r="K11" i="86"/>
  <c r="H11" i="86"/>
  <c r="H10" i="117"/>
  <c r="K10" i="117"/>
  <c r="N10" i="117"/>
  <c r="P9" i="117"/>
  <c r="E9" i="117"/>
  <c r="D8" i="117"/>
  <c r="G9" i="117"/>
  <c r="J9" i="117" s="1"/>
  <c r="M9" i="117" s="1"/>
  <c r="R9" i="117"/>
  <c r="Q9" i="117"/>
  <c r="Q34" i="64"/>
  <c r="P34" i="64"/>
  <c r="D33" i="64"/>
  <c r="G34" i="64"/>
  <c r="J34" i="64" s="1"/>
  <c r="M34" i="64" s="1"/>
  <c r="E34" i="64"/>
  <c r="R34" i="64"/>
  <c r="N35" i="64"/>
  <c r="K35" i="64"/>
  <c r="H35" i="64"/>
  <c r="R34" i="102"/>
  <c r="D33" i="102"/>
  <c r="P34" i="102"/>
  <c r="G34" i="102"/>
  <c r="J34" i="102" s="1"/>
  <c r="M34" i="102" s="1"/>
  <c r="Q34" i="102"/>
  <c r="E34" i="102"/>
  <c r="H36" i="99"/>
  <c r="K36" i="99"/>
  <c r="N36" i="99"/>
  <c r="N35" i="102"/>
  <c r="H35" i="102"/>
  <c r="K35" i="102"/>
  <c r="Q35" i="99"/>
  <c r="D34" i="99"/>
  <c r="E35" i="99"/>
  <c r="R35" i="99"/>
  <c r="P35" i="99"/>
  <c r="G35" i="99"/>
  <c r="J35" i="99" s="1"/>
  <c r="D10" i="79"/>
  <c r="Q11" i="79"/>
  <c r="R11" i="79"/>
  <c r="E11" i="79"/>
  <c r="P11" i="79"/>
  <c r="G11" i="79"/>
  <c r="J11" i="79" s="1"/>
  <c r="M11" i="79" s="1"/>
  <c r="Q10" i="82"/>
  <c r="G10" i="82"/>
  <c r="J10" i="82" s="1"/>
  <c r="M10" i="82" s="1"/>
  <c r="P10" i="82"/>
  <c r="R10" i="82"/>
  <c r="D9" i="82"/>
  <c r="E10" i="82"/>
  <c r="H11" i="82"/>
  <c r="K11" i="82"/>
  <c r="N11" i="82"/>
  <c r="N12" i="79"/>
  <c r="K12" i="79"/>
  <c r="H12" i="79"/>
  <c r="H10" i="70"/>
  <c r="N10" i="70"/>
  <c r="K10" i="70"/>
  <c r="E9" i="70"/>
  <c r="G9" i="70"/>
  <c r="J9" i="70" s="1"/>
  <c r="M9" i="70" s="1"/>
  <c r="P9" i="70"/>
  <c r="Q9" i="70"/>
  <c r="R9" i="70"/>
  <c r="D8" i="70"/>
  <c r="N11" i="108"/>
  <c r="H11" i="108"/>
  <c r="K11" i="108"/>
  <c r="E10" i="108"/>
  <c r="R10" i="108"/>
  <c r="D9" i="108"/>
  <c r="G10" i="108"/>
  <c r="J10" i="108" s="1"/>
  <c r="M10" i="108" s="1"/>
  <c r="P10" i="108"/>
  <c r="Q10" i="108"/>
  <c r="K9" i="55"/>
  <c r="H9" i="55"/>
  <c r="H10" i="67"/>
  <c r="K10" i="67"/>
  <c r="N10" i="67"/>
  <c r="D32" i="92"/>
  <c r="P33" i="92"/>
  <c r="R33" i="92"/>
  <c r="Q33" i="92"/>
  <c r="G33" i="92"/>
  <c r="E33" i="92"/>
  <c r="K9" i="89"/>
  <c r="H9" i="89"/>
  <c r="N9" i="89"/>
  <c r="H34" i="92"/>
  <c r="K34" i="92"/>
  <c r="N34" i="92"/>
  <c r="D32" i="95"/>
  <c r="E33" i="95"/>
  <c r="Q33" i="95"/>
  <c r="R33" i="95"/>
  <c r="P33" i="95"/>
  <c r="K10" i="39"/>
  <c r="N10" i="39"/>
  <c r="H10" i="39"/>
  <c r="P9" i="67"/>
  <c r="Q9" i="67"/>
  <c r="E9" i="67"/>
  <c r="D8" i="67"/>
  <c r="G9" i="67"/>
  <c r="J9" i="67" s="1"/>
  <c r="M9" i="67" s="1"/>
  <c r="R9" i="67"/>
  <c r="N9" i="55"/>
  <c r="E9" i="39"/>
  <c r="D8" i="39"/>
  <c r="P9" i="39"/>
  <c r="R9" i="39"/>
  <c r="Q9" i="39"/>
  <c r="H34" i="95"/>
  <c r="K34" i="95"/>
  <c r="N34" i="95"/>
  <c r="G8" i="89"/>
  <c r="J8" i="89" s="1"/>
  <c r="M8" i="89" s="1"/>
  <c r="D7" i="89"/>
  <c r="Q8" i="89"/>
  <c r="R8" i="89"/>
  <c r="E8" i="89"/>
  <c r="P8" i="89"/>
  <c r="K8" i="52"/>
  <c r="N8" i="52"/>
  <c r="H8" i="52"/>
  <c r="D6" i="52"/>
  <c r="G7" i="52"/>
  <c r="J7" i="52" s="1"/>
  <c r="M7" i="52" s="1"/>
  <c r="P7" i="52"/>
  <c r="E7" i="52"/>
  <c r="Q7" i="52"/>
  <c r="R7" i="52"/>
  <c r="P8" i="55"/>
  <c r="E8" i="55"/>
  <c r="D7" i="55"/>
  <c r="G8" i="55"/>
  <c r="J8" i="55" s="1"/>
  <c r="Q8" i="55"/>
  <c r="R8" i="55"/>
  <c r="H9" i="58"/>
  <c r="K9" i="58"/>
  <c r="N9" i="58"/>
  <c r="G8" i="58"/>
  <c r="J8" i="58" s="1"/>
  <c r="M8" i="58" s="1"/>
  <c r="D7" i="58"/>
  <c r="P8" i="58"/>
  <c r="E8" i="58"/>
  <c r="R8" i="58"/>
  <c r="Q8" i="58"/>
  <c r="H8" i="76"/>
  <c r="N8" i="76"/>
  <c r="K8" i="76"/>
  <c r="D6" i="76"/>
  <c r="G7" i="76"/>
  <c r="J7" i="76" s="1"/>
  <c r="M7" i="76" s="1"/>
  <c r="Q7" i="76"/>
  <c r="R7" i="76"/>
  <c r="P7" i="76"/>
  <c r="E7" i="76"/>
  <c r="H8" i="73"/>
  <c r="K8" i="73"/>
  <c r="N8" i="73"/>
  <c r="D6" i="73"/>
  <c r="P7" i="73"/>
  <c r="G7" i="73"/>
  <c r="J7" i="73" s="1"/>
  <c r="M7" i="73" s="1"/>
  <c r="E7" i="73"/>
  <c r="Q7" i="73"/>
  <c r="R7" i="73"/>
  <c r="N8" i="123"/>
  <c r="H8" i="123"/>
  <c r="K8" i="123"/>
  <c r="D6" i="126"/>
  <c r="G7" i="126"/>
  <c r="J7" i="126" s="1"/>
  <c r="M7" i="126" s="1"/>
  <c r="Q7" i="126"/>
  <c r="R7" i="126"/>
  <c r="P7" i="126"/>
  <c r="E7" i="126"/>
  <c r="D6" i="123"/>
  <c r="G7" i="123"/>
  <c r="J7" i="123" s="1"/>
  <c r="M7" i="123" s="1"/>
  <c r="E7" i="123"/>
  <c r="P7" i="123"/>
  <c r="Q7" i="123"/>
  <c r="R7" i="123"/>
  <c r="N8" i="126"/>
  <c r="H8" i="126"/>
  <c r="K8" i="126"/>
  <c r="K8" i="120"/>
  <c r="H8" i="120"/>
  <c r="N8" i="120"/>
  <c r="D6" i="120"/>
  <c r="G7" i="120"/>
  <c r="J7" i="120" s="1"/>
  <c r="M7" i="120" s="1"/>
  <c r="Q7" i="120"/>
  <c r="R7" i="120"/>
  <c r="P7" i="120"/>
  <c r="E7" i="120"/>
  <c r="H10" i="86" l="1"/>
  <c r="K10" i="86"/>
  <c r="N10" i="86"/>
  <c r="G9" i="86"/>
  <c r="J9" i="86" s="1"/>
  <c r="M9" i="86" s="1"/>
  <c r="E9" i="86"/>
  <c r="D8" i="86"/>
  <c r="R9" i="86"/>
  <c r="P9" i="86"/>
  <c r="Q9" i="86"/>
  <c r="G8" i="117"/>
  <c r="J8" i="117" s="1"/>
  <c r="M8" i="117" s="1"/>
  <c r="Q8" i="117"/>
  <c r="R8" i="117"/>
  <c r="E8" i="117"/>
  <c r="P8" i="117"/>
  <c r="D7" i="117"/>
  <c r="H9" i="117"/>
  <c r="K9" i="117"/>
  <c r="N9" i="117"/>
  <c r="N34" i="64"/>
  <c r="H34" i="64"/>
  <c r="K34" i="64"/>
  <c r="P33" i="64"/>
  <c r="G33" i="64"/>
  <c r="J33" i="64" s="1"/>
  <c r="M33" i="64" s="1"/>
  <c r="D32" i="64"/>
  <c r="R33" i="64"/>
  <c r="E33" i="64"/>
  <c r="Q33" i="64"/>
  <c r="N35" i="99"/>
  <c r="H35" i="99"/>
  <c r="K35" i="99"/>
  <c r="R34" i="99"/>
  <c r="P34" i="99"/>
  <c r="E34" i="99"/>
  <c r="G34" i="99"/>
  <c r="J34" i="99" s="1"/>
  <c r="D33" i="99"/>
  <c r="Q34" i="99"/>
  <c r="K34" i="102"/>
  <c r="H34" i="102"/>
  <c r="N34" i="102"/>
  <c r="E33" i="102"/>
  <c r="R33" i="102"/>
  <c r="Q33" i="102"/>
  <c r="P33" i="102"/>
  <c r="D32" i="102"/>
  <c r="G33" i="102"/>
  <c r="J33" i="102" s="1"/>
  <c r="M33" i="102" s="1"/>
  <c r="H10" i="82"/>
  <c r="K10" i="82"/>
  <c r="N10" i="82"/>
  <c r="N11" i="79"/>
  <c r="K11" i="79"/>
  <c r="H11" i="79"/>
  <c r="G9" i="82"/>
  <c r="J9" i="82" s="1"/>
  <c r="M9" i="82" s="1"/>
  <c r="E9" i="82"/>
  <c r="D8" i="82"/>
  <c r="R9" i="82"/>
  <c r="Q9" i="82"/>
  <c r="P9" i="82"/>
  <c r="P10" i="79"/>
  <c r="Q10" i="79"/>
  <c r="E10" i="79"/>
  <c r="R10" i="79"/>
  <c r="D9" i="79"/>
  <c r="G10" i="79"/>
  <c r="J10" i="79" s="1"/>
  <c r="M10" i="79" s="1"/>
  <c r="N9" i="70"/>
  <c r="H9" i="70"/>
  <c r="K9" i="70"/>
  <c r="G8" i="70"/>
  <c r="J8" i="70" s="1"/>
  <c r="M8" i="70" s="1"/>
  <c r="E8" i="70"/>
  <c r="D7" i="70"/>
  <c r="R8" i="70"/>
  <c r="P8" i="70"/>
  <c r="Q8" i="70"/>
  <c r="R9" i="108"/>
  <c r="Q9" i="108"/>
  <c r="E9" i="108"/>
  <c r="G9" i="108"/>
  <c r="J9" i="108" s="1"/>
  <c r="M9" i="108" s="1"/>
  <c r="P9" i="108"/>
  <c r="D8" i="108"/>
  <c r="H10" i="108"/>
  <c r="K10" i="108"/>
  <c r="N10" i="108"/>
  <c r="N7" i="73"/>
  <c r="N9" i="39"/>
  <c r="Q8" i="67"/>
  <c r="P8" i="67"/>
  <c r="E8" i="67"/>
  <c r="D7" i="67"/>
  <c r="R8" i="67"/>
  <c r="G8" i="67"/>
  <c r="J8" i="67" s="1"/>
  <c r="M8" i="67" s="1"/>
  <c r="D6" i="89"/>
  <c r="G7" i="89"/>
  <c r="J7" i="89" s="1"/>
  <c r="M7" i="89" s="1"/>
  <c r="R7" i="89"/>
  <c r="Q7" i="89"/>
  <c r="P7" i="89"/>
  <c r="E7" i="89"/>
  <c r="D7" i="39"/>
  <c r="P8" i="39"/>
  <c r="E8" i="39"/>
  <c r="R8" i="39"/>
  <c r="Q8" i="39"/>
  <c r="K33" i="95"/>
  <c r="H33" i="95"/>
  <c r="N33" i="95"/>
  <c r="H9" i="67"/>
  <c r="N9" i="67"/>
  <c r="K9" i="67"/>
  <c r="K9" i="39"/>
  <c r="H9" i="39"/>
  <c r="D31" i="95"/>
  <c r="R32" i="95"/>
  <c r="Q32" i="95"/>
  <c r="E32" i="95"/>
  <c r="P32" i="95"/>
  <c r="E32" i="92"/>
  <c r="Q32" i="92"/>
  <c r="R32" i="92"/>
  <c r="D31" i="92"/>
  <c r="P32" i="92"/>
  <c r="G32" i="92"/>
  <c r="N8" i="89"/>
  <c r="H8" i="89"/>
  <c r="K8" i="89"/>
  <c r="N33" i="92"/>
  <c r="H33" i="92"/>
  <c r="K33" i="92"/>
  <c r="Q6" i="52"/>
  <c r="G6" i="52"/>
  <c r="J6" i="52" s="1"/>
  <c r="M6" i="52" s="1"/>
  <c r="D5" i="52"/>
  <c r="E6" i="52"/>
  <c r="R6" i="52"/>
  <c r="P6" i="52"/>
  <c r="K7" i="52"/>
  <c r="N7" i="52"/>
  <c r="H7" i="52"/>
  <c r="D6" i="58"/>
  <c r="G7" i="58"/>
  <c r="J7" i="58" s="1"/>
  <c r="M7" i="58" s="1"/>
  <c r="P7" i="58"/>
  <c r="E7" i="58"/>
  <c r="Q7" i="58"/>
  <c r="R7" i="58"/>
  <c r="P7" i="55"/>
  <c r="E7" i="55"/>
  <c r="G7" i="55"/>
  <c r="J7" i="55" s="1"/>
  <c r="D6" i="55"/>
  <c r="R7" i="55"/>
  <c r="Q7" i="55"/>
  <c r="K8" i="55"/>
  <c r="N8" i="55"/>
  <c r="H8" i="55"/>
  <c r="H8" i="58"/>
  <c r="N8" i="58"/>
  <c r="K8" i="58"/>
  <c r="H7" i="73"/>
  <c r="K7" i="73"/>
  <c r="D5" i="76"/>
  <c r="G6" i="76"/>
  <c r="J6" i="76" s="1"/>
  <c r="M6" i="76" s="1"/>
  <c r="Q6" i="76"/>
  <c r="R6" i="76"/>
  <c r="E6" i="76"/>
  <c r="P6" i="76"/>
  <c r="P6" i="73"/>
  <c r="E6" i="73"/>
  <c r="G6" i="73"/>
  <c r="J6" i="73" s="1"/>
  <c r="M6" i="73" s="1"/>
  <c r="D5" i="73"/>
  <c r="R6" i="73"/>
  <c r="Q6" i="73"/>
  <c r="H7" i="76"/>
  <c r="N7" i="76"/>
  <c r="K7" i="76"/>
  <c r="G6" i="126"/>
  <c r="J6" i="126" s="1"/>
  <c r="M6" i="126" s="1"/>
  <c r="D5" i="126"/>
  <c r="Q6" i="126"/>
  <c r="R6" i="126"/>
  <c r="E6" i="126"/>
  <c r="P6" i="126"/>
  <c r="N7" i="123"/>
  <c r="H7" i="123"/>
  <c r="K7" i="123"/>
  <c r="D5" i="123"/>
  <c r="G6" i="123"/>
  <c r="J6" i="123" s="1"/>
  <c r="M6" i="123" s="1"/>
  <c r="E6" i="123"/>
  <c r="P6" i="123"/>
  <c r="Q6" i="123"/>
  <c r="R6" i="123"/>
  <c r="N7" i="126"/>
  <c r="H7" i="126"/>
  <c r="K7" i="126"/>
  <c r="H7" i="120"/>
  <c r="N7" i="120"/>
  <c r="K7" i="120"/>
  <c r="D5" i="120"/>
  <c r="G6" i="120"/>
  <c r="J6" i="120" s="1"/>
  <c r="M6" i="120" s="1"/>
  <c r="Q6" i="120"/>
  <c r="R6" i="120"/>
  <c r="P6" i="120"/>
  <c r="E6" i="120"/>
  <c r="P8" i="86" l="1"/>
  <c r="Q8" i="86"/>
  <c r="D7" i="86"/>
  <c r="E8" i="86"/>
  <c r="R8" i="86"/>
  <c r="G8" i="86"/>
  <c r="J8" i="86" s="1"/>
  <c r="M8" i="86" s="1"/>
  <c r="K9" i="86"/>
  <c r="N9" i="86"/>
  <c r="H9" i="86"/>
  <c r="P7" i="117"/>
  <c r="E7" i="117"/>
  <c r="D6" i="117"/>
  <c r="G7" i="117"/>
  <c r="J7" i="117" s="1"/>
  <c r="M7" i="117" s="1"/>
  <c r="Q7" i="117"/>
  <c r="R7" i="117"/>
  <c r="N8" i="117"/>
  <c r="H8" i="117"/>
  <c r="K8" i="117"/>
  <c r="E32" i="64"/>
  <c r="P32" i="64"/>
  <c r="D31" i="64"/>
  <c r="G32" i="64"/>
  <c r="J32" i="64" s="1"/>
  <c r="M32" i="64" s="1"/>
  <c r="Q32" i="64"/>
  <c r="R32" i="64"/>
  <c r="K33" i="64"/>
  <c r="N33" i="64"/>
  <c r="H33" i="64"/>
  <c r="P33" i="99"/>
  <c r="R33" i="99"/>
  <c r="Q33" i="99"/>
  <c r="G33" i="99"/>
  <c r="J33" i="99" s="1"/>
  <c r="E33" i="99"/>
  <c r="D32" i="99"/>
  <c r="K33" i="102"/>
  <c r="N33" i="102"/>
  <c r="H33" i="102"/>
  <c r="K34" i="99"/>
  <c r="H34" i="99"/>
  <c r="N34" i="99"/>
  <c r="R32" i="102"/>
  <c r="G32" i="102"/>
  <c r="J32" i="102" s="1"/>
  <c r="M32" i="102" s="1"/>
  <c r="Q32" i="102"/>
  <c r="E32" i="102"/>
  <c r="D31" i="102"/>
  <c r="P32" i="102"/>
  <c r="H10" i="79"/>
  <c r="N10" i="79"/>
  <c r="K10" i="79"/>
  <c r="K9" i="82"/>
  <c r="N9" i="82"/>
  <c r="H9" i="82"/>
  <c r="R9" i="79"/>
  <c r="Q9" i="79"/>
  <c r="P9" i="79"/>
  <c r="G9" i="79"/>
  <c r="J9" i="79" s="1"/>
  <c r="M9" i="79" s="1"/>
  <c r="D8" i="79"/>
  <c r="E9" i="79"/>
  <c r="P8" i="82"/>
  <c r="D7" i="82"/>
  <c r="E8" i="82"/>
  <c r="R8" i="82"/>
  <c r="Q8" i="82"/>
  <c r="G8" i="82"/>
  <c r="J8" i="82" s="1"/>
  <c r="M8" i="82" s="1"/>
  <c r="K8" i="70"/>
  <c r="N8" i="70"/>
  <c r="H8" i="70"/>
  <c r="D6" i="70"/>
  <c r="P7" i="70"/>
  <c r="E7" i="70"/>
  <c r="R7" i="70"/>
  <c r="Q7" i="70"/>
  <c r="G7" i="70"/>
  <c r="J7" i="70" s="1"/>
  <c r="M7" i="70" s="1"/>
  <c r="P8" i="108"/>
  <c r="E8" i="108"/>
  <c r="D7" i="108"/>
  <c r="Q8" i="108"/>
  <c r="G8" i="108"/>
  <c r="J8" i="108" s="1"/>
  <c r="M8" i="108" s="1"/>
  <c r="R8" i="108"/>
  <c r="K9" i="108"/>
  <c r="N9" i="108"/>
  <c r="H9" i="108"/>
  <c r="D30" i="92"/>
  <c r="E31" i="92"/>
  <c r="G31" i="92"/>
  <c r="Q31" i="92"/>
  <c r="R31" i="92"/>
  <c r="P31" i="92"/>
  <c r="Q31" i="95"/>
  <c r="R31" i="95"/>
  <c r="P31" i="95"/>
  <c r="D30" i="95"/>
  <c r="E31" i="95"/>
  <c r="R7" i="67"/>
  <c r="G7" i="67"/>
  <c r="J7" i="67" s="1"/>
  <c r="M7" i="67" s="1"/>
  <c r="Q7" i="67"/>
  <c r="E7" i="67"/>
  <c r="P7" i="67"/>
  <c r="D6" i="67"/>
  <c r="N32" i="92"/>
  <c r="H32" i="92"/>
  <c r="K32" i="92"/>
  <c r="N8" i="39"/>
  <c r="K8" i="39"/>
  <c r="H8" i="39"/>
  <c r="G6" i="89"/>
  <c r="J6" i="89" s="1"/>
  <c r="M6" i="89" s="1"/>
  <c r="D5" i="89"/>
  <c r="R6" i="89"/>
  <c r="Q6" i="89"/>
  <c r="P6" i="89"/>
  <c r="E6" i="89"/>
  <c r="N8" i="67"/>
  <c r="H8" i="67"/>
  <c r="K8" i="67"/>
  <c r="N7" i="89"/>
  <c r="H7" i="89"/>
  <c r="K7" i="89"/>
  <c r="K32" i="95"/>
  <c r="N32" i="95"/>
  <c r="H32" i="95"/>
  <c r="D6" i="39"/>
  <c r="P7" i="39"/>
  <c r="R7" i="39"/>
  <c r="E7" i="39"/>
  <c r="Q7" i="39"/>
  <c r="K6" i="52"/>
  <c r="N6" i="52"/>
  <c r="H6" i="52"/>
  <c r="Q5" i="52"/>
  <c r="G5" i="52"/>
  <c r="J5" i="52" s="1"/>
  <c r="M5" i="52" s="1"/>
  <c r="R5" i="52"/>
  <c r="P5" i="52"/>
  <c r="E5" i="52"/>
  <c r="K7" i="55"/>
  <c r="H7" i="55"/>
  <c r="N7" i="55"/>
  <c r="K7" i="58"/>
  <c r="N7" i="58"/>
  <c r="H7" i="58"/>
  <c r="R6" i="55"/>
  <c r="Q6" i="55"/>
  <c r="G6" i="55"/>
  <c r="J6" i="55" s="1"/>
  <c r="D5" i="55"/>
  <c r="P6" i="55"/>
  <c r="E6" i="55"/>
  <c r="P6" i="58"/>
  <c r="E6" i="58"/>
  <c r="R6" i="58"/>
  <c r="Q6" i="58"/>
  <c r="G6" i="58"/>
  <c r="J6" i="58" s="1"/>
  <c r="M6" i="58" s="1"/>
  <c r="D5" i="58"/>
  <c r="Q5" i="73"/>
  <c r="G5" i="73"/>
  <c r="J5" i="73" s="1"/>
  <c r="M5" i="73" s="1"/>
  <c r="R5" i="73"/>
  <c r="P5" i="73"/>
  <c r="E5" i="73"/>
  <c r="K6" i="76"/>
  <c r="H6" i="76"/>
  <c r="N6" i="76"/>
  <c r="Q5" i="76"/>
  <c r="G5" i="76"/>
  <c r="J5" i="76" s="1"/>
  <c r="M5" i="76" s="1"/>
  <c r="P5" i="76"/>
  <c r="E5" i="76"/>
  <c r="R5" i="76"/>
  <c r="K6" i="73"/>
  <c r="H6" i="73"/>
  <c r="N6" i="73"/>
  <c r="K6" i="123"/>
  <c r="H6" i="123"/>
  <c r="N6" i="123"/>
  <c r="G5" i="123"/>
  <c r="J5" i="123" s="1"/>
  <c r="M5" i="123" s="1"/>
  <c r="E5" i="123"/>
  <c r="P5" i="123"/>
  <c r="R5" i="123"/>
  <c r="Q5" i="123"/>
  <c r="G5" i="126"/>
  <c r="J5" i="126" s="1"/>
  <c r="M5" i="126" s="1"/>
  <c r="Q5" i="126"/>
  <c r="R5" i="126"/>
  <c r="P5" i="126"/>
  <c r="E5" i="126"/>
  <c r="K6" i="126"/>
  <c r="N6" i="126"/>
  <c r="H6" i="126"/>
  <c r="Q5" i="120"/>
  <c r="G5" i="120"/>
  <c r="J5" i="120" s="1"/>
  <c r="M5" i="120" s="1"/>
  <c r="P5" i="120"/>
  <c r="E5" i="120"/>
  <c r="R5" i="120"/>
  <c r="N6" i="120"/>
  <c r="K6" i="120"/>
  <c r="H6" i="120"/>
  <c r="H8" i="86" l="1"/>
  <c r="K8" i="86"/>
  <c r="N8" i="86"/>
  <c r="D6" i="86"/>
  <c r="R7" i="86"/>
  <c r="Q7" i="86"/>
  <c r="P7" i="86"/>
  <c r="G7" i="86"/>
  <c r="J7" i="86" s="1"/>
  <c r="M7" i="86" s="1"/>
  <c r="E7" i="86"/>
  <c r="Q6" i="117"/>
  <c r="R6" i="117"/>
  <c r="E6" i="117"/>
  <c r="P6" i="117"/>
  <c r="G6" i="117"/>
  <c r="J6" i="117" s="1"/>
  <c r="M6" i="117" s="1"/>
  <c r="D5" i="117"/>
  <c r="N7" i="117"/>
  <c r="K7" i="117"/>
  <c r="H7" i="117"/>
  <c r="G31" i="64"/>
  <c r="J31" i="64" s="1"/>
  <c r="M31" i="64" s="1"/>
  <c r="R31" i="64"/>
  <c r="E31" i="64"/>
  <c r="P31" i="64"/>
  <c r="Q31" i="64"/>
  <c r="D30" i="64"/>
  <c r="H32" i="64"/>
  <c r="K32" i="64"/>
  <c r="N32" i="64"/>
  <c r="H32" i="102"/>
  <c r="N32" i="102"/>
  <c r="K32" i="102"/>
  <c r="E32" i="99"/>
  <c r="R32" i="99"/>
  <c r="G32" i="99"/>
  <c r="J32" i="99" s="1"/>
  <c r="D31" i="99"/>
  <c r="Q32" i="99"/>
  <c r="P32" i="99"/>
  <c r="N33" i="99"/>
  <c r="H33" i="99"/>
  <c r="K33" i="99"/>
  <c r="R31" i="102"/>
  <c r="G31" i="102"/>
  <c r="J31" i="102" s="1"/>
  <c r="M31" i="102" s="1"/>
  <c r="D30" i="102"/>
  <c r="P31" i="102"/>
  <c r="E31" i="102"/>
  <c r="Q31" i="102"/>
  <c r="N8" i="82"/>
  <c r="H8" i="82"/>
  <c r="K8" i="82"/>
  <c r="Q7" i="82"/>
  <c r="G7" i="82"/>
  <c r="J7" i="82" s="1"/>
  <c r="M7" i="82" s="1"/>
  <c r="E7" i="82"/>
  <c r="R7" i="82"/>
  <c r="D6" i="82"/>
  <c r="P7" i="82"/>
  <c r="N9" i="79"/>
  <c r="K9" i="79"/>
  <c r="H9" i="79"/>
  <c r="P8" i="79"/>
  <c r="G8" i="79"/>
  <c r="J8" i="79" s="1"/>
  <c r="M8" i="79" s="1"/>
  <c r="E8" i="79"/>
  <c r="D7" i="79"/>
  <c r="R8" i="79"/>
  <c r="Q8" i="79"/>
  <c r="R6" i="70"/>
  <c r="P6" i="70"/>
  <c r="G6" i="70"/>
  <c r="J6" i="70" s="1"/>
  <c r="M6" i="70" s="1"/>
  <c r="Q6" i="70"/>
  <c r="E6" i="70"/>
  <c r="D5" i="70"/>
  <c r="H7" i="70"/>
  <c r="N7" i="70"/>
  <c r="K7" i="70"/>
  <c r="R7" i="108"/>
  <c r="Q7" i="108"/>
  <c r="D6" i="108"/>
  <c r="P7" i="108"/>
  <c r="E7" i="108"/>
  <c r="G7" i="108"/>
  <c r="J7" i="108" s="1"/>
  <c r="M7" i="108" s="1"/>
  <c r="K8" i="108"/>
  <c r="H8" i="108"/>
  <c r="N8" i="108"/>
  <c r="E6" i="39"/>
  <c r="R6" i="39"/>
  <c r="Q6" i="39"/>
  <c r="D5" i="39"/>
  <c r="P6" i="39"/>
  <c r="N7" i="67"/>
  <c r="K7" i="67"/>
  <c r="H7" i="67"/>
  <c r="K6" i="89"/>
  <c r="N6" i="89"/>
  <c r="H6" i="89"/>
  <c r="D5" i="67"/>
  <c r="E6" i="67"/>
  <c r="R6" i="67"/>
  <c r="P6" i="67"/>
  <c r="G6" i="67"/>
  <c r="J6" i="67" s="1"/>
  <c r="M6" i="67" s="1"/>
  <c r="Q6" i="67"/>
  <c r="K7" i="39"/>
  <c r="H7" i="39"/>
  <c r="N7" i="39"/>
  <c r="K31" i="95"/>
  <c r="H31" i="95"/>
  <c r="N31" i="95"/>
  <c r="D29" i="95"/>
  <c r="Q30" i="95"/>
  <c r="R30" i="95"/>
  <c r="E30" i="95"/>
  <c r="P30" i="95"/>
  <c r="H31" i="92"/>
  <c r="K31" i="92"/>
  <c r="N31" i="92"/>
  <c r="N5" i="123"/>
  <c r="G5" i="89"/>
  <c r="J5" i="89" s="1"/>
  <c r="M5" i="89" s="1"/>
  <c r="R5" i="89"/>
  <c r="Q5" i="89"/>
  <c r="E5" i="89"/>
  <c r="P5" i="89"/>
  <c r="G30" i="92"/>
  <c r="D29" i="92"/>
  <c r="E30" i="92"/>
  <c r="R30" i="92"/>
  <c r="P30" i="92"/>
  <c r="Q30" i="92"/>
  <c r="K5" i="52"/>
  <c r="H5" i="52"/>
  <c r="N5" i="52"/>
  <c r="N6" i="55"/>
  <c r="H6" i="55"/>
  <c r="K6" i="55"/>
  <c r="R5" i="58"/>
  <c r="Q5" i="58"/>
  <c r="G5" i="58"/>
  <c r="J5" i="58" s="1"/>
  <c r="M5" i="58" s="1"/>
  <c r="P5" i="58"/>
  <c r="E5" i="58"/>
  <c r="N6" i="58"/>
  <c r="H6" i="58"/>
  <c r="K6" i="58"/>
  <c r="P5" i="55"/>
  <c r="E5" i="55"/>
  <c r="R5" i="55"/>
  <c r="Q5" i="55"/>
  <c r="G5" i="55"/>
  <c r="J5" i="55" s="1"/>
  <c r="M5" i="55" s="1"/>
  <c r="M6" i="55" s="1"/>
  <c r="M7" i="55" s="1"/>
  <c r="M8" i="55" s="1"/>
  <c r="M9" i="55" s="1"/>
  <c r="M10" i="55" s="1"/>
  <c r="M11" i="55" s="1"/>
  <c r="M12" i="55" s="1"/>
  <c r="M13" i="55" s="1"/>
  <c r="M14" i="55" s="1"/>
  <c r="M15" i="55" s="1"/>
  <c r="M16" i="55" s="1"/>
  <c r="M17" i="55" s="1"/>
  <c r="M18" i="55" s="1"/>
  <c r="M19" i="55" s="1"/>
  <c r="M20" i="55" s="1"/>
  <c r="M21" i="55" s="1"/>
  <c r="M22" i="55" s="1"/>
  <c r="M23" i="55" s="1"/>
  <c r="M24" i="55" s="1"/>
  <c r="M25" i="55" s="1"/>
  <c r="M26" i="55" s="1"/>
  <c r="M27" i="55" s="1"/>
  <c r="M28" i="55" s="1"/>
  <c r="M29" i="55" s="1"/>
  <c r="M30" i="55" s="1"/>
  <c r="M31" i="55" s="1"/>
  <c r="M32" i="55" s="1"/>
  <c r="M33" i="55" s="1"/>
  <c r="M34" i="55" s="1"/>
  <c r="M35" i="55" s="1"/>
  <c r="M36" i="55" s="1"/>
  <c r="M37" i="55" s="1"/>
  <c r="M38" i="55" s="1"/>
  <c r="M39" i="55" s="1"/>
  <c r="M40" i="55" s="1"/>
  <c r="M41" i="55" s="1"/>
  <c r="M42" i="55" s="1"/>
  <c r="M43" i="55" s="1"/>
  <c r="M44" i="55" s="1"/>
  <c r="M45" i="55" s="1"/>
  <c r="K5" i="76"/>
  <c r="N5" i="76"/>
  <c r="H5" i="76"/>
  <c r="N5" i="73"/>
  <c r="H5" i="73"/>
  <c r="K5" i="73"/>
  <c r="K5" i="126"/>
  <c r="H5" i="126"/>
  <c r="N5" i="126"/>
  <c r="H5" i="123"/>
  <c r="K5" i="123"/>
  <c r="K5" i="120"/>
  <c r="N5" i="120"/>
  <c r="H5" i="120"/>
  <c r="R6" i="86" l="1"/>
  <c r="Q6" i="86"/>
  <c r="D5" i="86"/>
  <c r="G6" i="86"/>
  <c r="J6" i="86" s="1"/>
  <c r="M6" i="86" s="1"/>
  <c r="P6" i="86"/>
  <c r="E6" i="86"/>
  <c r="H7" i="86"/>
  <c r="K7" i="86"/>
  <c r="N7" i="86"/>
  <c r="G5" i="117"/>
  <c r="J5" i="117" s="1"/>
  <c r="M5" i="117" s="1"/>
  <c r="P5" i="117"/>
  <c r="E5" i="117"/>
  <c r="Q5" i="117"/>
  <c r="R5" i="117"/>
  <c r="N6" i="117"/>
  <c r="H6" i="117"/>
  <c r="K6" i="117"/>
  <c r="K31" i="64"/>
  <c r="N31" i="64"/>
  <c r="H31" i="64"/>
  <c r="D29" i="64"/>
  <c r="E30" i="64"/>
  <c r="R30" i="64"/>
  <c r="G30" i="64"/>
  <c r="J30" i="64" s="1"/>
  <c r="M30" i="64" s="1"/>
  <c r="P30" i="64"/>
  <c r="Q30" i="64"/>
  <c r="Q30" i="102"/>
  <c r="E30" i="102"/>
  <c r="D29" i="102"/>
  <c r="P30" i="102"/>
  <c r="G30" i="102"/>
  <c r="J30" i="102" s="1"/>
  <c r="M30" i="102" s="1"/>
  <c r="R30" i="102"/>
  <c r="R31" i="99"/>
  <c r="G31" i="99"/>
  <c r="J31" i="99" s="1"/>
  <c r="Q31" i="99"/>
  <c r="E31" i="99"/>
  <c r="D30" i="99"/>
  <c r="P31" i="99"/>
  <c r="K32" i="99"/>
  <c r="H32" i="99"/>
  <c r="N32" i="99"/>
  <c r="K31" i="102"/>
  <c r="N31" i="102"/>
  <c r="H31" i="102"/>
  <c r="H7" i="82"/>
  <c r="N7" i="82"/>
  <c r="K7" i="82"/>
  <c r="G7" i="79"/>
  <c r="J7" i="79" s="1"/>
  <c r="M7" i="79" s="1"/>
  <c r="D6" i="79"/>
  <c r="R7" i="79"/>
  <c r="E7" i="79"/>
  <c r="Q7" i="79"/>
  <c r="P7" i="79"/>
  <c r="P6" i="82"/>
  <c r="G6" i="82"/>
  <c r="J6" i="82" s="1"/>
  <c r="M6" i="82" s="1"/>
  <c r="E6" i="82"/>
  <c r="R6" i="82"/>
  <c r="D5" i="82"/>
  <c r="Q6" i="82"/>
  <c r="N8" i="79"/>
  <c r="H8" i="79"/>
  <c r="K8" i="79"/>
  <c r="P5" i="70"/>
  <c r="E5" i="70"/>
  <c r="R5" i="70"/>
  <c r="Q5" i="70"/>
  <c r="G5" i="70"/>
  <c r="J5" i="70" s="1"/>
  <c r="M5" i="70" s="1"/>
  <c r="K6" i="70"/>
  <c r="N6" i="70"/>
  <c r="H6" i="70"/>
  <c r="N7" i="108"/>
  <c r="H7" i="108"/>
  <c r="K7" i="108"/>
  <c r="R6" i="108"/>
  <c r="P6" i="108"/>
  <c r="E6" i="108"/>
  <c r="D5" i="108"/>
  <c r="G6" i="108"/>
  <c r="J6" i="108" s="1"/>
  <c r="M6" i="108" s="1"/>
  <c r="Q6" i="108"/>
  <c r="K30" i="92"/>
  <c r="N30" i="92"/>
  <c r="H30" i="92"/>
  <c r="Q29" i="95"/>
  <c r="D28" i="95"/>
  <c r="E29" i="95"/>
  <c r="P29" i="95"/>
  <c r="R29" i="95"/>
  <c r="R5" i="67"/>
  <c r="G5" i="67"/>
  <c r="J5" i="67" s="1"/>
  <c r="M5" i="67" s="1"/>
  <c r="P5" i="67"/>
  <c r="Q5" i="67"/>
  <c r="E5" i="67"/>
  <c r="N6" i="67"/>
  <c r="H6" i="67"/>
  <c r="K6" i="67"/>
  <c r="P29" i="92"/>
  <c r="G29" i="92"/>
  <c r="D28" i="92"/>
  <c r="R29" i="92"/>
  <c r="Q29" i="92"/>
  <c r="E29" i="92"/>
  <c r="R5" i="39"/>
  <c r="Q5" i="39"/>
  <c r="P5" i="39"/>
  <c r="G5" i="39"/>
  <c r="E5" i="39"/>
  <c r="N5" i="89"/>
  <c r="K5" i="89"/>
  <c r="H5" i="89"/>
  <c r="K30" i="95"/>
  <c r="N30" i="95"/>
  <c r="H30" i="95"/>
  <c r="K6" i="39"/>
  <c r="H6" i="39"/>
  <c r="N6" i="39"/>
  <c r="H5" i="58"/>
  <c r="K5" i="58"/>
  <c r="N5" i="58"/>
  <c r="K5" i="55"/>
  <c r="H5" i="55"/>
  <c r="N5" i="55"/>
  <c r="N6" i="86" l="1"/>
  <c r="H6" i="86"/>
  <c r="K6" i="86"/>
  <c r="P5" i="86"/>
  <c r="Q5" i="86"/>
  <c r="G5" i="86"/>
  <c r="J5" i="86" s="1"/>
  <c r="M5" i="86" s="1"/>
  <c r="R5" i="86"/>
  <c r="E5" i="86"/>
  <c r="K5" i="117"/>
  <c r="H5" i="117"/>
  <c r="N5" i="117"/>
  <c r="N30" i="64"/>
  <c r="K30" i="64"/>
  <c r="H30" i="64"/>
  <c r="D28" i="64"/>
  <c r="R29" i="64"/>
  <c r="G29" i="64"/>
  <c r="J29" i="64" s="1"/>
  <c r="M29" i="64" s="1"/>
  <c r="Q29" i="64"/>
  <c r="E29" i="64"/>
  <c r="P29" i="64"/>
  <c r="E30" i="99"/>
  <c r="P30" i="99"/>
  <c r="G30" i="99"/>
  <c r="J30" i="99" s="1"/>
  <c r="D29" i="99"/>
  <c r="R30" i="99"/>
  <c r="Q30" i="99"/>
  <c r="R29" i="102"/>
  <c r="E29" i="102"/>
  <c r="G29" i="102"/>
  <c r="J29" i="102" s="1"/>
  <c r="M29" i="102" s="1"/>
  <c r="D28" i="102"/>
  <c r="Q29" i="102"/>
  <c r="P29" i="102"/>
  <c r="K31" i="99"/>
  <c r="H31" i="99"/>
  <c r="N31" i="99"/>
  <c r="H30" i="102"/>
  <c r="K30" i="102"/>
  <c r="N30" i="102"/>
  <c r="H7" i="79"/>
  <c r="K7" i="79"/>
  <c r="N7" i="79"/>
  <c r="P5" i="82"/>
  <c r="G5" i="82"/>
  <c r="J5" i="82" s="1"/>
  <c r="M5" i="82" s="1"/>
  <c r="R5" i="82"/>
  <c r="E5" i="82"/>
  <c r="Q5" i="82"/>
  <c r="Q6" i="79"/>
  <c r="G6" i="79"/>
  <c r="J6" i="79" s="1"/>
  <c r="M6" i="79" s="1"/>
  <c r="E6" i="79"/>
  <c r="D5" i="79"/>
  <c r="P6" i="79"/>
  <c r="R6" i="79"/>
  <c r="K6" i="82"/>
  <c r="N6" i="82"/>
  <c r="H6" i="82"/>
  <c r="K5" i="70"/>
  <c r="N5" i="70"/>
  <c r="H5" i="70"/>
  <c r="H6" i="108"/>
  <c r="K6" i="108"/>
  <c r="N6" i="108"/>
  <c r="R5" i="108"/>
  <c r="E5" i="108"/>
  <c r="P5" i="108"/>
  <c r="Q5" i="108"/>
  <c r="G5" i="108"/>
  <c r="J5" i="108" s="1"/>
  <c r="M5" i="108" s="1"/>
  <c r="K29" i="92"/>
  <c r="H29" i="92"/>
  <c r="N29" i="92"/>
  <c r="K29" i="95"/>
  <c r="N29" i="95"/>
  <c r="H29" i="95"/>
  <c r="K5" i="39"/>
  <c r="H5" i="39"/>
  <c r="N5" i="39"/>
  <c r="N5" i="67"/>
  <c r="H5" i="67"/>
  <c r="K5" i="67"/>
  <c r="Q28" i="95"/>
  <c r="E28" i="95"/>
  <c r="D27" i="95"/>
  <c r="P28" i="95"/>
  <c r="R28" i="95"/>
  <c r="J5" i="39"/>
  <c r="G6" i="39"/>
  <c r="G7" i="39" s="1"/>
  <c r="G8" i="39" s="1"/>
  <c r="G9" i="39" s="1"/>
  <c r="G10" i="39" s="1"/>
  <c r="G11" i="39" s="1"/>
  <c r="G12" i="39" s="1"/>
  <c r="G13" i="39" s="1"/>
  <c r="G14" i="39" s="1"/>
  <c r="G15" i="39" s="1"/>
  <c r="G16" i="39" s="1"/>
  <c r="G17" i="39" s="1"/>
  <c r="G18" i="39" s="1"/>
  <c r="G19" i="39" s="1"/>
  <c r="G20" i="39" s="1"/>
  <c r="G21" i="39" s="1"/>
  <c r="G22" i="39" s="1"/>
  <c r="G23" i="39" s="1"/>
  <c r="G24" i="39" s="1"/>
  <c r="G25" i="39" s="1"/>
  <c r="G26" i="39" s="1"/>
  <c r="G27" i="39" s="1"/>
  <c r="G28" i="39" s="1"/>
  <c r="G29" i="39" s="1"/>
  <c r="G30" i="39" s="1"/>
  <c r="G31" i="39" s="1"/>
  <c r="G32" i="39" s="1"/>
  <c r="G33" i="39" s="1"/>
  <c r="G34" i="39" s="1"/>
  <c r="G35" i="39" s="1"/>
  <c r="G36" i="39" s="1"/>
  <c r="G37" i="39" s="1"/>
  <c r="G38" i="39" s="1"/>
  <c r="G39" i="39" s="1"/>
  <c r="G40" i="39" s="1"/>
  <c r="G41" i="39" s="1"/>
  <c r="G42" i="39" s="1"/>
  <c r="G43" i="39" s="1"/>
  <c r="G44" i="39" s="1"/>
  <c r="G45" i="39" s="1"/>
  <c r="R28" i="92"/>
  <c r="P28" i="92"/>
  <c r="G28" i="92"/>
  <c r="D27" i="92"/>
  <c r="Q28" i="92"/>
  <c r="E28" i="92"/>
  <c r="N5" i="86" l="1"/>
  <c r="H5" i="86"/>
  <c r="K5" i="86"/>
  <c r="N29" i="64"/>
  <c r="H29" i="64"/>
  <c r="K29" i="64"/>
  <c r="R28" i="64"/>
  <c r="G28" i="64"/>
  <c r="J28" i="64" s="1"/>
  <c r="M28" i="64" s="1"/>
  <c r="Q28" i="64"/>
  <c r="P28" i="64"/>
  <c r="E28" i="64"/>
  <c r="D27" i="64"/>
  <c r="N29" i="102"/>
  <c r="H29" i="102"/>
  <c r="K29" i="102"/>
  <c r="Q29" i="99"/>
  <c r="D28" i="99"/>
  <c r="E29" i="99"/>
  <c r="R29" i="99"/>
  <c r="P29" i="99"/>
  <c r="G29" i="99"/>
  <c r="J29" i="99" s="1"/>
  <c r="G28" i="102"/>
  <c r="J28" i="102" s="1"/>
  <c r="M28" i="102" s="1"/>
  <c r="Q28" i="102"/>
  <c r="P28" i="102"/>
  <c r="E28" i="102"/>
  <c r="D27" i="102"/>
  <c r="R28" i="102"/>
  <c r="K30" i="99"/>
  <c r="H30" i="99"/>
  <c r="N30" i="99"/>
  <c r="H5" i="82"/>
  <c r="N5" i="82"/>
  <c r="K5" i="82"/>
  <c r="N6" i="79"/>
  <c r="H6" i="79"/>
  <c r="K6" i="79"/>
  <c r="Q5" i="79"/>
  <c r="G5" i="79"/>
  <c r="J5" i="79" s="1"/>
  <c r="M5" i="79" s="1"/>
  <c r="E5" i="79"/>
  <c r="R5" i="79"/>
  <c r="P5" i="79"/>
  <c r="K5" i="108"/>
  <c r="H5" i="108"/>
  <c r="N5" i="108"/>
  <c r="K28" i="95"/>
  <c r="N28" i="95"/>
  <c r="H28" i="95"/>
  <c r="K28" i="92"/>
  <c r="H28" i="92"/>
  <c r="N28" i="92"/>
  <c r="M5" i="39"/>
  <c r="M6" i="39" s="1"/>
  <c r="M7" i="39" s="1"/>
  <c r="M8" i="39" s="1"/>
  <c r="M9" i="39" s="1"/>
  <c r="M10" i="39" s="1"/>
  <c r="M11" i="39" s="1"/>
  <c r="M12" i="39" s="1"/>
  <c r="M13" i="39" s="1"/>
  <c r="M14" i="39" s="1"/>
  <c r="M15" i="39" s="1"/>
  <c r="M16" i="39" s="1"/>
  <c r="M17" i="39" s="1"/>
  <c r="M18" i="39" s="1"/>
  <c r="M19" i="39" s="1"/>
  <c r="M20" i="39" s="1"/>
  <c r="M21" i="39" s="1"/>
  <c r="M22" i="39" s="1"/>
  <c r="M23" i="39" s="1"/>
  <c r="M24" i="39" s="1"/>
  <c r="M25" i="39" s="1"/>
  <c r="M26" i="39" s="1"/>
  <c r="M27" i="39" s="1"/>
  <c r="M28" i="39" s="1"/>
  <c r="M29" i="39" s="1"/>
  <c r="M30" i="39" s="1"/>
  <c r="M31" i="39" s="1"/>
  <c r="M32" i="39" s="1"/>
  <c r="M33" i="39" s="1"/>
  <c r="M34" i="39" s="1"/>
  <c r="M35" i="39" s="1"/>
  <c r="M36" i="39" s="1"/>
  <c r="M37" i="39" s="1"/>
  <c r="M38" i="39" s="1"/>
  <c r="M39" i="39" s="1"/>
  <c r="M40" i="39" s="1"/>
  <c r="M41" i="39" s="1"/>
  <c r="M42" i="39" s="1"/>
  <c r="M43" i="39" s="1"/>
  <c r="M44" i="39" s="1"/>
  <c r="M45" i="39" s="1"/>
  <c r="J6" i="39"/>
  <c r="J7" i="39" s="1"/>
  <c r="J8" i="39" s="1"/>
  <c r="J9" i="39" s="1"/>
  <c r="J10" i="39" s="1"/>
  <c r="J11" i="39" s="1"/>
  <c r="J12" i="39" s="1"/>
  <c r="J13" i="39" s="1"/>
  <c r="J14" i="39" s="1"/>
  <c r="J15" i="39" s="1"/>
  <c r="J16" i="39" s="1"/>
  <c r="J17" i="39" s="1"/>
  <c r="J18" i="39" s="1"/>
  <c r="J19" i="39" s="1"/>
  <c r="J20" i="39" s="1"/>
  <c r="J21" i="39" s="1"/>
  <c r="J22" i="39" s="1"/>
  <c r="J23" i="39" s="1"/>
  <c r="J24" i="39" s="1"/>
  <c r="J25" i="39" s="1"/>
  <c r="J26" i="39" s="1"/>
  <c r="J27" i="39" s="1"/>
  <c r="J28" i="39" s="1"/>
  <c r="J29" i="39" s="1"/>
  <c r="J30" i="39" s="1"/>
  <c r="J31" i="39" s="1"/>
  <c r="J32" i="39" s="1"/>
  <c r="J33" i="39" s="1"/>
  <c r="J34" i="39" s="1"/>
  <c r="J35" i="39" s="1"/>
  <c r="J36" i="39" s="1"/>
  <c r="J37" i="39" s="1"/>
  <c r="J38" i="39" s="1"/>
  <c r="J39" i="39" s="1"/>
  <c r="J40" i="39" s="1"/>
  <c r="J41" i="39" s="1"/>
  <c r="J42" i="39" s="1"/>
  <c r="J43" i="39" s="1"/>
  <c r="J44" i="39" s="1"/>
  <c r="J45" i="39" s="1"/>
  <c r="R27" i="92"/>
  <c r="P27" i="92"/>
  <c r="G27" i="92"/>
  <c r="Q27" i="92"/>
  <c r="D26" i="92"/>
  <c r="E27" i="92"/>
  <c r="D26" i="95"/>
  <c r="R27" i="95"/>
  <c r="Q27" i="95"/>
  <c r="E27" i="95"/>
  <c r="P27" i="95"/>
  <c r="K28" i="64" l="1"/>
  <c r="N28" i="64"/>
  <c r="H28" i="64"/>
  <c r="P27" i="64"/>
  <c r="D26" i="64"/>
  <c r="Q27" i="64"/>
  <c r="R27" i="64"/>
  <c r="E27" i="64"/>
  <c r="G27" i="64"/>
  <c r="J27" i="64" s="1"/>
  <c r="M27" i="64" s="1"/>
  <c r="N29" i="99"/>
  <c r="K29" i="99"/>
  <c r="H29" i="99"/>
  <c r="E28" i="99"/>
  <c r="G28" i="99"/>
  <c r="J28" i="99" s="1"/>
  <c r="Q28" i="99"/>
  <c r="P28" i="99"/>
  <c r="D27" i="99"/>
  <c r="R28" i="99"/>
  <c r="P27" i="102"/>
  <c r="D26" i="102"/>
  <c r="Q27" i="102"/>
  <c r="R27" i="102"/>
  <c r="E27" i="102"/>
  <c r="G27" i="102"/>
  <c r="J27" i="102" s="1"/>
  <c r="M27" i="102" s="1"/>
  <c r="H28" i="102"/>
  <c r="K28" i="102"/>
  <c r="N28" i="102"/>
  <c r="N5" i="79"/>
  <c r="H5" i="79"/>
  <c r="K5" i="79"/>
  <c r="K27" i="95"/>
  <c r="N27" i="95"/>
  <c r="H27" i="95"/>
  <c r="P26" i="95"/>
  <c r="Q26" i="95"/>
  <c r="D25" i="95"/>
  <c r="R26" i="95"/>
  <c r="E26" i="95"/>
  <c r="H27" i="92"/>
  <c r="K27" i="92"/>
  <c r="N27" i="92"/>
  <c r="G26" i="92"/>
  <c r="P26" i="92"/>
  <c r="Q26" i="92"/>
  <c r="D25" i="92"/>
  <c r="R26" i="92"/>
  <c r="E26" i="92"/>
  <c r="N27" i="64" l="1"/>
  <c r="H27" i="64"/>
  <c r="K27" i="64"/>
  <c r="E26" i="64"/>
  <c r="D25" i="64"/>
  <c r="P26" i="64"/>
  <c r="Q26" i="64"/>
  <c r="G26" i="64"/>
  <c r="J26" i="64" s="1"/>
  <c r="M26" i="64" s="1"/>
  <c r="R26" i="64"/>
  <c r="G27" i="99"/>
  <c r="J27" i="99" s="1"/>
  <c r="Q27" i="99"/>
  <c r="D26" i="99"/>
  <c r="E27" i="99"/>
  <c r="P27" i="99"/>
  <c r="R27" i="99"/>
  <c r="H28" i="99"/>
  <c r="N28" i="99"/>
  <c r="K28" i="99"/>
  <c r="R26" i="102"/>
  <c r="Q26" i="102"/>
  <c r="P26" i="102"/>
  <c r="D25" i="102"/>
  <c r="G26" i="102"/>
  <c r="J26" i="102" s="1"/>
  <c r="M26" i="102" s="1"/>
  <c r="E26" i="102"/>
  <c r="N27" i="102"/>
  <c r="H27" i="102"/>
  <c r="K27" i="102"/>
  <c r="N26" i="95"/>
  <c r="H26" i="95"/>
  <c r="K26" i="95"/>
  <c r="H26" i="92"/>
  <c r="K26" i="92"/>
  <c r="N26" i="92"/>
  <c r="E25" i="92"/>
  <c r="D24" i="92"/>
  <c r="R25" i="92"/>
  <c r="G25" i="92"/>
  <c r="Q25" i="92"/>
  <c r="P25" i="92"/>
  <c r="D24" i="95"/>
  <c r="Q25" i="95"/>
  <c r="R25" i="95"/>
  <c r="P25" i="95"/>
  <c r="E25" i="95"/>
  <c r="K26" i="64" l="1"/>
  <c r="N26" i="64"/>
  <c r="H26" i="64"/>
  <c r="G25" i="64"/>
  <c r="J25" i="64" s="1"/>
  <c r="M25" i="64" s="1"/>
  <c r="D24" i="64"/>
  <c r="P25" i="64"/>
  <c r="R25" i="64"/>
  <c r="Q25" i="64"/>
  <c r="E25" i="64"/>
  <c r="N26" i="102"/>
  <c r="H26" i="102"/>
  <c r="K26" i="102"/>
  <c r="H27" i="99"/>
  <c r="K27" i="99"/>
  <c r="N27" i="99"/>
  <c r="E26" i="99"/>
  <c r="Q26" i="99"/>
  <c r="R26" i="99"/>
  <c r="P26" i="99"/>
  <c r="G26" i="99"/>
  <c r="J26" i="99" s="1"/>
  <c r="D25" i="99"/>
  <c r="G25" i="102"/>
  <c r="J25" i="102" s="1"/>
  <c r="M25" i="102" s="1"/>
  <c r="Q25" i="102"/>
  <c r="P25" i="102"/>
  <c r="R25" i="102"/>
  <c r="E25" i="102"/>
  <c r="D24" i="102"/>
  <c r="H25" i="95"/>
  <c r="N25" i="95"/>
  <c r="K25" i="95"/>
  <c r="Q24" i="92"/>
  <c r="G24" i="92"/>
  <c r="R24" i="92"/>
  <c r="E24" i="92"/>
  <c r="P24" i="92"/>
  <c r="D23" i="92"/>
  <c r="H25" i="92"/>
  <c r="N25" i="92"/>
  <c r="K25" i="92"/>
  <c r="D23" i="95"/>
  <c r="E24" i="95"/>
  <c r="Q24" i="95"/>
  <c r="P24" i="95"/>
  <c r="R24" i="95"/>
  <c r="G24" i="64" l="1"/>
  <c r="J24" i="64" s="1"/>
  <c r="M24" i="64" s="1"/>
  <c r="Q24" i="64"/>
  <c r="P24" i="64"/>
  <c r="E24" i="64"/>
  <c r="D23" i="64"/>
  <c r="R24" i="64"/>
  <c r="N25" i="64"/>
  <c r="H25" i="64"/>
  <c r="K25" i="64"/>
  <c r="K26" i="99"/>
  <c r="H26" i="99"/>
  <c r="N26" i="99"/>
  <c r="E25" i="99"/>
  <c r="P25" i="99"/>
  <c r="D24" i="99"/>
  <c r="R25" i="99"/>
  <c r="Q25" i="99"/>
  <c r="G25" i="99"/>
  <c r="J25" i="99" s="1"/>
  <c r="G24" i="102"/>
  <c r="J24" i="102" s="1"/>
  <c r="M24" i="102" s="1"/>
  <c r="Q24" i="102"/>
  <c r="D23" i="102"/>
  <c r="P24" i="102"/>
  <c r="E24" i="102"/>
  <c r="R24" i="102"/>
  <c r="K25" i="102"/>
  <c r="H25" i="102"/>
  <c r="N25" i="102"/>
  <c r="N24" i="95"/>
  <c r="H24" i="95"/>
  <c r="K24" i="95"/>
  <c r="P23" i="95"/>
  <c r="E23" i="95"/>
  <c r="R23" i="95"/>
  <c r="D22" i="95"/>
  <c r="Q23" i="95"/>
  <c r="K24" i="92"/>
  <c r="N24" i="92"/>
  <c r="H24" i="92"/>
  <c r="G23" i="92"/>
  <c r="R23" i="92"/>
  <c r="P23" i="92"/>
  <c r="Q23" i="92"/>
  <c r="D22" i="92"/>
  <c r="E23" i="92"/>
  <c r="Q23" i="64" l="1"/>
  <c r="R23" i="64"/>
  <c r="G23" i="64"/>
  <c r="J23" i="64" s="1"/>
  <c r="M23" i="64" s="1"/>
  <c r="P23" i="64"/>
  <c r="E23" i="64"/>
  <c r="D22" i="64"/>
  <c r="N24" i="64"/>
  <c r="K24" i="64"/>
  <c r="H24" i="64"/>
  <c r="N24" i="102"/>
  <c r="H24" i="102"/>
  <c r="K24" i="102"/>
  <c r="P24" i="99"/>
  <c r="D23" i="99"/>
  <c r="G24" i="99"/>
  <c r="J24" i="99" s="1"/>
  <c r="E24" i="99"/>
  <c r="R24" i="99"/>
  <c r="Q24" i="99"/>
  <c r="K25" i="99"/>
  <c r="N25" i="99"/>
  <c r="H25" i="99"/>
  <c r="E23" i="102"/>
  <c r="P23" i="102"/>
  <c r="D22" i="102"/>
  <c r="G23" i="102"/>
  <c r="J23" i="102" s="1"/>
  <c r="M23" i="102" s="1"/>
  <c r="R23" i="102"/>
  <c r="Q23" i="102"/>
  <c r="Q22" i="95"/>
  <c r="D21" i="95"/>
  <c r="P22" i="95"/>
  <c r="R22" i="95"/>
  <c r="E22" i="95"/>
  <c r="E22" i="92"/>
  <c r="R22" i="92"/>
  <c r="D21" i="92"/>
  <c r="G22" i="92"/>
  <c r="P22" i="92"/>
  <c r="Q22" i="92"/>
  <c r="H23" i="95"/>
  <c r="K23" i="95"/>
  <c r="N23" i="95"/>
  <c r="K23" i="92"/>
  <c r="N23" i="92"/>
  <c r="H23" i="92"/>
  <c r="Q22" i="64" l="1"/>
  <c r="R22" i="64"/>
  <c r="E22" i="64"/>
  <c r="G22" i="64"/>
  <c r="J22" i="64" s="1"/>
  <c r="M22" i="64" s="1"/>
  <c r="D21" i="64"/>
  <c r="P22" i="64"/>
  <c r="H23" i="64"/>
  <c r="K23" i="64"/>
  <c r="N23" i="64"/>
  <c r="H24" i="99"/>
  <c r="N24" i="99"/>
  <c r="K24" i="99"/>
  <c r="Q22" i="102"/>
  <c r="P22" i="102"/>
  <c r="R22" i="102"/>
  <c r="D21" i="102"/>
  <c r="G22" i="102"/>
  <c r="J22" i="102" s="1"/>
  <c r="M22" i="102" s="1"/>
  <c r="E22" i="102"/>
  <c r="N23" i="102"/>
  <c r="H23" i="102"/>
  <c r="K23" i="102"/>
  <c r="Q23" i="99"/>
  <c r="P23" i="99"/>
  <c r="D22" i="99"/>
  <c r="E23" i="99"/>
  <c r="R23" i="99"/>
  <c r="G23" i="99"/>
  <c r="J23" i="99" s="1"/>
  <c r="K22" i="95"/>
  <c r="H22" i="95"/>
  <c r="N22" i="95"/>
  <c r="E21" i="95"/>
  <c r="R21" i="95"/>
  <c r="P21" i="95"/>
  <c r="D20" i="95"/>
  <c r="Q21" i="95"/>
  <c r="P21" i="92"/>
  <c r="R21" i="92"/>
  <c r="D20" i="92"/>
  <c r="Q21" i="92"/>
  <c r="G21" i="92"/>
  <c r="E21" i="92"/>
  <c r="K22" i="92"/>
  <c r="N22" i="92"/>
  <c r="H22" i="92"/>
  <c r="P21" i="64" l="1"/>
  <c r="D20" i="64"/>
  <c r="R21" i="64"/>
  <c r="E21" i="64"/>
  <c r="Q21" i="64"/>
  <c r="G21" i="64"/>
  <c r="J21" i="64" s="1"/>
  <c r="M21" i="64" s="1"/>
  <c r="H22" i="64"/>
  <c r="N22" i="64"/>
  <c r="K22" i="64"/>
  <c r="D21" i="99"/>
  <c r="G22" i="99"/>
  <c r="J22" i="99" s="1"/>
  <c r="E22" i="99"/>
  <c r="P22" i="99"/>
  <c r="R22" i="99"/>
  <c r="Q22" i="99"/>
  <c r="Q21" i="102"/>
  <c r="E21" i="102"/>
  <c r="P21" i="102"/>
  <c r="D20" i="102"/>
  <c r="R21" i="102"/>
  <c r="G21" i="102"/>
  <c r="J21" i="102" s="1"/>
  <c r="M21" i="102" s="1"/>
  <c r="H23" i="99"/>
  <c r="K23" i="99"/>
  <c r="N23" i="99"/>
  <c r="N22" i="102"/>
  <c r="H22" i="102"/>
  <c r="K22" i="102"/>
  <c r="K21" i="92"/>
  <c r="H21" i="92"/>
  <c r="N21" i="92"/>
  <c r="D19" i="92"/>
  <c r="Q20" i="92"/>
  <c r="G20" i="92"/>
  <c r="R20" i="92"/>
  <c r="E20" i="92"/>
  <c r="P20" i="92"/>
  <c r="K21" i="95"/>
  <c r="H21" i="95"/>
  <c r="N21" i="95"/>
  <c r="P20" i="95"/>
  <c r="D19" i="95"/>
  <c r="Q20" i="95"/>
  <c r="R20" i="95"/>
  <c r="E20" i="95"/>
  <c r="N21" i="64" l="1"/>
  <c r="H21" i="64"/>
  <c r="K21" i="64"/>
  <c r="P20" i="64"/>
  <c r="D19" i="64"/>
  <c r="G20" i="64"/>
  <c r="J20" i="64" s="1"/>
  <c r="M20" i="64" s="1"/>
  <c r="R20" i="64"/>
  <c r="Q20" i="64"/>
  <c r="E20" i="64"/>
  <c r="N21" i="102"/>
  <c r="H21" i="102"/>
  <c r="K21" i="102"/>
  <c r="K22" i="99"/>
  <c r="H22" i="99"/>
  <c r="N22" i="99"/>
  <c r="D19" i="102"/>
  <c r="Q20" i="102"/>
  <c r="R20" i="102"/>
  <c r="G20" i="102"/>
  <c r="J20" i="102" s="1"/>
  <c r="M20" i="102" s="1"/>
  <c r="P20" i="102"/>
  <c r="E20" i="102"/>
  <c r="E21" i="99"/>
  <c r="P21" i="99"/>
  <c r="G21" i="99"/>
  <c r="J21" i="99" s="1"/>
  <c r="D20" i="99"/>
  <c r="Q21" i="99"/>
  <c r="R21" i="99"/>
  <c r="K20" i="92"/>
  <c r="H20" i="92"/>
  <c r="N20" i="92"/>
  <c r="E19" i="95"/>
  <c r="R19" i="95"/>
  <c r="P19" i="95"/>
  <c r="Q19" i="95"/>
  <c r="D18" i="95"/>
  <c r="H20" i="95"/>
  <c r="N20" i="95"/>
  <c r="K20" i="95"/>
  <c r="Q19" i="92"/>
  <c r="R19" i="92"/>
  <c r="D18" i="92"/>
  <c r="E19" i="92"/>
  <c r="G19" i="92"/>
  <c r="P19" i="92"/>
  <c r="R19" i="64" l="1"/>
  <c r="D18" i="64"/>
  <c r="E19" i="64"/>
  <c r="G19" i="64"/>
  <c r="J19" i="64" s="1"/>
  <c r="M19" i="64" s="1"/>
  <c r="Q19" i="64"/>
  <c r="P19" i="64"/>
  <c r="N20" i="64"/>
  <c r="H20" i="64"/>
  <c r="K20" i="64"/>
  <c r="P19" i="102"/>
  <c r="G19" i="102"/>
  <c r="J19" i="102" s="1"/>
  <c r="M19" i="102" s="1"/>
  <c r="R19" i="102"/>
  <c r="Q19" i="102"/>
  <c r="D18" i="102"/>
  <c r="E19" i="102"/>
  <c r="K21" i="99"/>
  <c r="H21" i="99"/>
  <c r="N21" i="99"/>
  <c r="N20" i="102"/>
  <c r="H20" i="102"/>
  <c r="K20" i="102"/>
  <c r="R20" i="99"/>
  <c r="Q20" i="99"/>
  <c r="E20" i="99"/>
  <c r="G20" i="99"/>
  <c r="J20" i="99" s="1"/>
  <c r="P20" i="99"/>
  <c r="D19" i="99"/>
  <c r="P18" i="95"/>
  <c r="R18" i="95"/>
  <c r="E18" i="95"/>
  <c r="Q18" i="95"/>
  <c r="D17" i="95"/>
  <c r="H19" i="92"/>
  <c r="K19" i="92"/>
  <c r="N19" i="92"/>
  <c r="R18" i="92"/>
  <c r="G18" i="92"/>
  <c r="E18" i="92"/>
  <c r="D17" i="92"/>
  <c r="Q18" i="92"/>
  <c r="P18" i="92"/>
  <c r="K19" i="95"/>
  <c r="H19" i="95"/>
  <c r="N19" i="95"/>
  <c r="N19" i="64" l="1"/>
  <c r="K19" i="64"/>
  <c r="H19" i="64"/>
  <c r="P18" i="64"/>
  <c r="D17" i="64"/>
  <c r="R18" i="64"/>
  <c r="Q18" i="64"/>
  <c r="E18" i="64"/>
  <c r="G18" i="64"/>
  <c r="J18" i="64" s="1"/>
  <c r="M18" i="64" s="1"/>
  <c r="K20" i="99"/>
  <c r="H20" i="99"/>
  <c r="N20" i="99"/>
  <c r="K19" i="102"/>
  <c r="N19" i="102"/>
  <c r="H19" i="102"/>
  <c r="G18" i="102"/>
  <c r="J18" i="102" s="1"/>
  <c r="M18" i="102" s="1"/>
  <c r="Q18" i="102"/>
  <c r="E18" i="102"/>
  <c r="D17" i="102"/>
  <c r="R18" i="102"/>
  <c r="P18" i="102"/>
  <c r="D18" i="99"/>
  <c r="R19" i="99"/>
  <c r="E19" i="99"/>
  <c r="P19" i="99"/>
  <c r="G19" i="99"/>
  <c r="J19" i="99" s="1"/>
  <c r="Q19" i="99"/>
  <c r="D16" i="92"/>
  <c r="R17" i="92"/>
  <c r="G17" i="92"/>
  <c r="P17" i="92"/>
  <c r="Q17" i="92"/>
  <c r="E17" i="92"/>
  <c r="N18" i="92"/>
  <c r="K18" i="92"/>
  <c r="H18" i="92"/>
  <c r="H18" i="95"/>
  <c r="K18" i="95"/>
  <c r="N18" i="95"/>
  <c r="P17" i="95"/>
  <c r="D16" i="95"/>
  <c r="Q17" i="95"/>
  <c r="R17" i="95"/>
  <c r="E17" i="95"/>
  <c r="H18" i="64" l="1"/>
  <c r="K18" i="64"/>
  <c r="N18" i="64"/>
  <c r="P17" i="64"/>
  <c r="E17" i="64"/>
  <c r="D16" i="64"/>
  <c r="R17" i="64"/>
  <c r="G17" i="64"/>
  <c r="J17" i="64" s="1"/>
  <c r="M17" i="64" s="1"/>
  <c r="Q17" i="64"/>
  <c r="G18" i="99"/>
  <c r="J18" i="99" s="1"/>
  <c r="P18" i="99"/>
  <c r="Q18" i="99"/>
  <c r="E18" i="99"/>
  <c r="D17" i="99"/>
  <c r="R18" i="99"/>
  <c r="H19" i="99"/>
  <c r="N19" i="99"/>
  <c r="K19" i="99"/>
  <c r="R17" i="102"/>
  <c r="G17" i="102"/>
  <c r="J17" i="102" s="1"/>
  <c r="M17" i="102" s="1"/>
  <c r="E17" i="102"/>
  <c r="P17" i="102"/>
  <c r="D16" i="102"/>
  <c r="Q17" i="102"/>
  <c r="K18" i="102"/>
  <c r="N18" i="102"/>
  <c r="H18" i="102"/>
  <c r="P16" i="95"/>
  <c r="Q16" i="95"/>
  <c r="E16" i="95"/>
  <c r="R16" i="95"/>
  <c r="D15" i="95"/>
  <c r="K17" i="92"/>
  <c r="H17" i="92"/>
  <c r="N17" i="92"/>
  <c r="N17" i="95"/>
  <c r="K17" i="95"/>
  <c r="H17" i="95"/>
  <c r="E16" i="92"/>
  <c r="R16" i="92"/>
  <c r="P16" i="92"/>
  <c r="G16" i="92"/>
  <c r="D15" i="92"/>
  <c r="Q16" i="92"/>
  <c r="R16" i="64" l="1"/>
  <c r="E16" i="64"/>
  <c r="D15" i="64"/>
  <c r="G16" i="64"/>
  <c r="J16" i="64" s="1"/>
  <c r="M16" i="64" s="1"/>
  <c r="P16" i="64"/>
  <c r="Q16" i="64"/>
  <c r="K17" i="64"/>
  <c r="H17" i="64"/>
  <c r="N17" i="64"/>
  <c r="P17" i="99"/>
  <c r="G17" i="99"/>
  <c r="J17" i="99" s="1"/>
  <c r="D16" i="99"/>
  <c r="R17" i="99"/>
  <c r="Q17" i="99"/>
  <c r="E17" i="99"/>
  <c r="P16" i="102"/>
  <c r="G16" i="102"/>
  <c r="J16" i="102" s="1"/>
  <c r="M16" i="102" s="1"/>
  <c r="E16" i="102"/>
  <c r="D15" i="102"/>
  <c r="Q16" i="102"/>
  <c r="R16" i="102"/>
  <c r="N18" i="99"/>
  <c r="K18" i="99"/>
  <c r="H18" i="99"/>
  <c r="N17" i="102"/>
  <c r="H17" i="102"/>
  <c r="K17" i="102"/>
  <c r="H16" i="92"/>
  <c r="N16" i="92"/>
  <c r="K16" i="92"/>
  <c r="D14" i="92"/>
  <c r="E15" i="92"/>
  <c r="G15" i="92"/>
  <c r="Q15" i="92"/>
  <c r="R15" i="92"/>
  <c r="P15" i="92"/>
  <c r="P15" i="95"/>
  <c r="R15" i="95"/>
  <c r="D14" i="95"/>
  <c r="E15" i="95"/>
  <c r="Q15" i="95"/>
  <c r="N16" i="95"/>
  <c r="K16" i="95"/>
  <c r="H16" i="95"/>
  <c r="Q15" i="64" l="1"/>
  <c r="P15" i="64"/>
  <c r="E15" i="64"/>
  <c r="D14" i="64"/>
  <c r="G15" i="64"/>
  <c r="J15" i="64" s="1"/>
  <c r="M15" i="64" s="1"/>
  <c r="R15" i="64"/>
  <c r="N16" i="64"/>
  <c r="H16" i="64"/>
  <c r="K16" i="64"/>
  <c r="H17" i="99"/>
  <c r="K17" i="99"/>
  <c r="N17" i="99"/>
  <c r="P16" i="99"/>
  <c r="R16" i="99"/>
  <c r="G16" i="99"/>
  <c r="J16" i="99" s="1"/>
  <c r="Q16" i="99"/>
  <c r="D15" i="99"/>
  <c r="E16" i="99"/>
  <c r="R15" i="102"/>
  <c r="D14" i="102"/>
  <c r="P15" i="102"/>
  <c r="Q15" i="102"/>
  <c r="G15" i="102"/>
  <c r="J15" i="102" s="1"/>
  <c r="M15" i="102" s="1"/>
  <c r="E15" i="102"/>
  <c r="N16" i="102"/>
  <c r="K16" i="102"/>
  <c r="H16" i="102"/>
  <c r="E14" i="92"/>
  <c r="Q14" i="92"/>
  <c r="R14" i="92"/>
  <c r="P14" i="92"/>
  <c r="D13" i="92"/>
  <c r="G14" i="92"/>
  <c r="H15" i="95"/>
  <c r="K15" i="95"/>
  <c r="N15" i="95"/>
  <c r="P14" i="95"/>
  <c r="R14" i="95"/>
  <c r="Q14" i="95"/>
  <c r="E14" i="95"/>
  <c r="D13" i="95"/>
  <c r="K15" i="92"/>
  <c r="H15" i="92"/>
  <c r="N15" i="92"/>
  <c r="N15" i="64" l="1"/>
  <c r="H15" i="64"/>
  <c r="K15" i="64"/>
  <c r="E14" i="64"/>
  <c r="G14" i="64"/>
  <c r="J14" i="64" s="1"/>
  <c r="M14" i="64" s="1"/>
  <c r="R14" i="64"/>
  <c r="D13" i="64"/>
  <c r="Q14" i="64"/>
  <c r="P14" i="64"/>
  <c r="G15" i="99"/>
  <c r="J15" i="99" s="1"/>
  <c r="Q15" i="99"/>
  <c r="E15" i="99"/>
  <c r="P15" i="99"/>
  <c r="R15" i="99"/>
  <c r="D14" i="99"/>
  <c r="N15" i="102"/>
  <c r="K15" i="102"/>
  <c r="H15" i="102"/>
  <c r="P14" i="102"/>
  <c r="R14" i="102"/>
  <c r="G14" i="102"/>
  <c r="J14" i="102" s="1"/>
  <c r="M14" i="102" s="1"/>
  <c r="E14" i="102"/>
  <c r="Q14" i="102"/>
  <c r="D13" i="102"/>
  <c r="N16" i="99"/>
  <c r="K16" i="99"/>
  <c r="H16" i="99"/>
  <c r="H14" i="95"/>
  <c r="N14" i="95"/>
  <c r="K14" i="95"/>
  <c r="H14" i="92"/>
  <c r="K14" i="92"/>
  <c r="N14" i="92"/>
  <c r="Q13" i="95"/>
  <c r="R13" i="95"/>
  <c r="E13" i="95"/>
  <c r="D12" i="95"/>
  <c r="P13" i="95"/>
  <c r="G13" i="92"/>
  <c r="Q13" i="92"/>
  <c r="P13" i="92"/>
  <c r="D12" i="92"/>
  <c r="R13" i="92"/>
  <c r="E13" i="92"/>
  <c r="Q13" i="64" l="1"/>
  <c r="E13" i="64"/>
  <c r="D12" i="64"/>
  <c r="R13" i="64"/>
  <c r="P13" i="64"/>
  <c r="G13" i="64"/>
  <c r="J13" i="64" s="1"/>
  <c r="M13" i="64" s="1"/>
  <c r="H14" i="64"/>
  <c r="N14" i="64"/>
  <c r="K14" i="64"/>
  <c r="D13" i="99"/>
  <c r="Q14" i="99"/>
  <c r="G14" i="99"/>
  <c r="J14" i="99" s="1"/>
  <c r="E14" i="99"/>
  <c r="R14" i="99"/>
  <c r="P14" i="99"/>
  <c r="H14" i="102"/>
  <c r="K14" i="102"/>
  <c r="N14" i="102"/>
  <c r="G13" i="102"/>
  <c r="J13" i="102" s="1"/>
  <c r="M13" i="102" s="1"/>
  <c r="D12" i="102"/>
  <c r="Q13" i="102"/>
  <c r="R13" i="102"/>
  <c r="E13" i="102"/>
  <c r="P13" i="102"/>
  <c r="N15" i="99"/>
  <c r="K15" i="99"/>
  <c r="H15" i="99"/>
  <c r="E12" i="95"/>
  <c r="R12" i="95"/>
  <c r="D11" i="95"/>
  <c r="Q12" i="95"/>
  <c r="P12" i="95"/>
  <c r="N13" i="95"/>
  <c r="H13" i="95"/>
  <c r="K13" i="95"/>
  <c r="Q12" i="92"/>
  <c r="E12" i="92"/>
  <c r="G12" i="92"/>
  <c r="P12" i="92"/>
  <c r="R12" i="92"/>
  <c r="D11" i="92"/>
  <c r="H13" i="92"/>
  <c r="N13" i="92"/>
  <c r="K13" i="92"/>
  <c r="P12" i="64" l="1"/>
  <c r="G12" i="64"/>
  <c r="J12" i="64" s="1"/>
  <c r="M12" i="64" s="1"/>
  <c r="Q12" i="64"/>
  <c r="E12" i="64"/>
  <c r="R12" i="64"/>
  <c r="D11" i="64"/>
  <c r="N13" i="64"/>
  <c r="H13" i="64"/>
  <c r="K13" i="64"/>
  <c r="N14" i="99"/>
  <c r="K14" i="99"/>
  <c r="H14" i="99"/>
  <c r="K13" i="102"/>
  <c r="N13" i="102"/>
  <c r="H13" i="102"/>
  <c r="Q12" i="102"/>
  <c r="G12" i="102"/>
  <c r="J12" i="102" s="1"/>
  <c r="M12" i="102" s="1"/>
  <c r="E12" i="102"/>
  <c r="P12" i="102"/>
  <c r="R12" i="102"/>
  <c r="D11" i="102"/>
  <c r="P13" i="99"/>
  <c r="R13" i="99"/>
  <c r="G13" i="99"/>
  <c r="J13" i="99" s="1"/>
  <c r="Q13" i="99"/>
  <c r="E13" i="99"/>
  <c r="D12" i="99"/>
  <c r="N12" i="95"/>
  <c r="K12" i="95"/>
  <c r="H12" i="95"/>
  <c r="N12" i="92"/>
  <c r="K12" i="92"/>
  <c r="H12" i="92"/>
  <c r="E11" i="92"/>
  <c r="G11" i="92"/>
  <c r="P11" i="92"/>
  <c r="D10" i="92"/>
  <c r="Q11" i="92"/>
  <c r="R11" i="92"/>
  <c r="E11" i="95"/>
  <c r="R11" i="95"/>
  <c r="Q11" i="95"/>
  <c r="D10" i="95"/>
  <c r="P11" i="95"/>
  <c r="N12" i="64" l="1"/>
  <c r="H12" i="64"/>
  <c r="K12" i="64"/>
  <c r="D10" i="64"/>
  <c r="E11" i="64"/>
  <c r="R11" i="64"/>
  <c r="G11" i="64"/>
  <c r="J11" i="64" s="1"/>
  <c r="M11" i="64" s="1"/>
  <c r="Q11" i="64"/>
  <c r="P11" i="64"/>
  <c r="D10" i="102"/>
  <c r="P11" i="102"/>
  <c r="R11" i="102"/>
  <c r="G11" i="102"/>
  <c r="J11" i="102" s="1"/>
  <c r="M11" i="102" s="1"/>
  <c r="Q11" i="102"/>
  <c r="E11" i="102"/>
  <c r="D11" i="99"/>
  <c r="G12" i="99"/>
  <c r="J12" i="99" s="1"/>
  <c r="Q12" i="99"/>
  <c r="P12" i="99"/>
  <c r="E12" i="99"/>
  <c r="R12" i="99"/>
  <c r="N13" i="99"/>
  <c r="H13" i="99"/>
  <c r="K13" i="99"/>
  <c r="N12" i="102"/>
  <c r="K12" i="102"/>
  <c r="H12" i="102"/>
  <c r="N11" i="95"/>
  <c r="H11" i="95"/>
  <c r="K11" i="95"/>
  <c r="D9" i="92"/>
  <c r="G10" i="92"/>
  <c r="R10" i="92"/>
  <c r="P10" i="92"/>
  <c r="Q10" i="92"/>
  <c r="E10" i="92"/>
  <c r="N11" i="92"/>
  <c r="H11" i="92"/>
  <c r="K11" i="92"/>
  <c r="E10" i="95"/>
  <c r="D9" i="95"/>
  <c r="R10" i="95"/>
  <c r="P10" i="95"/>
  <c r="Q10" i="95"/>
  <c r="K11" i="64" l="1"/>
  <c r="N11" i="64"/>
  <c r="H11" i="64"/>
  <c r="R10" i="64"/>
  <c r="G10" i="64"/>
  <c r="J10" i="64" s="1"/>
  <c r="M10" i="64" s="1"/>
  <c r="P10" i="64"/>
  <c r="Q10" i="64"/>
  <c r="E10" i="64"/>
  <c r="D9" i="64"/>
  <c r="R11" i="99"/>
  <c r="P11" i="99"/>
  <c r="Q11" i="99"/>
  <c r="D10" i="99"/>
  <c r="G11" i="99"/>
  <c r="J11" i="99" s="1"/>
  <c r="E11" i="99"/>
  <c r="H11" i="102"/>
  <c r="K11" i="102"/>
  <c r="N11" i="102"/>
  <c r="N12" i="99"/>
  <c r="H12" i="99"/>
  <c r="K12" i="99"/>
  <c r="G10" i="102"/>
  <c r="J10" i="102" s="1"/>
  <c r="M10" i="102" s="1"/>
  <c r="D9" i="102"/>
  <c r="R10" i="102"/>
  <c r="P10" i="102"/>
  <c r="E10" i="102"/>
  <c r="Q10" i="102"/>
  <c r="K10" i="92"/>
  <c r="N10" i="92"/>
  <c r="H10" i="92"/>
  <c r="R9" i="95"/>
  <c r="D8" i="95"/>
  <c r="E9" i="95"/>
  <c r="Q9" i="95"/>
  <c r="P9" i="95"/>
  <c r="N10" i="95"/>
  <c r="H10" i="95"/>
  <c r="K10" i="95"/>
  <c r="E9" i="92"/>
  <c r="R9" i="92"/>
  <c r="G9" i="92"/>
  <c r="Q9" i="92"/>
  <c r="D8" i="92"/>
  <c r="P9" i="92"/>
  <c r="H10" i="64" l="1"/>
  <c r="K10" i="64"/>
  <c r="N10" i="64"/>
  <c r="G9" i="64"/>
  <c r="J9" i="64" s="1"/>
  <c r="M9" i="64" s="1"/>
  <c r="D8" i="64"/>
  <c r="Q9" i="64"/>
  <c r="E9" i="64"/>
  <c r="P9" i="64"/>
  <c r="R9" i="64"/>
  <c r="K11" i="99"/>
  <c r="N11" i="99"/>
  <c r="H11" i="99"/>
  <c r="R9" i="102"/>
  <c r="G9" i="102"/>
  <c r="J9" i="102" s="1"/>
  <c r="M9" i="102" s="1"/>
  <c r="D8" i="102"/>
  <c r="Q9" i="102"/>
  <c r="E9" i="102"/>
  <c r="P9" i="102"/>
  <c r="P10" i="99"/>
  <c r="E10" i="99"/>
  <c r="R10" i="99"/>
  <c r="G10" i="99"/>
  <c r="J10" i="99" s="1"/>
  <c r="Q10" i="99"/>
  <c r="D9" i="99"/>
  <c r="N10" i="102"/>
  <c r="H10" i="102"/>
  <c r="K10" i="102"/>
  <c r="K9" i="92"/>
  <c r="N9" i="92"/>
  <c r="H9" i="92"/>
  <c r="K9" i="95"/>
  <c r="H9" i="95"/>
  <c r="N9" i="95"/>
  <c r="P8" i="92"/>
  <c r="D7" i="92"/>
  <c r="E8" i="92"/>
  <c r="G8" i="92"/>
  <c r="R8" i="92"/>
  <c r="Q8" i="92"/>
  <c r="Q8" i="95"/>
  <c r="R8" i="95"/>
  <c r="D7" i="95"/>
  <c r="E8" i="95"/>
  <c r="P8" i="95"/>
  <c r="Q8" i="64" l="1"/>
  <c r="R8" i="64"/>
  <c r="D7" i="64"/>
  <c r="P8" i="64"/>
  <c r="G8" i="64"/>
  <c r="J8" i="64" s="1"/>
  <c r="M8" i="64" s="1"/>
  <c r="E8" i="64"/>
  <c r="K9" i="64"/>
  <c r="H9" i="64"/>
  <c r="N9" i="64"/>
  <c r="G8" i="102"/>
  <c r="J8" i="102" s="1"/>
  <c r="M8" i="102" s="1"/>
  <c r="R8" i="102"/>
  <c r="Q8" i="102"/>
  <c r="P8" i="102"/>
  <c r="D7" i="102"/>
  <c r="E8" i="102"/>
  <c r="R9" i="99"/>
  <c r="Q9" i="99"/>
  <c r="D8" i="99"/>
  <c r="E9" i="99"/>
  <c r="G9" i="99"/>
  <c r="J9" i="99" s="1"/>
  <c r="P9" i="99"/>
  <c r="K9" i="102"/>
  <c r="N9" i="102"/>
  <c r="H9" i="102"/>
  <c r="H10" i="99"/>
  <c r="K10" i="99"/>
  <c r="N10" i="99"/>
  <c r="Q7" i="95"/>
  <c r="R7" i="95"/>
  <c r="E7" i="95"/>
  <c r="D6" i="95"/>
  <c r="P7" i="95"/>
  <c r="H8" i="92"/>
  <c r="N8" i="92"/>
  <c r="K8" i="92"/>
  <c r="N8" i="95"/>
  <c r="H8" i="95"/>
  <c r="K8" i="95"/>
  <c r="D6" i="92"/>
  <c r="E7" i="92"/>
  <c r="R7" i="92"/>
  <c r="G7" i="92"/>
  <c r="Q7" i="92"/>
  <c r="P7" i="92"/>
  <c r="N8" i="64" l="1"/>
  <c r="H8" i="64"/>
  <c r="K8" i="64"/>
  <c r="E7" i="64"/>
  <c r="G7" i="64"/>
  <c r="J7" i="64" s="1"/>
  <c r="M7" i="64" s="1"/>
  <c r="R7" i="64"/>
  <c r="P7" i="64"/>
  <c r="Q7" i="64"/>
  <c r="D6" i="64"/>
  <c r="H8" i="102"/>
  <c r="K8" i="102"/>
  <c r="N8" i="102"/>
  <c r="Q7" i="102"/>
  <c r="P7" i="102"/>
  <c r="G7" i="102"/>
  <c r="J7" i="102" s="1"/>
  <c r="M7" i="102" s="1"/>
  <c r="D6" i="102"/>
  <c r="E7" i="102"/>
  <c r="R7" i="102"/>
  <c r="K9" i="99"/>
  <c r="N9" i="99"/>
  <c r="H9" i="99"/>
  <c r="P8" i="99"/>
  <c r="G8" i="99"/>
  <c r="J8" i="99" s="1"/>
  <c r="Q8" i="99"/>
  <c r="D7" i="99"/>
  <c r="E8" i="99"/>
  <c r="R8" i="99"/>
  <c r="Q6" i="95"/>
  <c r="E6" i="95"/>
  <c r="P6" i="95"/>
  <c r="R6" i="95"/>
  <c r="D5" i="95"/>
  <c r="H7" i="95"/>
  <c r="N7" i="95"/>
  <c r="K7" i="95"/>
  <c r="D5" i="92"/>
  <c r="G6" i="92"/>
  <c r="E6" i="92"/>
  <c r="R6" i="92"/>
  <c r="Q6" i="92"/>
  <c r="P6" i="92"/>
  <c r="K7" i="92"/>
  <c r="N7" i="92"/>
  <c r="H7" i="92"/>
  <c r="H7" i="64" l="1"/>
  <c r="N7" i="64"/>
  <c r="K7" i="64"/>
  <c r="Q6" i="64"/>
  <c r="D5" i="64"/>
  <c r="P6" i="64"/>
  <c r="E6" i="64"/>
  <c r="R6" i="64"/>
  <c r="G6" i="64"/>
  <c r="J6" i="64" s="1"/>
  <c r="M6" i="64" s="1"/>
  <c r="H7" i="102"/>
  <c r="K7" i="102"/>
  <c r="N7" i="102"/>
  <c r="P7" i="99"/>
  <c r="Q7" i="99"/>
  <c r="D6" i="99"/>
  <c r="E7" i="99"/>
  <c r="R7" i="99"/>
  <c r="G7" i="99"/>
  <c r="J7" i="99" s="1"/>
  <c r="D5" i="102"/>
  <c r="R6" i="102"/>
  <c r="G6" i="102"/>
  <c r="J6" i="102" s="1"/>
  <c r="M6" i="102" s="1"/>
  <c r="P6" i="102"/>
  <c r="E6" i="102"/>
  <c r="Q6" i="102"/>
  <c r="N8" i="99"/>
  <c r="K8" i="99"/>
  <c r="H8" i="99"/>
  <c r="K6" i="92"/>
  <c r="N6" i="92"/>
  <c r="H6" i="92"/>
  <c r="R5" i="95"/>
  <c r="Q5" i="95"/>
  <c r="P5" i="95"/>
  <c r="E5" i="95"/>
  <c r="G5" i="95"/>
  <c r="K6" i="95"/>
  <c r="H6" i="95"/>
  <c r="N6" i="95"/>
  <c r="E5" i="92"/>
  <c r="P5" i="92"/>
  <c r="Q5" i="92"/>
  <c r="G5" i="92"/>
  <c r="J5" i="92" s="1"/>
  <c r="R5" i="92"/>
  <c r="K6" i="64" l="1"/>
  <c r="N6" i="64"/>
  <c r="H6" i="64"/>
  <c r="G5" i="64"/>
  <c r="J5" i="64" s="1"/>
  <c r="M5" i="64" s="1"/>
  <c r="Q5" i="64"/>
  <c r="E5" i="64"/>
  <c r="R5" i="64"/>
  <c r="P5" i="64"/>
  <c r="K7" i="99"/>
  <c r="N7" i="99"/>
  <c r="H7" i="99"/>
  <c r="K6" i="102"/>
  <c r="N6" i="102"/>
  <c r="H6" i="102"/>
  <c r="E6" i="99"/>
  <c r="R6" i="99"/>
  <c r="P6" i="99"/>
  <c r="G6" i="99"/>
  <c r="J6" i="99" s="1"/>
  <c r="Q6" i="99"/>
  <c r="D5" i="99"/>
  <c r="R5" i="102"/>
  <c r="P5" i="102"/>
  <c r="E5" i="102"/>
  <c r="Q5" i="102"/>
  <c r="G5" i="102"/>
  <c r="J5" i="102" s="1"/>
  <c r="M5" i="102" s="1"/>
  <c r="M5" i="92"/>
  <c r="M6" i="92" s="1"/>
  <c r="M7" i="92" s="1"/>
  <c r="M8" i="92" s="1"/>
  <c r="M9" i="92" s="1"/>
  <c r="M10" i="92" s="1"/>
  <c r="M11" i="92" s="1"/>
  <c r="M12" i="92" s="1"/>
  <c r="M13" i="92" s="1"/>
  <c r="M14" i="92" s="1"/>
  <c r="M15" i="92" s="1"/>
  <c r="M16" i="92" s="1"/>
  <c r="M17" i="92" s="1"/>
  <c r="M18" i="92" s="1"/>
  <c r="M19" i="92" s="1"/>
  <c r="M20" i="92" s="1"/>
  <c r="M21" i="92" s="1"/>
  <c r="M22" i="92" s="1"/>
  <c r="M23" i="92" s="1"/>
  <c r="M24" i="92" s="1"/>
  <c r="M25" i="92" s="1"/>
  <c r="M26" i="92" s="1"/>
  <c r="M27" i="92" s="1"/>
  <c r="M28" i="92" s="1"/>
  <c r="M29" i="92" s="1"/>
  <c r="M30" i="92" s="1"/>
  <c r="M31" i="92" s="1"/>
  <c r="M32" i="92" s="1"/>
  <c r="M33" i="92" s="1"/>
  <c r="M34" i="92" s="1"/>
  <c r="M35" i="92" s="1"/>
  <c r="M36" i="92" s="1"/>
  <c r="M37" i="92" s="1"/>
  <c r="M38" i="92" s="1"/>
  <c r="M39" i="92" s="1"/>
  <c r="M40" i="92" s="1"/>
  <c r="M41" i="92" s="1"/>
  <c r="M42" i="92" s="1"/>
  <c r="M43" i="92" s="1"/>
  <c r="M44" i="92" s="1"/>
  <c r="M45" i="92" s="1"/>
  <c r="J6" i="92"/>
  <c r="J7" i="92" s="1"/>
  <c r="J8" i="92" s="1"/>
  <c r="J9" i="92" s="1"/>
  <c r="J10" i="92" s="1"/>
  <c r="J11" i="92" s="1"/>
  <c r="J12" i="92" s="1"/>
  <c r="J13" i="92" s="1"/>
  <c r="J14" i="92" s="1"/>
  <c r="J15" i="92" s="1"/>
  <c r="J16" i="92" s="1"/>
  <c r="J17" i="92" s="1"/>
  <c r="J18" i="92" s="1"/>
  <c r="J19" i="92" s="1"/>
  <c r="J20" i="92" s="1"/>
  <c r="J21" i="92" s="1"/>
  <c r="J22" i="92" s="1"/>
  <c r="J23" i="92" s="1"/>
  <c r="J24" i="92" s="1"/>
  <c r="J25" i="92" s="1"/>
  <c r="J26" i="92" s="1"/>
  <c r="J27" i="92" s="1"/>
  <c r="J28" i="92" s="1"/>
  <c r="J29" i="92" s="1"/>
  <c r="J30" i="92" s="1"/>
  <c r="J31" i="92" s="1"/>
  <c r="J32" i="92" s="1"/>
  <c r="J33" i="92" s="1"/>
  <c r="J34" i="92" s="1"/>
  <c r="J35" i="92" s="1"/>
  <c r="J36" i="92" s="1"/>
  <c r="J37" i="92" s="1"/>
  <c r="J38" i="92" s="1"/>
  <c r="J39" i="92" s="1"/>
  <c r="J40" i="92" s="1"/>
  <c r="J41" i="92" s="1"/>
  <c r="J42" i="92" s="1"/>
  <c r="J43" i="92" s="1"/>
  <c r="J44" i="92" s="1"/>
  <c r="J45" i="92" s="1"/>
  <c r="J5" i="95"/>
  <c r="G6" i="95"/>
  <c r="G7" i="95" s="1"/>
  <c r="G8" i="95" s="1"/>
  <c r="G9" i="95" s="1"/>
  <c r="G10" i="95" s="1"/>
  <c r="G11" i="95" s="1"/>
  <c r="G12" i="95" s="1"/>
  <c r="G13" i="95" s="1"/>
  <c r="G14" i="95" s="1"/>
  <c r="G15" i="95" s="1"/>
  <c r="G16" i="95" s="1"/>
  <c r="G17" i="95" s="1"/>
  <c r="G18" i="95" s="1"/>
  <c r="G19" i="95" s="1"/>
  <c r="G20" i="95" s="1"/>
  <c r="G21" i="95" s="1"/>
  <c r="G22" i="95" s="1"/>
  <c r="G23" i="95" s="1"/>
  <c r="G24" i="95" s="1"/>
  <c r="G25" i="95" s="1"/>
  <c r="G26" i="95" s="1"/>
  <c r="G27" i="95" s="1"/>
  <c r="G28" i="95" s="1"/>
  <c r="G29" i="95" s="1"/>
  <c r="G30" i="95" s="1"/>
  <c r="G31" i="95" s="1"/>
  <c r="G32" i="95" s="1"/>
  <c r="G33" i="95" s="1"/>
  <c r="G34" i="95" s="1"/>
  <c r="G35" i="95" s="1"/>
  <c r="G36" i="95" s="1"/>
  <c r="G37" i="95" s="1"/>
  <c r="G38" i="95" s="1"/>
  <c r="G39" i="95" s="1"/>
  <c r="G40" i="95" s="1"/>
  <c r="G41" i="95" s="1"/>
  <c r="G42" i="95" s="1"/>
  <c r="G43" i="95" s="1"/>
  <c r="G44" i="95" s="1"/>
  <c r="G45" i="95" s="1"/>
  <c r="H5" i="95"/>
  <c r="K5" i="95"/>
  <c r="N5" i="95"/>
  <c r="K5" i="92"/>
  <c r="N5" i="92"/>
  <c r="H5" i="92"/>
  <c r="K5" i="64" l="1"/>
  <c r="H5" i="64"/>
  <c r="N5" i="64"/>
  <c r="N6" i="99"/>
  <c r="H6" i="99"/>
  <c r="K6" i="99"/>
  <c r="N5" i="102"/>
  <c r="H5" i="102"/>
  <c r="K5" i="102"/>
  <c r="E5" i="99"/>
  <c r="Q5" i="99"/>
  <c r="R5" i="99"/>
  <c r="G5" i="99"/>
  <c r="J5" i="99" s="1"/>
  <c r="M5" i="99" s="1"/>
  <c r="M6" i="99" s="1"/>
  <c r="M7" i="99" s="1"/>
  <c r="M8" i="99" s="1"/>
  <c r="M9" i="99" s="1"/>
  <c r="M10" i="99" s="1"/>
  <c r="M11" i="99" s="1"/>
  <c r="M12" i="99" s="1"/>
  <c r="M13" i="99" s="1"/>
  <c r="M14" i="99" s="1"/>
  <c r="M15" i="99" s="1"/>
  <c r="M16" i="99" s="1"/>
  <c r="M17" i="99" s="1"/>
  <c r="M18" i="99" s="1"/>
  <c r="M19" i="99" s="1"/>
  <c r="M20" i="99" s="1"/>
  <c r="M21" i="99" s="1"/>
  <c r="M22" i="99" s="1"/>
  <c r="M23" i="99" s="1"/>
  <c r="M24" i="99" s="1"/>
  <c r="M25" i="99" s="1"/>
  <c r="M26" i="99" s="1"/>
  <c r="M27" i="99" s="1"/>
  <c r="M28" i="99" s="1"/>
  <c r="M29" i="99" s="1"/>
  <c r="M30" i="99" s="1"/>
  <c r="M31" i="99" s="1"/>
  <c r="M32" i="99" s="1"/>
  <c r="M33" i="99" s="1"/>
  <c r="M34" i="99" s="1"/>
  <c r="M35" i="99" s="1"/>
  <c r="M36" i="99" s="1"/>
  <c r="M37" i="99" s="1"/>
  <c r="M38" i="99" s="1"/>
  <c r="M39" i="99" s="1"/>
  <c r="M40" i="99" s="1"/>
  <c r="M41" i="99" s="1"/>
  <c r="M42" i="99" s="1"/>
  <c r="M43" i="99" s="1"/>
  <c r="M44" i="99" s="1"/>
  <c r="M45" i="99" s="1"/>
  <c r="P5" i="99"/>
  <c r="J6" i="95"/>
  <c r="J7" i="95" s="1"/>
  <c r="J8" i="95" s="1"/>
  <c r="J9" i="95" s="1"/>
  <c r="J10" i="95" s="1"/>
  <c r="J11" i="95" s="1"/>
  <c r="J12" i="95" s="1"/>
  <c r="J13" i="95" s="1"/>
  <c r="J14" i="95" s="1"/>
  <c r="J15" i="95" s="1"/>
  <c r="J16" i="95" s="1"/>
  <c r="J17" i="95" s="1"/>
  <c r="J18" i="95" s="1"/>
  <c r="J19" i="95" s="1"/>
  <c r="J20" i="95" s="1"/>
  <c r="J21" i="95" s="1"/>
  <c r="J22" i="95" s="1"/>
  <c r="J23" i="95" s="1"/>
  <c r="J24" i="95" s="1"/>
  <c r="J25" i="95" s="1"/>
  <c r="J26" i="95" s="1"/>
  <c r="J27" i="95" s="1"/>
  <c r="J28" i="95" s="1"/>
  <c r="J29" i="95" s="1"/>
  <c r="J30" i="95" s="1"/>
  <c r="J31" i="95" s="1"/>
  <c r="J32" i="95" s="1"/>
  <c r="J33" i="95" s="1"/>
  <c r="J34" i="95" s="1"/>
  <c r="J35" i="95" s="1"/>
  <c r="J36" i="95" s="1"/>
  <c r="J37" i="95" s="1"/>
  <c r="J38" i="95" s="1"/>
  <c r="J39" i="95" s="1"/>
  <c r="J40" i="95" s="1"/>
  <c r="J41" i="95" s="1"/>
  <c r="J42" i="95" s="1"/>
  <c r="J43" i="95" s="1"/>
  <c r="J44" i="95" s="1"/>
  <c r="J45" i="95" s="1"/>
  <c r="M5" i="95"/>
  <c r="M6" i="95" s="1"/>
  <c r="M7" i="95" s="1"/>
  <c r="M8" i="95" s="1"/>
  <c r="M9" i="95" s="1"/>
  <c r="M10" i="95" s="1"/>
  <c r="M11" i="95" s="1"/>
  <c r="M12" i="95" s="1"/>
  <c r="M13" i="95" s="1"/>
  <c r="M14" i="95" s="1"/>
  <c r="M15" i="95" s="1"/>
  <c r="M16" i="95" s="1"/>
  <c r="M17" i="95" s="1"/>
  <c r="M18" i="95" s="1"/>
  <c r="M19" i="95" s="1"/>
  <c r="M20" i="95" s="1"/>
  <c r="M21" i="95" s="1"/>
  <c r="M22" i="95" s="1"/>
  <c r="M23" i="95" s="1"/>
  <c r="M24" i="95" s="1"/>
  <c r="M25" i="95" s="1"/>
  <c r="M26" i="95" s="1"/>
  <c r="M27" i="95" s="1"/>
  <c r="M28" i="95" s="1"/>
  <c r="M29" i="95" s="1"/>
  <c r="M30" i="95" s="1"/>
  <c r="M31" i="95" s="1"/>
  <c r="M32" i="95" s="1"/>
  <c r="M33" i="95" s="1"/>
  <c r="M34" i="95" s="1"/>
  <c r="M35" i="95" s="1"/>
  <c r="M36" i="95" s="1"/>
  <c r="M37" i="95" s="1"/>
  <c r="M38" i="95" s="1"/>
  <c r="M39" i="95" s="1"/>
  <c r="M40" i="95" s="1"/>
  <c r="M41" i="95" s="1"/>
  <c r="M42" i="95" s="1"/>
  <c r="M43" i="95" s="1"/>
  <c r="M44" i="95" s="1"/>
  <c r="M45" i="95" s="1"/>
  <c r="H5" i="99" l="1"/>
  <c r="N5" i="99"/>
  <c r="K5" i="99"/>
  <c r="T27" i="61" l="1"/>
  <c r="T28" i="61"/>
  <c r="T29" i="61"/>
  <c r="T30" i="61"/>
  <c r="T31" i="61"/>
  <c r="T32" i="61"/>
  <c r="T33" i="61"/>
  <c r="T34" i="61"/>
  <c r="T35" i="61"/>
  <c r="T36" i="61"/>
  <c r="T37" i="61"/>
  <c r="T38" i="61"/>
  <c r="T39" i="61"/>
  <c r="T40" i="61"/>
  <c r="T41" i="61"/>
  <c r="T42" i="61"/>
  <c r="T43" i="61"/>
  <c r="T44" i="61"/>
  <c r="T45" i="61"/>
  <c r="T46" i="61"/>
  <c r="T47" i="61"/>
  <c r="T56" i="61"/>
  <c r="T50" i="61"/>
  <c r="T51" i="61"/>
  <c r="T53" i="61"/>
  <c r="T49" i="61"/>
  <c r="T55" i="61"/>
  <c r="T54" i="61"/>
  <c r="T52" i="61"/>
  <c r="T48" i="61"/>
  <c r="T4" i="61" l="1"/>
  <c r="D45" i="61" s="1"/>
  <c r="R45" i="61" s="1"/>
  <c r="A53" i="62" l="1"/>
  <c r="A45" i="63" s="1"/>
  <c r="G45" i="61"/>
  <c r="J45" i="61" s="1"/>
  <c r="M45" i="61" s="1"/>
  <c r="E45" i="61"/>
  <c r="N45" i="61" s="1"/>
  <c r="D44" i="61"/>
  <c r="G44" i="61" s="1"/>
  <c r="J44" i="61" s="1"/>
  <c r="M44" i="61" s="1"/>
  <c r="Q45" i="61"/>
  <c r="P45" i="61"/>
  <c r="A44" i="66" l="1"/>
  <c r="A53" i="65"/>
  <c r="H45" i="61"/>
  <c r="K45" i="61"/>
  <c r="D43" i="61"/>
  <c r="Q43" i="61" s="1"/>
  <c r="E44" i="61"/>
  <c r="R44" i="61"/>
  <c r="Q44" i="61"/>
  <c r="P44" i="61"/>
  <c r="P43" i="61" l="1"/>
  <c r="H44" i="61"/>
  <c r="K44" i="61"/>
  <c r="N44" i="61"/>
  <c r="R43" i="61"/>
  <c r="D42" i="61"/>
  <c r="Q42" i="61" s="1"/>
  <c r="E43" i="61"/>
  <c r="G43" i="61"/>
  <c r="J43" i="61" s="1"/>
  <c r="M43" i="61" s="1"/>
  <c r="P42" i="61" l="1"/>
  <c r="D41" i="61"/>
  <c r="N43" i="61"/>
  <c r="R42" i="61"/>
  <c r="E42" i="61"/>
  <c r="H42" i="61" s="1"/>
  <c r="G42" i="61"/>
  <c r="J42" i="61" s="1"/>
  <c r="M42" i="61" s="1"/>
  <c r="H43" i="61"/>
  <c r="K43" i="61"/>
  <c r="E41" i="61"/>
  <c r="G41" i="61"/>
  <c r="J41" i="61" s="1"/>
  <c r="M41" i="61" s="1"/>
  <c r="Q41" i="61"/>
  <c r="P41" i="61"/>
  <c r="R41" i="61"/>
  <c r="D40" i="61"/>
  <c r="N42" i="61" l="1"/>
  <c r="K42" i="61"/>
  <c r="E40" i="61"/>
  <c r="D39" i="61"/>
  <c r="R40" i="61"/>
  <c r="G40" i="61"/>
  <c r="J40" i="61" s="1"/>
  <c r="M40" i="61" s="1"/>
  <c r="P40" i="61"/>
  <c r="Q40" i="61"/>
  <c r="N41" i="61"/>
  <c r="H41" i="61"/>
  <c r="K41" i="61"/>
  <c r="D38" i="61" l="1"/>
  <c r="Q39" i="61"/>
  <c r="E39" i="61"/>
  <c r="P39" i="61"/>
  <c r="R39" i="61"/>
  <c r="G39" i="61"/>
  <c r="J39" i="61" s="1"/>
  <c r="M39" i="61" s="1"/>
  <c r="K40" i="61"/>
  <c r="N40" i="61"/>
  <c r="H40" i="61"/>
  <c r="H39" i="61" l="1"/>
  <c r="N39" i="61"/>
  <c r="K39" i="61"/>
  <c r="R38" i="61"/>
  <c r="P38" i="61"/>
  <c r="E38" i="61"/>
  <c r="G38" i="61"/>
  <c r="J38" i="61" s="1"/>
  <c r="M38" i="61" s="1"/>
  <c r="D37" i="61"/>
  <c r="Q38" i="61"/>
  <c r="K38" i="61" l="1"/>
  <c r="H38" i="61"/>
  <c r="N38" i="61"/>
  <c r="R37" i="61"/>
  <c r="Q37" i="61"/>
  <c r="G37" i="61"/>
  <c r="J37" i="61" s="1"/>
  <c r="M37" i="61" s="1"/>
  <c r="E37" i="61"/>
  <c r="D36" i="61"/>
  <c r="P37" i="61"/>
  <c r="N37" i="61" l="1"/>
  <c r="K37" i="61"/>
  <c r="H37" i="61"/>
  <c r="G36" i="61"/>
  <c r="J36" i="61" s="1"/>
  <c r="M36" i="61" s="1"/>
  <c r="E36" i="61"/>
  <c r="P36" i="61"/>
  <c r="R36" i="61"/>
  <c r="Q36" i="61"/>
  <c r="D35" i="61"/>
  <c r="K36" i="61" l="1"/>
  <c r="N36" i="61"/>
  <c r="H36" i="61"/>
  <c r="Q35" i="61"/>
  <c r="R35" i="61"/>
  <c r="E35" i="61"/>
  <c r="G35" i="61"/>
  <c r="J35" i="61" s="1"/>
  <c r="M35" i="61" s="1"/>
  <c r="D34" i="61"/>
  <c r="P35" i="61"/>
  <c r="D33" i="61" l="1"/>
  <c r="R34" i="61"/>
  <c r="Q34" i="61"/>
  <c r="P34" i="61"/>
  <c r="G34" i="61"/>
  <c r="J34" i="61" s="1"/>
  <c r="M34" i="61" s="1"/>
  <c r="E34" i="61"/>
  <c r="H35" i="61"/>
  <c r="K35" i="61"/>
  <c r="N35" i="61"/>
  <c r="K34" i="61" l="1"/>
  <c r="H34" i="61"/>
  <c r="N34" i="61"/>
  <c r="Q33" i="61"/>
  <c r="E33" i="61"/>
  <c r="P33" i="61"/>
  <c r="G33" i="61"/>
  <c r="J33" i="61" s="1"/>
  <c r="M33" i="61" s="1"/>
  <c r="R33" i="61"/>
  <c r="D32" i="61"/>
  <c r="N33" i="61" l="1"/>
  <c r="K33" i="61"/>
  <c r="H33" i="61"/>
  <c r="R32" i="61"/>
  <c r="E32" i="61"/>
  <c r="D31" i="61"/>
  <c r="G32" i="61"/>
  <c r="J32" i="61" s="1"/>
  <c r="M32" i="61" s="1"/>
  <c r="Q32" i="61"/>
  <c r="P32" i="61"/>
  <c r="H32" i="61" l="1"/>
  <c r="K32" i="61"/>
  <c r="N32" i="61"/>
  <c r="Q31" i="61"/>
  <c r="P31" i="61"/>
  <c r="D30" i="61"/>
  <c r="R31" i="61"/>
  <c r="G31" i="61"/>
  <c r="J31" i="61" s="1"/>
  <c r="M31" i="61" s="1"/>
  <c r="E31" i="61"/>
  <c r="G30" i="61" l="1"/>
  <c r="J30" i="61" s="1"/>
  <c r="M30" i="61" s="1"/>
  <c r="E30" i="61"/>
  <c r="P30" i="61"/>
  <c r="D29" i="61"/>
  <c r="Q30" i="61"/>
  <c r="R30" i="61"/>
  <c r="K31" i="61"/>
  <c r="H31" i="61"/>
  <c r="N31" i="61"/>
  <c r="P29" i="61" l="1"/>
  <c r="G29" i="61"/>
  <c r="J29" i="61" s="1"/>
  <c r="M29" i="61" s="1"/>
  <c r="R29" i="61"/>
  <c r="D28" i="61"/>
  <c r="Q29" i="61"/>
  <c r="E29" i="61"/>
  <c r="N30" i="61"/>
  <c r="H30" i="61"/>
  <c r="K30" i="61"/>
  <c r="K29" i="61" l="1"/>
  <c r="H29" i="61"/>
  <c r="N29" i="61"/>
  <c r="E28" i="61"/>
  <c r="G28" i="61"/>
  <c r="J28" i="61" s="1"/>
  <c r="M28" i="61" s="1"/>
  <c r="R28" i="61"/>
  <c r="Q28" i="61"/>
  <c r="P28" i="61"/>
  <c r="D27" i="61"/>
  <c r="H28" i="61" l="1"/>
  <c r="K28" i="61"/>
  <c r="N28" i="61"/>
  <c r="E27" i="61"/>
  <c r="R27" i="61"/>
  <c r="P27" i="61"/>
  <c r="Q27" i="61"/>
  <c r="G27" i="61"/>
  <c r="J27" i="61" s="1"/>
  <c r="M27" i="61" s="1"/>
  <c r="D26" i="61"/>
  <c r="N27" i="61" l="1"/>
  <c r="H27" i="61"/>
  <c r="K27" i="61"/>
  <c r="D25" i="61"/>
  <c r="G26" i="61"/>
  <c r="J26" i="61" s="1"/>
  <c r="M26" i="61" s="1"/>
  <c r="E26" i="61"/>
  <c r="Q26" i="61"/>
  <c r="P26" i="61"/>
  <c r="R26" i="61"/>
  <c r="K26" i="61" l="1"/>
  <c r="H26" i="61"/>
  <c r="N26" i="61"/>
  <c r="G25" i="61"/>
  <c r="J25" i="61" s="1"/>
  <c r="M25" i="61" s="1"/>
  <c r="P25" i="61"/>
  <c r="Q25" i="61"/>
  <c r="R25" i="61"/>
  <c r="E25" i="61"/>
  <c r="D24" i="61"/>
  <c r="H25" i="61" l="1"/>
  <c r="N25" i="61"/>
  <c r="K25" i="61"/>
  <c r="Q24" i="61"/>
  <c r="D23" i="61"/>
  <c r="E24" i="61"/>
  <c r="G24" i="61"/>
  <c r="J24" i="61" s="1"/>
  <c r="M24" i="61" s="1"/>
  <c r="P24" i="61"/>
  <c r="R24" i="61"/>
  <c r="P23" i="61" l="1"/>
  <c r="Q23" i="61"/>
  <c r="R23" i="61"/>
  <c r="E23" i="61"/>
  <c r="D22" i="61"/>
  <c r="G23" i="61"/>
  <c r="J23" i="61" s="1"/>
  <c r="M23" i="61" s="1"/>
  <c r="N24" i="61"/>
  <c r="H24" i="61"/>
  <c r="K24" i="61"/>
  <c r="N23" i="61" l="1"/>
  <c r="H23" i="61"/>
  <c r="K23" i="61"/>
  <c r="P22" i="61"/>
  <c r="D21" i="61"/>
  <c r="Q22" i="61"/>
  <c r="E22" i="61"/>
  <c r="G22" i="61"/>
  <c r="J22" i="61" s="1"/>
  <c r="M22" i="61" s="1"/>
  <c r="R22" i="61"/>
  <c r="R21" i="61" l="1"/>
  <c r="G21" i="61"/>
  <c r="J21" i="61" s="1"/>
  <c r="M21" i="61" s="1"/>
  <c r="D20" i="61"/>
  <c r="E21" i="61"/>
  <c r="Q21" i="61"/>
  <c r="P21" i="61"/>
  <c r="N22" i="61"/>
  <c r="H22" i="61"/>
  <c r="K22" i="61"/>
  <c r="Q20" i="61" l="1"/>
  <c r="G20" i="61"/>
  <c r="J20" i="61" s="1"/>
  <c r="M20" i="61" s="1"/>
  <c r="P20" i="61"/>
  <c r="R20" i="61"/>
  <c r="E20" i="61"/>
  <c r="D19" i="61"/>
  <c r="N21" i="61"/>
  <c r="K21" i="61"/>
  <c r="H21" i="61"/>
  <c r="N20" i="61" l="1"/>
  <c r="K20" i="61"/>
  <c r="H20" i="61"/>
  <c r="E19" i="61"/>
  <c r="Q19" i="61"/>
  <c r="P19" i="61"/>
  <c r="G19" i="61"/>
  <c r="J19" i="61" s="1"/>
  <c r="M19" i="61" s="1"/>
  <c r="R19" i="61"/>
  <c r="D18" i="61"/>
  <c r="N19" i="61" l="1"/>
  <c r="K19" i="61"/>
  <c r="H19" i="61"/>
  <c r="D17" i="61"/>
  <c r="G18" i="61"/>
  <c r="J18" i="61" s="1"/>
  <c r="M18" i="61" s="1"/>
  <c r="R18" i="61"/>
  <c r="P18" i="61"/>
  <c r="E18" i="61"/>
  <c r="Q18" i="61"/>
  <c r="G17" i="61" l="1"/>
  <c r="J17" i="61" s="1"/>
  <c r="M17" i="61" s="1"/>
  <c r="E17" i="61"/>
  <c r="Q17" i="61"/>
  <c r="P17" i="61"/>
  <c r="R17" i="61"/>
  <c r="D16" i="61"/>
  <c r="K18" i="61"/>
  <c r="N18" i="61"/>
  <c r="H18" i="61"/>
  <c r="N17" i="61" l="1"/>
  <c r="K17" i="61"/>
  <c r="H17" i="61"/>
  <c r="G16" i="61"/>
  <c r="J16" i="61" s="1"/>
  <c r="M16" i="61" s="1"/>
  <c r="P16" i="61"/>
  <c r="D15" i="61"/>
  <c r="Q16" i="61"/>
  <c r="R16" i="61"/>
  <c r="E16" i="61"/>
  <c r="G15" i="61" l="1"/>
  <c r="J15" i="61" s="1"/>
  <c r="M15" i="61" s="1"/>
  <c r="R15" i="61"/>
  <c r="D14" i="61"/>
  <c r="E15" i="61"/>
  <c r="Q15" i="61"/>
  <c r="P15" i="61"/>
  <c r="N16" i="61"/>
  <c r="K16" i="61"/>
  <c r="H16" i="61"/>
  <c r="K15" i="61" l="1"/>
  <c r="N15" i="61"/>
  <c r="H15" i="61"/>
  <c r="R14" i="61"/>
  <c r="G14" i="61"/>
  <c r="J14" i="61" s="1"/>
  <c r="M14" i="61" s="1"/>
  <c r="P14" i="61"/>
  <c r="Q14" i="61"/>
  <c r="D13" i="61"/>
  <c r="E14" i="61"/>
  <c r="P13" i="61" l="1"/>
  <c r="R13" i="61"/>
  <c r="Q13" i="61"/>
  <c r="D12" i="61"/>
  <c r="E13" i="61"/>
  <c r="G13" i="61"/>
  <c r="J13" i="61" s="1"/>
  <c r="M13" i="61" s="1"/>
  <c r="N14" i="61"/>
  <c r="H14" i="61"/>
  <c r="K14" i="61"/>
  <c r="P12" i="61" l="1"/>
  <c r="Q12" i="61"/>
  <c r="R12" i="61"/>
  <c r="E12" i="61"/>
  <c r="G12" i="61"/>
  <c r="J12" i="61" s="1"/>
  <c r="M12" i="61" s="1"/>
  <c r="D11" i="61"/>
  <c r="K13" i="61"/>
  <c r="N13" i="61"/>
  <c r="H13" i="61"/>
  <c r="H12" i="61" l="1"/>
  <c r="N12" i="61"/>
  <c r="K12" i="61"/>
  <c r="E11" i="61"/>
  <c r="G11" i="61"/>
  <c r="J11" i="61" s="1"/>
  <c r="M11" i="61" s="1"/>
  <c r="R11" i="61"/>
  <c r="Q11" i="61"/>
  <c r="P11" i="61"/>
  <c r="D10" i="61"/>
  <c r="N11" i="61" l="1"/>
  <c r="K11" i="61"/>
  <c r="H11" i="61"/>
  <c r="D9" i="61"/>
  <c r="Q10" i="61"/>
  <c r="R10" i="61"/>
  <c r="G10" i="61"/>
  <c r="J10" i="61" s="1"/>
  <c r="M10" i="61" s="1"/>
  <c r="P10" i="61"/>
  <c r="E10" i="61"/>
  <c r="P9" i="61" l="1"/>
  <c r="R9" i="61"/>
  <c r="Q9" i="61"/>
  <c r="E9" i="61"/>
  <c r="G9" i="61"/>
  <c r="J9" i="61" s="1"/>
  <c r="M9" i="61" s="1"/>
  <c r="D8" i="61"/>
  <c r="N10" i="61"/>
  <c r="H10" i="61"/>
  <c r="K10" i="61"/>
  <c r="H9" i="61" l="1"/>
  <c r="K9" i="61"/>
  <c r="N9" i="61"/>
  <c r="E8" i="61"/>
  <c r="R8" i="61"/>
  <c r="D7" i="61"/>
  <c r="P8" i="61"/>
  <c r="G8" i="61"/>
  <c r="J8" i="61" s="1"/>
  <c r="M8" i="61" s="1"/>
  <c r="Q8" i="61"/>
  <c r="E7" i="61" l="1"/>
  <c r="D6" i="61"/>
  <c r="G7" i="61"/>
  <c r="J7" i="61" s="1"/>
  <c r="M7" i="61" s="1"/>
  <c r="R7" i="61"/>
  <c r="P7" i="61"/>
  <c r="Q7" i="61"/>
  <c r="N8" i="61"/>
  <c r="K8" i="61"/>
  <c r="H8" i="61"/>
  <c r="G6" i="61" l="1"/>
  <c r="J6" i="61" s="1"/>
  <c r="M6" i="61" s="1"/>
  <c r="D5" i="61"/>
  <c r="R6" i="61"/>
  <c r="Q6" i="61"/>
  <c r="E6" i="61"/>
  <c r="P6" i="61"/>
  <c r="K7" i="61"/>
  <c r="H7" i="61"/>
  <c r="N7" i="61"/>
  <c r="H6" i="61" l="1"/>
  <c r="N6" i="61"/>
  <c r="K6" i="61"/>
  <c r="Q5" i="61"/>
  <c r="G5" i="61"/>
  <c r="J5" i="61" s="1"/>
  <c r="M5" i="61" s="1"/>
  <c r="P5" i="61"/>
  <c r="E5" i="61"/>
  <c r="R5" i="61"/>
  <c r="H5" i="61" l="1"/>
  <c r="K5" i="61"/>
  <c r="N5" i="61"/>
  <c r="T52" i="105" l="1"/>
  <c r="T56" i="105"/>
  <c r="T53" i="105"/>
  <c r="T50" i="105"/>
  <c r="T55" i="105"/>
  <c r="T51" i="105"/>
  <c r="T54" i="105"/>
  <c r="T49" i="105"/>
  <c r="T4" i="105" l="1"/>
  <c r="D45" i="105" s="1"/>
  <c r="A53" i="106" l="1"/>
  <c r="A45" i="107" s="1"/>
  <c r="G45" i="105"/>
  <c r="J45" i="105" s="1"/>
  <c r="M45" i="105" s="1"/>
  <c r="Q45" i="105"/>
  <c r="P45" i="105"/>
  <c r="D44" i="105"/>
  <c r="E45" i="105"/>
  <c r="R45" i="105"/>
  <c r="A53" i="109" l="1"/>
  <c r="A44" i="110" s="1"/>
  <c r="E45" i="108"/>
  <c r="R45" i="108"/>
  <c r="P45" i="108"/>
  <c r="Q45" i="108"/>
  <c r="N45" i="105"/>
  <c r="K45" i="105"/>
  <c r="H45" i="105"/>
  <c r="P44" i="105"/>
  <c r="E44" i="105"/>
  <c r="Q44" i="105"/>
  <c r="R44" i="105"/>
  <c r="D43" i="105"/>
  <c r="G44" i="105"/>
  <c r="J44" i="105" s="1"/>
  <c r="M44" i="105" s="1"/>
  <c r="K45" i="108" l="1"/>
  <c r="H45" i="108"/>
  <c r="N45" i="108"/>
  <c r="E43" i="105"/>
  <c r="Q43" i="105"/>
  <c r="R43" i="105"/>
  <c r="P43" i="105"/>
  <c r="G43" i="105"/>
  <c r="J43" i="105" s="1"/>
  <c r="M43" i="105" s="1"/>
  <c r="D42" i="105"/>
  <c r="K44" i="105"/>
  <c r="H44" i="105"/>
  <c r="N44" i="105"/>
  <c r="E42" i="105" l="1"/>
  <c r="R42" i="105"/>
  <c r="P42" i="105"/>
  <c r="G42" i="105"/>
  <c r="J42" i="105" s="1"/>
  <c r="M42" i="105" s="1"/>
  <c r="D41" i="105"/>
  <c r="Q42" i="105"/>
  <c r="H43" i="105"/>
  <c r="N43" i="105"/>
  <c r="K43" i="105"/>
  <c r="R41" i="105" l="1"/>
  <c r="G41" i="105"/>
  <c r="J41" i="105" s="1"/>
  <c r="M41" i="105" s="1"/>
  <c r="E41" i="105"/>
  <c r="Q41" i="105"/>
  <c r="D40" i="105"/>
  <c r="P41" i="105"/>
  <c r="H42" i="105"/>
  <c r="N42" i="105"/>
  <c r="K42" i="105"/>
  <c r="E40" i="105" l="1"/>
  <c r="P40" i="105"/>
  <c r="D39" i="105"/>
  <c r="R40" i="105"/>
  <c r="Q40" i="105"/>
  <c r="G40" i="105"/>
  <c r="J40" i="105" s="1"/>
  <c r="M40" i="105" s="1"/>
  <c r="K41" i="105"/>
  <c r="H41" i="105"/>
  <c r="N41" i="105"/>
  <c r="P39" i="105" l="1"/>
  <c r="D38" i="105"/>
  <c r="Q39" i="105"/>
  <c r="R39" i="105"/>
  <c r="E39" i="105"/>
  <c r="G39" i="105"/>
  <c r="J39" i="105" s="1"/>
  <c r="M39" i="105" s="1"/>
  <c r="N40" i="105"/>
  <c r="H40" i="105"/>
  <c r="K40" i="105"/>
  <c r="E38" i="105" l="1"/>
  <c r="G38" i="105"/>
  <c r="J38" i="105" s="1"/>
  <c r="M38" i="105" s="1"/>
  <c r="D37" i="105"/>
  <c r="R38" i="105"/>
  <c r="Q38" i="105"/>
  <c r="P38" i="105"/>
  <c r="H39" i="105"/>
  <c r="K39" i="105"/>
  <c r="N39" i="105"/>
  <c r="G37" i="105" l="1"/>
  <c r="J37" i="105" s="1"/>
  <c r="M37" i="105" s="1"/>
  <c r="D36" i="105"/>
  <c r="R37" i="105"/>
  <c r="E37" i="105"/>
  <c r="P37" i="105"/>
  <c r="Q37" i="105"/>
  <c r="N38" i="105"/>
  <c r="H38" i="105"/>
  <c r="K38" i="105"/>
  <c r="K37" i="105" l="1"/>
  <c r="H37" i="105"/>
  <c r="N37" i="105"/>
  <c r="E36" i="105"/>
  <c r="D35" i="105"/>
  <c r="P36" i="105"/>
  <c r="Q36" i="105"/>
  <c r="G36" i="105"/>
  <c r="J36" i="105" s="1"/>
  <c r="M36" i="105" s="1"/>
  <c r="R36" i="105"/>
  <c r="E35" i="105" l="1"/>
  <c r="R35" i="105"/>
  <c r="D34" i="105"/>
  <c r="G35" i="105"/>
  <c r="J35" i="105" s="1"/>
  <c r="M35" i="105" s="1"/>
  <c r="P35" i="105"/>
  <c r="Q35" i="105"/>
  <c r="N36" i="105"/>
  <c r="K36" i="105"/>
  <c r="H36" i="105"/>
  <c r="G34" i="105" l="1"/>
  <c r="J34" i="105" s="1"/>
  <c r="M34" i="105" s="1"/>
  <c r="P34" i="105"/>
  <c r="R34" i="105"/>
  <c r="E34" i="105"/>
  <c r="D33" i="105"/>
  <c r="Q34" i="105"/>
  <c r="N35" i="105"/>
  <c r="H35" i="105"/>
  <c r="K35" i="105"/>
  <c r="G33" i="105" l="1"/>
  <c r="J33" i="105" s="1"/>
  <c r="M33" i="105" s="1"/>
  <c r="R33" i="105"/>
  <c r="D32" i="105"/>
  <c r="P33" i="105"/>
  <c r="Q33" i="105"/>
  <c r="E33" i="105"/>
  <c r="N34" i="105"/>
  <c r="K34" i="105"/>
  <c r="H34" i="105"/>
  <c r="N33" i="105" l="1"/>
  <c r="H33" i="105"/>
  <c r="K33" i="105"/>
  <c r="Q32" i="105"/>
  <c r="D31" i="105"/>
  <c r="P32" i="105"/>
  <c r="R32" i="105"/>
  <c r="E32" i="105"/>
  <c r="G32" i="105"/>
  <c r="J32" i="105" s="1"/>
  <c r="M32" i="105" s="1"/>
  <c r="N32" i="105" l="1"/>
  <c r="H32" i="105"/>
  <c r="K32" i="105"/>
  <c r="R31" i="105"/>
  <c r="D30" i="105"/>
  <c r="Q31" i="105"/>
  <c r="G31" i="105"/>
  <c r="J31" i="105" s="1"/>
  <c r="M31" i="105" s="1"/>
  <c r="E31" i="105"/>
  <c r="P31" i="105"/>
  <c r="H31" i="105" l="1"/>
  <c r="N31" i="105"/>
  <c r="K31" i="105"/>
  <c r="E30" i="105"/>
  <c r="D29" i="105"/>
  <c r="P30" i="105"/>
  <c r="R30" i="105"/>
  <c r="Q30" i="105"/>
  <c r="G30" i="105"/>
  <c r="J30" i="105" s="1"/>
  <c r="M30" i="105" s="1"/>
  <c r="G29" i="105" l="1"/>
  <c r="J29" i="105" s="1"/>
  <c r="M29" i="105" s="1"/>
  <c r="D28" i="105"/>
  <c r="E29" i="105"/>
  <c r="Q29" i="105"/>
  <c r="P29" i="105"/>
  <c r="R29" i="105"/>
  <c r="K30" i="105"/>
  <c r="N30" i="105"/>
  <c r="H30" i="105"/>
  <c r="N29" i="105" l="1"/>
  <c r="H29" i="105"/>
  <c r="K29" i="105"/>
  <c r="E28" i="105"/>
  <c r="R28" i="105"/>
  <c r="G28" i="105"/>
  <c r="J28" i="105" s="1"/>
  <c r="M28" i="105" s="1"/>
  <c r="D27" i="105"/>
  <c r="Q28" i="105"/>
  <c r="P28" i="105"/>
  <c r="G27" i="105" l="1"/>
  <c r="J27" i="105" s="1"/>
  <c r="M27" i="105" s="1"/>
  <c r="E27" i="105"/>
  <c r="Q27" i="105"/>
  <c r="R27" i="105"/>
  <c r="D26" i="105"/>
  <c r="P27" i="105"/>
  <c r="H28" i="105"/>
  <c r="N28" i="105"/>
  <c r="K28" i="105"/>
  <c r="E26" i="105" l="1"/>
  <c r="D25" i="105"/>
  <c r="R26" i="105"/>
  <c r="P26" i="105"/>
  <c r="Q26" i="105"/>
  <c r="G26" i="105"/>
  <c r="J26" i="105" s="1"/>
  <c r="M26" i="105" s="1"/>
  <c r="H27" i="105"/>
  <c r="N27" i="105"/>
  <c r="K27" i="105"/>
  <c r="E25" i="105" l="1"/>
  <c r="R25" i="105"/>
  <c r="G25" i="105"/>
  <c r="J25" i="105" s="1"/>
  <c r="M25" i="105" s="1"/>
  <c r="Q25" i="105"/>
  <c r="D24" i="105"/>
  <c r="P25" i="105"/>
  <c r="H26" i="105"/>
  <c r="K26" i="105"/>
  <c r="N26" i="105"/>
  <c r="P24" i="105" l="1"/>
  <c r="Q24" i="105"/>
  <c r="R24" i="105"/>
  <c r="D23" i="105"/>
  <c r="E24" i="105"/>
  <c r="G24" i="105"/>
  <c r="J24" i="105" s="1"/>
  <c r="M24" i="105" s="1"/>
  <c r="H25" i="105"/>
  <c r="K25" i="105"/>
  <c r="N25" i="105"/>
  <c r="N24" i="105" l="1"/>
  <c r="H24" i="105"/>
  <c r="K24" i="105"/>
  <c r="Q23" i="105"/>
  <c r="P23" i="105"/>
  <c r="E23" i="105"/>
  <c r="G23" i="105"/>
  <c r="J23" i="105" s="1"/>
  <c r="M23" i="105" s="1"/>
  <c r="D22" i="105"/>
  <c r="R23" i="105"/>
  <c r="K23" i="105" l="1"/>
  <c r="N23" i="105"/>
  <c r="H23" i="105"/>
  <c r="Q22" i="105"/>
  <c r="P22" i="105"/>
  <c r="R22" i="105"/>
  <c r="E22" i="105"/>
  <c r="G22" i="105"/>
  <c r="J22" i="105" s="1"/>
  <c r="M22" i="105" s="1"/>
  <c r="D21" i="105"/>
  <c r="H22" i="105" l="1"/>
  <c r="K22" i="105"/>
  <c r="N22" i="105"/>
  <c r="G21" i="105"/>
  <c r="J21" i="105" s="1"/>
  <c r="M21" i="105" s="1"/>
  <c r="P21" i="105"/>
  <c r="D20" i="105"/>
  <c r="R21" i="105"/>
  <c r="E21" i="105"/>
  <c r="Q21" i="105"/>
  <c r="N21" i="105" l="1"/>
  <c r="K21" i="105"/>
  <c r="H21" i="105"/>
  <c r="E20" i="105"/>
  <c r="P20" i="105"/>
  <c r="D19" i="105"/>
  <c r="Q20" i="105"/>
  <c r="G20" i="105"/>
  <c r="J20" i="105" s="1"/>
  <c r="M20" i="105" s="1"/>
  <c r="R20" i="105"/>
  <c r="E19" i="105" l="1"/>
  <c r="D18" i="105"/>
  <c r="G19" i="105"/>
  <c r="J19" i="105" s="1"/>
  <c r="M19" i="105" s="1"/>
  <c r="R19" i="105"/>
  <c r="Q19" i="105"/>
  <c r="P19" i="105"/>
  <c r="K20" i="105"/>
  <c r="H20" i="105"/>
  <c r="N20" i="105"/>
  <c r="G18" i="105" l="1"/>
  <c r="J18" i="105" s="1"/>
  <c r="M18" i="105" s="1"/>
  <c r="R18" i="105"/>
  <c r="D17" i="105"/>
  <c r="Q18" i="105"/>
  <c r="P18" i="105"/>
  <c r="E18" i="105"/>
  <c r="K19" i="105"/>
  <c r="H19" i="105"/>
  <c r="N19" i="105"/>
  <c r="K18" i="105" l="1"/>
  <c r="N18" i="105"/>
  <c r="H18" i="105"/>
  <c r="R17" i="105"/>
  <c r="Q17" i="105"/>
  <c r="E17" i="105"/>
  <c r="P17" i="105"/>
  <c r="D16" i="105"/>
  <c r="G17" i="105"/>
  <c r="J17" i="105" s="1"/>
  <c r="M17" i="105" s="1"/>
  <c r="K17" i="105" l="1"/>
  <c r="H17" i="105"/>
  <c r="N17" i="105"/>
  <c r="R16" i="105"/>
  <c r="P16" i="105"/>
  <c r="Q16" i="105"/>
  <c r="G16" i="105"/>
  <c r="J16" i="105" s="1"/>
  <c r="M16" i="105" s="1"/>
  <c r="D15" i="105"/>
  <c r="E16" i="105"/>
  <c r="P15" i="105" l="1"/>
  <c r="Q15" i="105"/>
  <c r="G15" i="105"/>
  <c r="J15" i="105" s="1"/>
  <c r="M15" i="105" s="1"/>
  <c r="E15" i="105"/>
  <c r="R15" i="105"/>
  <c r="D14" i="105"/>
  <c r="H16" i="105"/>
  <c r="K16" i="105"/>
  <c r="N16" i="105"/>
  <c r="Q14" i="105" l="1"/>
  <c r="D13" i="105"/>
  <c r="P14" i="105"/>
  <c r="E14" i="105"/>
  <c r="G14" i="105"/>
  <c r="J14" i="105" s="1"/>
  <c r="M14" i="105" s="1"/>
  <c r="R14" i="105"/>
  <c r="K15" i="105"/>
  <c r="H15" i="105"/>
  <c r="N15" i="105"/>
  <c r="R13" i="105" l="1"/>
  <c r="D12" i="105"/>
  <c r="E13" i="105"/>
  <c r="G13" i="105"/>
  <c r="J13" i="105" s="1"/>
  <c r="M13" i="105" s="1"/>
  <c r="P13" i="105"/>
  <c r="Q13" i="105"/>
  <c r="H14" i="105"/>
  <c r="N14" i="105"/>
  <c r="K14" i="105"/>
  <c r="N13" i="105" l="1"/>
  <c r="K13" i="105"/>
  <c r="H13" i="105"/>
  <c r="G12" i="105"/>
  <c r="J12" i="105" s="1"/>
  <c r="M12" i="105" s="1"/>
  <c r="P12" i="105"/>
  <c r="Q12" i="105"/>
  <c r="R12" i="105"/>
  <c r="D11" i="105"/>
  <c r="E12" i="105"/>
  <c r="E11" i="105" l="1"/>
  <c r="R11" i="105"/>
  <c r="D10" i="105"/>
  <c r="G11" i="105"/>
  <c r="J11" i="105" s="1"/>
  <c r="M11" i="105" s="1"/>
  <c r="Q11" i="105"/>
  <c r="P11" i="105"/>
  <c r="K12" i="105"/>
  <c r="H12" i="105"/>
  <c r="N12" i="105"/>
  <c r="R10" i="105" l="1"/>
  <c r="E10" i="105"/>
  <c r="P10" i="105"/>
  <c r="G10" i="105"/>
  <c r="J10" i="105" s="1"/>
  <c r="M10" i="105" s="1"/>
  <c r="D9" i="105"/>
  <c r="Q10" i="105"/>
  <c r="K11" i="105"/>
  <c r="N11" i="105"/>
  <c r="H11" i="105"/>
  <c r="E9" i="105" l="1"/>
  <c r="R9" i="105"/>
  <c r="Q9" i="105"/>
  <c r="D8" i="105"/>
  <c r="G9" i="105"/>
  <c r="J9" i="105" s="1"/>
  <c r="M9" i="105" s="1"/>
  <c r="P9" i="105"/>
  <c r="H10" i="105"/>
  <c r="K10" i="105"/>
  <c r="N10" i="105"/>
  <c r="P8" i="105" l="1"/>
  <c r="G8" i="105"/>
  <c r="J8" i="105" s="1"/>
  <c r="M8" i="105" s="1"/>
  <c r="E8" i="105"/>
  <c r="Q8" i="105"/>
  <c r="R8" i="105"/>
  <c r="D7" i="105"/>
  <c r="N9" i="105"/>
  <c r="H9" i="105"/>
  <c r="K9" i="105"/>
  <c r="G7" i="105" l="1"/>
  <c r="J7" i="105" s="1"/>
  <c r="M7" i="105" s="1"/>
  <c r="E7" i="105"/>
  <c r="P7" i="105"/>
  <c r="Q7" i="105"/>
  <c r="R7" i="105"/>
  <c r="D6" i="105"/>
  <c r="K8" i="105"/>
  <c r="H8" i="105"/>
  <c r="N8" i="105"/>
  <c r="D5" i="105" l="1"/>
  <c r="R6" i="105"/>
  <c r="E6" i="105"/>
  <c r="G6" i="105"/>
  <c r="J6" i="105" s="1"/>
  <c r="M6" i="105" s="1"/>
  <c r="P6" i="105"/>
  <c r="Q6" i="105"/>
  <c r="K7" i="105"/>
  <c r="N7" i="105"/>
  <c r="H7" i="105"/>
  <c r="K6" i="105" l="1"/>
  <c r="N6" i="105"/>
  <c r="H6" i="105"/>
  <c r="P5" i="105"/>
  <c r="E5" i="105"/>
  <c r="Q5" i="105"/>
  <c r="R5" i="105"/>
  <c r="G5" i="105"/>
  <c r="J5" i="105" s="1"/>
  <c r="M5" i="105" s="1"/>
  <c r="N5" i="105" l="1"/>
  <c r="H5" i="105"/>
  <c r="K5" i="105"/>
  <c r="E22" i="53"/>
  <c r="E26" i="53"/>
  <c r="C42" i="53"/>
  <c r="B29" i="53"/>
  <c r="E28" i="53"/>
  <c r="C28" i="53"/>
  <c r="F23" i="53"/>
  <c r="E31" i="53"/>
  <c r="B38" i="53"/>
  <c r="B25" i="53"/>
  <c r="B32" i="53"/>
  <c r="B35" i="53"/>
  <c r="E33" i="52" s="1"/>
  <c r="E44" i="53"/>
  <c r="C45" i="53"/>
  <c r="B22" i="53"/>
  <c r="E18" i="52" s="1"/>
  <c r="E24" i="53"/>
  <c r="C24" i="53"/>
  <c r="B26" i="53"/>
  <c r="E42" i="53"/>
  <c r="F29" i="53"/>
  <c r="E37" i="53"/>
  <c r="B36" i="53"/>
  <c r="F38" i="53"/>
  <c r="F25" i="53"/>
  <c r="B41" i="53"/>
  <c r="F32" i="53"/>
  <c r="C35" i="53"/>
  <c r="F35" i="53"/>
  <c r="C37" i="53"/>
  <c r="B37" i="53"/>
  <c r="F31" i="53"/>
  <c r="E39" i="53"/>
  <c r="E30" i="53"/>
  <c r="E32" i="53"/>
  <c r="C32" i="53"/>
  <c r="F43" i="53"/>
  <c r="B45" i="53"/>
  <c r="E43" i="52" s="1"/>
  <c r="E45" i="53"/>
  <c r="C31" i="53"/>
  <c r="E33" i="53"/>
  <c r="E34" i="53"/>
  <c r="F37" i="53"/>
  <c r="E36" i="53"/>
  <c r="C36" i="53"/>
  <c r="B30" i="53"/>
  <c r="E28" i="52" s="1"/>
  <c r="B33" i="53"/>
  <c r="B40" i="53"/>
  <c r="B27" i="53"/>
  <c r="C43" i="53"/>
  <c r="C44" i="53"/>
  <c r="F45" i="53"/>
  <c r="B34" i="53"/>
  <c r="E32" i="52" s="1"/>
  <c r="B28" i="53"/>
  <c r="E23" i="53"/>
  <c r="B39" i="53"/>
  <c r="E37" i="52" s="1"/>
  <c r="F30" i="53"/>
  <c r="F33" i="53"/>
  <c r="C41" i="53"/>
  <c r="F40" i="53"/>
  <c r="C27" i="53"/>
  <c r="F27" i="53"/>
  <c r="F36" i="53"/>
  <c r="C33" i="53"/>
  <c r="E27" i="53"/>
  <c r="B43" i="53"/>
  <c r="C26" i="53"/>
  <c r="B24" i="53"/>
  <c r="F34" i="53"/>
  <c r="B42" i="53"/>
  <c r="E40" i="52" s="1"/>
  <c r="E29" i="53"/>
  <c r="F28" i="53"/>
  <c r="C39" i="53"/>
  <c r="F39" i="53"/>
  <c r="C30" i="53"/>
  <c r="E25" i="53"/>
  <c r="E35" i="53"/>
  <c r="F44" i="53"/>
  <c r="F22" i="53"/>
  <c r="F26" i="53"/>
  <c r="C29" i="53"/>
  <c r="B31" i="53"/>
  <c r="C38" i="53"/>
  <c r="F41" i="53"/>
  <c r="B44" i="53"/>
  <c r="C22" i="53"/>
  <c r="F24" i="53"/>
  <c r="C34" i="53"/>
  <c r="F42" i="53"/>
  <c r="C23" i="53"/>
  <c r="B23" i="53"/>
  <c r="E38" i="53"/>
  <c r="C25" i="53"/>
  <c r="E41" i="53"/>
  <c r="E40" i="53"/>
  <c r="C40" i="53"/>
  <c r="E43" i="53"/>
  <c r="E44" i="52"/>
  <c r="D36" i="53"/>
  <c r="D44" i="53"/>
  <c r="D24" i="53"/>
  <c r="D40" i="53"/>
  <c r="D23" i="53"/>
  <c r="D27" i="53"/>
  <c r="D31" i="53"/>
  <c r="D35" i="53"/>
  <c r="D39" i="53"/>
  <c r="D43" i="53"/>
  <c r="D28" i="53"/>
  <c r="D32" i="53"/>
  <c r="D22" i="53"/>
  <c r="D25" i="53"/>
  <c r="D26" i="53"/>
  <c r="D29" i="53"/>
  <c r="D30" i="53"/>
  <c r="D33" i="53"/>
  <c r="D34" i="53"/>
  <c r="D37" i="53"/>
  <c r="D38" i="53"/>
  <c r="D41" i="53"/>
  <c r="D42" i="53"/>
  <c r="D45" i="53"/>
  <c r="N18" i="52" l="1"/>
  <c r="K18" i="52"/>
  <c r="H18" i="52"/>
  <c r="E35" i="52"/>
  <c r="K35" i="52" s="1"/>
  <c r="E24" i="52"/>
  <c r="E21" i="52"/>
  <c r="N21" i="52" s="1"/>
  <c r="E29" i="52"/>
  <c r="K29" i="52" s="1"/>
  <c r="E22" i="52"/>
  <c r="H22" i="52" s="1"/>
  <c r="E42" i="52"/>
  <c r="N42" i="52" s="1"/>
  <c r="E26" i="52"/>
  <c r="K26" i="52" s="1"/>
  <c r="E27" i="52"/>
  <c r="K27" i="52" s="1"/>
  <c r="E30" i="52"/>
  <c r="K30" i="52" s="1"/>
  <c r="E23" i="52"/>
  <c r="H23" i="52" s="1"/>
  <c r="E39" i="52"/>
  <c r="N39" i="52" s="1"/>
  <c r="E36" i="52"/>
  <c r="N36" i="52" s="1"/>
  <c r="E41" i="52"/>
  <c r="H41" i="52" s="1"/>
  <c r="E25" i="52"/>
  <c r="H25" i="52" s="1"/>
  <c r="E38" i="52"/>
  <c r="N38" i="52" s="1"/>
  <c r="E20" i="52"/>
  <c r="N20" i="52" s="1"/>
  <c r="E19" i="52"/>
  <c r="E31" i="52"/>
  <c r="K31" i="52" s="1"/>
  <c r="E34" i="52"/>
  <c r="K34" i="52" s="1"/>
  <c r="K24" i="52"/>
  <c r="H24" i="52"/>
  <c r="N24" i="52"/>
  <c r="K44" i="52"/>
  <c r="H44" i="52"/>
  <c r="N44" i="52"/>
  <c r="N37" i="52"/>
  <c r="H37" i="52"/>
  <c r="K37" i="52"/>
  <c r="H33" i="52"/>
  <c r="K33" i="52"/>
  <c r="N33" i="52"/>
  <c r="N40" i="52"/>
  <c r="H40" i="52"/>
  <c r="K40" i="52"/>
  <c r="N28" i="52"/>
  <c r="K28" i="52"/>
  <c r="H28" i="52"/>
  <c r="N35" i="52"/>
  <c r="K32" i="52"/>
  <c r="H32" i="52"/>
  <c r="N32" i="52"/>
  <c r="N43" i="52"/>
  <c r="K43" i="52"/>
  <c r="H43" i="52"/>
  <c r="K21" i="52" l="1"/>
  <c r="H21" i="52"/>
  <c r="K22" i="52"/>
  <c r="H29" i="52"/>
  <c r="N29" i="52"/>
  <c r="H35" i="52"/>
  <c r="K42" i="52"/>
  <c r="H42" i="52"/>
  <c r="N22" i="52"/>
  <c r="H26" i="52"/>
  <c r="N26" i="52"/>
  <c r="H27" i="52"/>
  <c r="H20" i="52"/>
  <c r="H39" i="52"/>
  <c r="K39" i="52"/>
  <c r="N30" i="52"/>
  <c r="H34" i="52"/>
  <c r="N23" i="52"/>
  <c r="K20" i="52"/>
  <c r="N27" i="52"/>
  <c r="H30" i="52"/>
  <c r="H31" i="52"/>
  <c r="N31" i="52"/>
  <c r="K23" i="52"/>
  <c r="K41" i="52"/>
  <c r="K36" i="52"/>
  <c r="H36" i="52"/>
  <c r="N41" i="52"/>
  <c r="K38" i="52"/>
  <c r="H38" i="52"/>
  <c r="N25" i="52"/>
  <c r="N34" i="52"/>
  <c r="K25" i="52"/>
  <c r="N19" i="52"/>
  <c r="K19" i="52"/>
  <c r="H19" i="5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5450C26-7FDD-442D-88A1-361C26BBB275}" keepAlive="1" name="Consulta - Dados" description="Ligação à consulta 'Dados' no livro." type="5" refreshedVersion="8" background="1" saveData="1">
    <dbPr connection="Provider=Microsoft.Mashup.OleDb.1;Data Source=$Workbook$;Location=Dados;Extended Properties=&quot;&quot;" command="SELECT * FROM [Dados]"/>
  </connection>
  <connection id="2" xr16:uid="{263F4A42-3F7A-4118-9D01-C0452CA280BA}" keepAlive="1" name="Consulta - Dados_Constantes" description="Ligação à consulta 'Dados_Constantes' no livro." type="5" refreshedVersion="8" background="1" saveData="1">
    <dbPr connection="Provider=Microsoft.Mashup.OleDb.1;Data Source=$Workbook$;Location=Dados_Constantes;Extended Properties=&quot;&quot;" command="SELECT * FROM [Dados_Constantes]"/>
  </connection>
</connections>
</file>

<file path=xl/sharedStrings.xml><?xml version="1.0" encoding="utf-8"?>
<sst xmlns="http://schemas.openxmlformats.org/spreadsheetml/2006/main" count="1020" uniqueCount="205">
  <si>
    <t>Norte</t>
  </si>
  <si>
    <t>Centro</t>
  </si>
  <si>
    <t>Alentejo</t>
  </si>
  <si>
    <t>Algarve</t>
  </si>
  <si>
    <t>Investimento em Infraestruturas Ferroviárias por NUTS II</t>
  </si>
  <si>
    <t>Investimento em Infraestruturas Portuárias por NUTS II</t>
  </si>
  <si>
    <t>Investimento em Infraestruturas Aeroportuárias por NUTS II</t>
  </si>
  <si>
    <t>Periodicidade</t>
  </si>
  <si>
    <t>Anual</t>
  </si>
  <si>
    <t>Nome da série</t>
  </si>
  <si>
    <t>CN Anuais (dados encadeados em volume - base 2011) - FBCF</t>
  </si>
  <si>
    <t>CN Anuais (dados encadeados em volume - base 2011) - PIB</t>
  </si>
  <si>
    <t>CN Anuais (preços correntes) - FBCF</t>
  </si>
  <si>
    <t>CN Anuais (preços correntes) - PIB</t>
  </si>
  <si>
    <t>Descrição da série</t>
  </si>
  <si>
    <t>Contas Nacionais Anuais (dados encadeados em volume - base 2011) - FBCF</t>
  </si>
  <si>
    <t>Contas Nacionais Anuais (dados encadeados em volume - base 2011) - PIB</t>
  </si>
  <si>
    <t>Contas Nacionais Anuais (preços correntes) - FBCF</t>
  </si>
  <si>
    <t>Contas Nacionais Anuais (preços correntes) - PIB</t>
  </si>
  <si>
    <t>Fonte</t>
  </si>
  <si>
    <t>Instituto Nacional de Estatística e Banco de Portugal</t>
  </si>
  <si>
    <t>Potenciação</t>
  </si>
  <si>
    <t>10^6</t>
  </si>
  <si>
    <t>Unidade de medida</t>
  </si>
  <si>
    <t>Euros</t>
  </si>
  <si>
    <t>Método de cálculo</t>
  </si>
  <si>
    <t>Dados Encadeados em Volume</t>
  </si>
  <si>
    <t>Preços correntes</t>
  </si>
  <si>
    <t>Método de conversão para periodicidade superior</t>
  </si>
  <si>
    <t>Somatório</t>
  </si>
  <si>
    <t>Natureza</t>
  </si>
  <si>
    <t>Fluxos</t>
  </si>
  <si>
    <t>Continente</t>
  </si>
  <si>
    <t>Lisboa e 
Vale do Tejo</t>
  </si>
  <si>
    <t>Nota:
A soma das regiões pode não coincidir com a soma do Continente por questões de arredondamentos.</t>
  </si>
  <si>
    <t>valores correntes em mil euros</t>
  </si>
  <si>
    <t>Portugal</t>
  </si>
  <si>
    <t>FBCF</t>
  </si>
  <si>
    <t>PIB</t>
  </si>
  <si>
    <t>Escolha a região que deseja:</t>
  </si>
  <si>
    <t>Valor</t>
  </si>
  <si>
    <t>Peso no Continente</t>
  </si>
  <si>
    <t>Peso no FBCF</t>
  </si>
  <si>
    <t>Peso no PIB</t>
  </si>
  <si>
    <t>Nota:
A soma das regiões pode não coincidir com a soma do Continente por questões de arredondamentos.
A conversão de dados correntes em dados encadeados em volume é da inteira responsabilidade do GEE, e foi feita aplicando o deflator do FBCF de Portugal aos valores do investimento em infraestruturas.</t>
  </si>
  <si>
    <t>GEE</t>
  </si>
  <si>
    <t>Índice</t>
  </si>
  <si>
    <t>Deflator da FBCF</t>
  </si>
  <si>
    <t>CN Anuais</t>
  </si>
  <si>
    <t>Deflator do PIB</t>
  </si>
  <si>
    <t>Índíce</t>
  </si>
  <si>
    <t>Investimento em Infraestruturas Ferroviárias - Preços Correntes</t>
  </si>
  <si>
    <t>Investimento em Infraestruturas Portuárias  - Preços Correntes</t>
  </si>
  <si>
    <t>Investimento em Infraestruturas Aeroportuárias  - Preços Correntes</t>
  </si>
  <si>
    <t>Investimento em Infraestruturas Ferroviárias - Dados Encadeados em volume</t>
  </si>
  <si>
    <t>Investimento em Infraestruturas Portuárias - Dados Encadeados em volume</t>
  </si>
  <si>
    <t>Investimento em Infraestruturas Aeroportuárias - Dados Encadeados em volume</t>
  </si>
  <si>
    <t>Base de Dados de Investimentos em Infraestruturas em Portugal Continental desagregados por NUTS II</t>
  </si>
  <si>
    <t>Tabela de dados</t>
  </si>
  <si>
    <t>Gráficos</t>
  </si>
  <si>
    <t>Investimento em Infraestruturas de Educação por NUTS II</t>
  </si>
  <si>
    <t>FBCF e PIB: Séries Longas do Banco de Portugal.</t>
  </si>
  <si>
    <r>
      <rPr>
        <b/>
        <sz val="10"/>
        <rFont val="Calibri"/>
        <family val="2"/>
        <scheme val="minor"/>
      </rPr>
      <t xml:space="preserve">1995-2015: </t>
    </r>
    <r>
      <rPr>
        <sz val="10"/>
        <rFont val="Calibri"/>
        <family val="2"/>
        <scheme val="minor"/>
      </rPr>
      <t xml:space="preserve">
A partir da série da FBCF (Portugal) no sector da Educação do quadro C.3.1. (base 2011), publicado pelo INE, procedeu-se do seguinte modo:
</t>
    </r>
    <r>
      <rPr>
        <b/>
        <sz val="10"/>
        <rFont val="Calibri"/>
        <family val="2"/>
        <scheme val="minor"/>
      </rPr>
      <t xml:space="preserve">1995-2006: </t>
    </r>
    <r>
      <rPr>
        <sz val="10"/>
        <rFont val="Calibri"/>
        <family val="2"/>
        <scheme val="minor"/>
      </rPr>
      <t xml:space="preserve">
Aplicou-se a repartição regional observada no quadro das Contas Regionais no período 1995-2006 para sector P (Dados de base das Contas Regionais do INE “FBCF (P.51) a preços correntes (Base 2000 - €) por NUTS II (2002) e sector de atividade (A17), fornecidos por Alfredo Marvão Pereira e Rui Marvão Pereira que foram usados para obter os pesos regionais para este período;</t>
    </r>
  </si>
  <si>
    <t>Investimento em Infraestruturas de Saúde por NUTS II</t>
  </si>
  <si>
    <r>
      <rPr>
        <b/>
        <sz val="10"/>
        <rFont val="Calibri"/>
        <family val="2"/>
        <scheme val="minor"/>
      </rPr>
      <t xml:space="preserve">1995-2015: </t>
    </r>
    <r>
      <rPr>
        <sz val="10"/>
        <rFont val="Calibri"/>
        <family val="2"/>
        <scheme val="minor"/>
      </rPr>
      <t xml:space="preserve">
A partir da série da FBCF (Portugal) no sector da Educação do quadro C.3.1. (base 2011), publicado pelo INE, procedeu-se do seguinte modo:
</t>
    </r>
    <r>
      <rPr>
        <b/>
        <sz val="10"/>
        <rFont val="Calibri"/>
        <family val="2"/>
        <scheme val="minor"/>
      </rPr>
      <t xml:space="preserve">1995-2006: </t>
    </r>
    <r>
      <rPr>
        <sz val="10"/>
        <rFont val="Calibri"/>
        <family val="2"/>
        <scheme val="minor"/>
      </rPr>
      <t xml:space="preserve">
Aplicou-se a repartição regional observada no quadro das Contas Regionais no período 1995-2006 para sector QA (Dados de base das Contas Regionais do INE “FBCF (P.51) a preços correntes (Base 2000 - €) por NUTS II (2002) e sector de atividade (A17), fornecidos por Alfredo Marvão Pereira e Rui Marvão Pereira que foram usados para obter os pesos regionais para este período;</t>
    </r>
  </si>
  <si>
    <r>
      <rPr>
        <b/>
        <sz val="10"/>
        <rFont val="Calibri"/>
        <family val="2"/>
        <scheme val="minor"/>
      </rPr>
      <t xml:space="preserve">1995-2015: </t>
    </r>
    <r>
      <rPr>
        <sz val="10"/>
        <rFont val="Calibri"/>
        <family val="2"/>
        <scheme val="minor"/>
      </rPr>
      <t xml:space="preserve">
A partir da série da FBCF (Portugal) no sector da Educação do quadro C.3.1. (base 2011), publicado pelo INE, procedeu-se do seguinte modo:
</t>
    </r>
    <r>
      <rPr>
        <b/>
        <sz val="10"/>
        <rFont val="Calibri"/>
        <family val="2"/>
        <scheme val="minor"/>
      </rPr>
      <t xml:space="preserve">1995-2006: 
</t>
    </r>
    <r>
      <rPr>
        <sz val="10"/>
        <rFont val="Calibri"/>
        <family val="2"/>
        <scheme val="minor"/>
      </rPr>
      <t>Aplicou-se a repartição regional observada no quadro das Contas Regionais no período 1995-2006 para sector QA (Dados de base das Contas Regionais do INE “FBCF (P.51) a preços correntes (Base 2000 - €) por NUTS II (2002) e sector de atividade (A17), fornecidos por Alfredo Marvão Pereira e Rui Marvão Pereira que foram usados para obter os pesos regionais para este período;</t>
    </r>
  </si>
  <si>
    <t>Investimento em Infraestruturas de Telecomunicações por NUTS II</t>
  </si>
  <si>
    <t>Nota:
A conversão de dados correntes em dados encadeados em volume é da inteira responsabilidade do GEE, e foi feita aplicando o deflator do FBCF de Portugal aos valores do investimento em infraestruturas.</t>
  </si>
  <si>
    <r>
      <t xml:space="preserve">Fonte: GEE, a partir de:
</t>
    </r>
    <r>
      <rPr>
        <b/>
        <sz val="10"/>
        <rFont val="Calibri"/>
        <family val="2"/>
        <scheme val="minor"/>
      </rPr>
      <t xml:space="preserve">1978-1994: </t>
    </r>
    <r>
      <rPr>
        <sz val="10"/>
        <rFont val="Calibri"/>
        <family val="2"/>
        <scheme val="minor"/>
      </rPr>
      <t xml:space="preserve">
"Investimentos em Infraestruturas em Portugal" de Alfredo Marvão Pereira e Rui Marvão Pereira, da Fundação Francisco Manuel dos Santos</t>
    </r>
  </si>
  <si>
    <t>Investimento em Infraestruturas de Educação - Preços Correntes</t>
  </si>
  <si>
    <t>Investimento em Infraestruturas de Educação - Dados Encadeados em volume</t>
  </si>
  <si>
    <t>Investimento em Infraestruturas de Saúde - Preços Correntes</t>
  </si>
  <si>
    <t>Investimento em Infraestruturas de Saúde - Dados Encadeados em volume</t>
  </si>
  <si>
    <t>Investimento em Infraestruturas de Telecomunicações  - Preços Correntes</t>
  </si>
  <si>
    <t>Investimento em Infraestruturas de Telecomunicações - Dados Encadeados em volume</t>
  </si>
  <si>
    <r>
      <t xml:space="preserve">Fonte: GEE, a partir de:
</t>
    </r>
    <r>
      <rPr>
        <b/>
        <sz val="10"/>
        <rFont val="Calibri"/>
        <family val="2"/>
        <scheme val="minor"/>
      </rPr>
      <t xml:space="preserve">1978-2011: </t>
    </r>
    <r>
      <rPr>
        <sz val="10"/>
        <rFont val="Calibri"/>
        <family val="2"/>
        <scheme val="minor"/>
      </rPr>
      <t xml:space="preserve">
"Investimentos em Infraestruturas em Portugal" de Alfredo Marvão Pereira e Rui Marvão Pereira, da Fundação Francisco Manuel dos Santos</t>
    </r>
  </si>
  <si>
    <r>
      <t xml:space="preserve">Fonte: GEE, a partir de:
</t>
    </r>
    <r>
      <rPr>
        <b/>
        <sz val="10"/>
        <rFont val="Calibri"/>
        <family val="2"/>
        <scheme val="minor"/>
      </rPr>
      <t xml:space="preserve">1978-2009: </t>
    </r>
    <r>
      <rPr>
        <sz val="10"/>
        <rFont val="Calibri"/>
        <family val="2"/>
        <scheme val="minor"/>
      </rPr>
      <t xml:space="preserve">
INE, Estatísticas dos Transportes e Comunicações  e "Investimentos em Infraestruturas em Portugal" de Alfredo Marvão Pereira e Rui Marvão Pereira, da Fundação Francisco Manuel dos Santos</t>
    </r>
  </si>
  <si>
    <r>
      <t xml:space="preserve">Fonte: GEE, a partir de:
</t>
    </r>
    <r>
      <rPr>
        <b/>
        <sz val="10"/>
        <rFont val="Calibri"/>
        <family val="2"/>
        <scheme val="minor"/>
      </rPr>
      <t xml:space="preserve">1978-2004: </t>
    </r>
    <r>
      <rPr>
        <sz val="10"/>
        <rFont val="Calibri"/>
        <family val="2"/>
        <scheme val="minor"/>
      </rPr>
      <t xml:space="preserve">
"Investimentos em Infraestruturas em Portugal" de Alfredo Marvão Pereira e Rui Marvão Pereira, da Fundação Francisco Manuel dos Santos</t>
    </r>
  </si>
  <si>
    <r>
      <t xml:space="preserve">Fonte: GEE, a partir de:
</t>
    </r>
    <r>
      <rPr>
        <b/>
        <sz val="10"/>
        <rFont val="Calibri"/>
        <family val="2"/>
        <scheme val="minor"/>
      </rPr>
      <t xml:space="preserve">1978-1994: </t>
    </r>
    <r>
      <rPr>
        <sz val="10"/>
        <rFont val="Calibri"/>
        <family val="2"/>
        <scheme val="minor"/>
      </rPr>
      <t xml:space="preserve">
"Investimentos em Infraestruturas em Portugal" de Alfredo Marvão Pereira e Rui Marvão Pereira, da Fundação Francisco Manuel dos Santos e Taxas de Crescimento de Eletricidade, Gás e Água do INE</t>
    </r>
  </si>
  <si>
    <r>
      <t xml:space="preserve">Fonte: GEE, a partir de:
</t>
    </r>
    <r>
      <rPr>
        <b/>
        <sz val="10"/>
        <rFont val="Calibri"/>
        <family val="2"/>
        <scheme val="minor"/>
      </rPr>
      <t xml:space="preserve">1978-1994: 
</t>
    </r>
    <r>
      <rPr>
        <sz val="10"/>
        <rFont val="Calibri"/>
        <family val="2"/>
        <scheme val="minor"/>
      </rPr>
      <t>"Investimentos em Infraestruturas em Portugal" de Alfredo Marvão Pereira e Rui Marvão Pereira, da Fundação Francisco Manuel dos Santos.</t>
    </r>
  </si>
  <si>
    <r>
      <t xml:space="preserve">Fonte: GEE, a partir de:
</t>
    </r>
    <r>
      <rPr>
        <b/>
        <sz val="10"/>
        <rFont val="Calibri"/>
        <family val="2"/>
        <scheme val="minor"/>
      </rPr>
      <t xml:space="preserve">1978-1994: </t>
    </r>
    <r>
      <rPr>
        <sz val="10"/>
        <rFont val="Calibri"/>
        <family val="2"/>
        <scheme val="minor"/>
      </rPr>
      <t xml:space="preserve">
"Investimentos em Infraestruturas em Portugal" de Alfredo Marvão Pereira e Rui Marvão Pereira, da Fundação Francisco Manuel dos Santos.</t>
    </r>
  </si>
  <si>
    <r>
      <t xml:space="preserve">Fonte: GEE, a partir de:
</t>
    </r>
    <r>
      <rPr>
        <b/>
        <sz val="10"/>
        <rFont val="Calibri"/>
        <family val="2"/>
        <scheme val="minor"/>
      </rPr>
      <t xml:space="preserve">1978-2010: </t>
    </r>
    <r>
      <rPr>
        <sz val="10"/>
        <rFont val="Calibri"/>
        <family val="2"/>
        <scheme val="minor"/>
      </rPr>
      <t xml:space="preserve">
INE, Estatísticas dos Transportes e Comunicações, "Investimentos em Infraestruturas em Portugal" de Alfredo Marvão Pereira e Rui Marvão Pereira, da Fundação Francisco Manuel dos Santos e Relatórios e Contas da Empresa de Desenvolvimento do Aeroporto de Beja (2006 a 2010).</t>
    </r>
  </si>
  <si>
    <r>
      <t xml:space="preserve">Fonte: GEE, a partir de:
</t>
    </r>
    <r>
      <rPr>
        <b/>
        <sz val="10"/>
        <rFont val="Calibri"/>
        <family val="2"/>
        <scheme val="minor"/>
      </rPr>
      <t xml:space="preserve">1978-2009: </t>
    </r>
    <r>
      <rPr>
        <sz val="10"/>
        <rFont val="Calibri"/>
        <family val="2"/>
        <scheme val="minor"/>
      </rPr>
      <t xml:space="preserve">
INE, Estatísticas dos Transportes e Comunicações e "Investimentos em Infraestruturas em Portugal" de Alfredo Marvão Pereira e Rui Marvão Pereira, da Fundação Francisco Manuel dos Santos</t>
    </r>
  </si>
  <si>
    <r>
      <t xml:space="preserve">Fonte: GEE, a partir de:
</t>
    </r>
    <r>
      <rPr>
        <b/>
        <sz val="10"/>
        <rFont val="Calibri"/>
        <family val="2"/>
        <scheme val="minor"/>
      </rPr>
      <t xml:space="preserve">1978-2010: 
</t>
    </r>
    <r>
      <rPr>
        <sz val="10"/>
        <rFont val="Calibri"/>
        <family val="2"/>
        <scheme val="minor"/>
      </rPr>
      <t>INE, Estatísticas dos Transportes e Comunicações, "Investimentos em Infraestruturas em Portugal" de Alfredo Marvão Pereira e Rui Marvão Pereira, da Fundação Francisco Manuel dos Santos e Relatórios e Contas da Empresa de Desenvolvimento do Aeroporto de Beja (2006 a 2010).</t>
    </r>
  </si>
  <si>
    <r>
      <t xml:space="preserve">Fonte: GEE, a partir de:
</t>
    </r>
    <r>
      <rPr>
        <b/>
        <sz val="10"/>
        <rFont val="Calibri"/>
        <family val="2"/>
        <scheme val="minor"/>
      </rPr>
      <t xml:space="preserve">1978-1995: </t>
    </r>
    <r>
      <rPr>
        <sz val="10"/>
        <rFont val="Calibri"/>
        <family val="2"/>
        <scheme val="minor"/>
      </rPr>
      <t xml:space="preserve">
INE, Estatísticas dos Transportes e Comunicações e "Investimentos em Infraestruturas em Portugal" de Alfredo Marvão Pereira e Rui Marvão Pereira, da Fundação Francisco Manuel dos Santos</t>
    </r>
  </si>
  <si>
    <r>
      <t xml:space="preserve">Fonte: GEE, a partir de:
</t>
    </r>
    <r>
      <rPr>
        <b/>
        <sz val="10"/>
        <rFont val="Calibri"/>
        <family val="2"/>
        <scheme val="minor"/>
      </rPr>
      <t xml:space="preserve">1978-2002: </t>
    </r>
    <r>
      <rPr>
        <sz val="10"/>
        <rFont val="Calibri"/>
        <family val="2"/>
        <scheme val="minor"/>
      </rPr>
      <t xml:space="preserve">
"Investimentos em Infraestruturas em Portugal" de Alfredo Marvão Pereira e Rui Marvão Pereira, da Fundação Francisco Manuel dos Santos em conjunto com as publicações das Finanças Municipais</t>
    </r>
  </si>
  <si>
    <r>
      <t xml:space="preserve">Fonte: GEE, a partir de:
</t>
    </r>
    <r>
      <rPr>
        <b/>
        <sz val="10"/>
        <rFont val="Calibri"/>
        <family val="2"/>
        <scheme val="minor"/>
      </rPr>
      <t xml:space="preserve">1978-2002: </t>
    </r>
    <r>
      <rPr>
        <sz val="10"/>
        <rFont val="Calibri"/>
        <family val="2"/>
        <scheme val="minor"/>
      </rPr>
      <t xml:space="preserve">
 "Investimentos em Infraestruturas em Portugal" de Alfredo Marvão Pereira e Rui Marvão Pereira, da Fundação Francisco Manuel dos Santos em conjunto com as publicações das Finanças Municipais</t>
    </r>
  </si>
  <si>
    <t>Investimento em Infraestruturas da Rede Nacional de Estradas  - Preços Correntes</t>
  </si>
  <si>
    <t>Investimento em Infraestruturas da Rede Nacional de Estradas - Dados Encadeados em volume</t>
  </si>
  <si>
    <t>Investimento em Infraestruturas da Rede Municipal de Estradas  - Preços Correntes</t>
  </si>
  <si>
    <t>Investimento em Infraestruturas da Rede Municipal de Estradas - Dados Encadeados em volume</t>
  </si>
  <si>
    <t>Investimento em Infraestruturas da Rede de Autoestradas  - Preços Correntes</t>
  </si>
  <si>
    <t>Investimento em Infraestruturas da Rede de Autoestradas - Dados Encadeados em volume</t>
  </si>
  <si>
    <t>Investimento em Infraestruturas de Abastecimento e Tratamento de Água  - Preços Correntes</t>
  </si>
  <si>
    <t>Investimento em Infraestruturas de Abastecimento e Tratamento de Água - Dados Encadeados em volume</t>
  </si>
  <si>
    <t>Investimento em Infraestruturas de Eletricidade e Gás  - Preços Correntes</t>
  </si>
  <si>
    <t>Investimento em Infraestruturas de de Eletricidade e Gás - Dados Encadeados em volume</t>
  </si>
  <si>
    <t>Investimento em Infraestruturas de Refinação de Produtos Petrolíferos - Preços Correntes</t>
  </si>
  <si>
    <t>Investimento em Infraestruturas de Refinação de Produtos Petrolíferos - Dados Encadeados em volume</t>
  </si>
  <si>
    <t>Investimento em Infraestruturas da Rede Nacional de Estradas por NUTS II</t>
  </si>
  <si>
    <t>Investimento em Infraestruturas da Rede Municipal de Estradas por NUTS II</t>
  </si>
  <si>
    <t>Investimento em Infraestruturas da Rede de Autoestradas por NUTS II</t>
  </si>
  <si>
    <t>Nota:.
A partir de 1995, os valores referem-se a captação, tratamento e distribuição de água, saneamento, gestão de resíduos e despoluição</t>
  </si>
  <si>
    <t>Investimento em Infraestruturas de Abastecimento e Tratamento de Água</t>
  </si>
  <si>
    <t>Infraestruturas de Abastecimento e Tratamento de Água</t>
  </si>
  <si>
    <t>Peso em Portugal</t>
  </si>
  <si>
    <t>FBCF e PIB: Séries Longas do Banco de Portugal.
Nota:.
A partir de 1995, os valores referem-se a captação, tratamento e distribuição de água, saneamento, gestão de resíduos e despoluição</t>
  </si>
  <si>
    <t>FBCF e PIB: Séries Longas do Banco de Portugal.
Nota:
A partir de 1995, os dados referem-se a produção e distribuição de eletricidade, gás, vapor e ar frio</t>
  </si>
  <si>
    <t>Investimento em Infraestruturas de Eletricidade e Gás</t>
  </si>
  <si>
    <t>Nota:
A conversão de dados correntes em dados encadeados em volume é da inteira responsabilidade do GEE, e foi feita aplicando o deflator do FBCF de Portugal aos valores do investimento em infraestruturas.
A partir de 1995, os dados referem-se a produção e distribuição de eletricidade, gás, vapor e ar frio.</t>
  </si>
  <si>
    <t>Investimento em Infraestruturas de Refinação de Produtos Petrolíferos</t>
  </si>
  <si>
    <t>FBCF e PIB: Séries Longas do Banco de Portugal.
Nota:
A soma das regiões pode não coincidir com a soma do Continente por questões de arredondamentos.</t>
  </si>
  <si>
    <t>Nota:
A conversão de dados correntes em dados encadeados em volume é da inteira responsabilidade do GEE, e foi feita aplicando o deflator do FBCF de Portugal aos valores do investimento em infraestruturas.
A partir de 1995, os valores referem-se a captação, tratamento e distribuição de água, saneamento, gestão de resíduos e despoluição.</t>
  </si>
  <si>
    <t>Rede Nacional de Estradas, Rede Municipal de Estradas, Rede de Autoestradas, Ferroviárias, Portuárias, Aeroportuárias, Saúde, Educação, Abastecimento e Tratamento de Água, Eletricidade e Gás, Refinação de Produtos Petrolíferos e Telecomunicações</t>
  </si>
  <si>
    <t>Milhões de euros</t>
  </si>
  <si>
    <t>Data</t>
  </si>
  <si>
    <t xml:space="preserve">Infraestruturas de Portugal, SA (IP, SA)
</t>
  </si>
  <si>
    <t>Infraestruturas de Portugal, SA (IP, SA)</t>
  </si>
  <si>
    <t xml:space="preserve"> Infraestruturas de Portugal, SA (IP, SA)</t>
  </si>
  <si>
    <r>
      <rPr>
        <b/>
        <sz val="10"/>
        <rFont val="Calibri"/>
        <family val="2"/>
        <scheme val="minor"/>
      </rPr>
      <t xml:space="preserve">2003-2011: 
Continente: </t>
    </r>
    <r>
      <rPr>
        <sz val="10"/>
        <rFont val="Calibri"/>
        <family val="2"/>
        <scheme val="minor"/>
      </rPr>
      <t xml:space="preserve">Direcção Geral das Autarquias Locais (DGAL); 
</t>
    </r>
    <r>
      <rPr>
        <b/>
        <sz val="10"/>
        <rFont val="Calibri"/>
        <family val="2"/>
        <scheme val="minor"/>
      </rPr>
      <t>Regionalização:</t>
    </r>
    <r>
      <rPr>
        <sz val="10"/>
        <rFont val="Calibri"/>
        <family val="2"/>
        <scheme val="minor"/>
      </rPr>
      <t xml:space="preserve"> Pesos regionais de "Investimentos em Infraestruturas em Portugal" de Alfredo Marvão Pereira e Rui Marvão Pereira, da Fundação Francisco Manuel dos Santos aplicados aos dados da DGAL</t>
    </r>
  </si>
  <si>
    <t>Direcção Geral das Autarquias Locais (DGAL)</t>
  </si>
  <si>
    <r>
      <rPr>
        <b/>
        <sz val="10"/>
        <rFont val="Calibri"/>
        <family val="2"/>
        <scheme val="minor"/>
      </rPr>
      <t xml:space="preserve">2003-2011: 
Continente: </t>
    </r>
    <r>
      <rPr>
        <sz val="10"/>
        <rFont val="Calibri"/>
        <family val="2"/>
        <scheme val="minor"/>
      </rPr>
      <t xml:space="preserve">Direcção Geral das Autarquias Locais (DGAL); </t>
    </r>
    <r>
      <rPr>
        <b/>
        <sz val="10"/>
        <rFont val="Calibri"/>
        <family val="2"/>
        <scheme val="minor"/>
      </rPr>
      <t xml:space="preserve">
Regionalização: </t>
    </r>
    <r>
      <rPr>
        <sz val="10"/>
        <rFont val="Calibri"/>
        <family val="2"/>
        <scheme val="minor"/>
      </rPr>
      <t>Pesos regionais de "Investimentos em Infraestruturas em Portugal" de Alfredo Marvão Pereira e Rui Marvão Pereira, da Fundação Francisco Manuel dos Santos aplicados aos dados da DGAL</t>
    </r>
    <r>
      <rPr>
        <b/>
        <sz val="10"/>
        <rFont val="Calibri"/>
        <family val="2"/>
        <scheme val="minor"/>
      </rPr>
      <t xml:space="preserve">
</t>
    </r>
    <r>
      <rPr>
        <sz val="10"/>
        <rFont val="Calibri"/>
        <family val="2"/>
        <scheme val="minor"/>
      </rPr>
      <t xml:space="preserve">
</t>
    </r>
  </si>
  <si>
    <r>
      <t xml:space="preserve">2003-2011: 
Continente: </t>
    </r>
    <r>
      <rPr>
        <sz val="10"/>
        <rFont val="Calibri"/>
        <family val="2"/>
        <scheme val="minor"/>
      </rPr>
      <t xml:space="preserve">Direcção Geral das Autarquias Locais (DGAL); </t>
    </r>
    <r>
      <rPr>
        <b/>
        <sz val="10"/>
        <rFont val="Calibri"/>
        <family val="2"/>
        <scheme val="minor"/>
      </rPr>
      <t xml:space="preserve">
Regionalização: </t>
    </r>
    <r>
      <rPr>
        <sz val="10"/>
        <rFont val="Calibri"/>
        <family val="2"/>
        <scheme val="minor"/>
      </rPr>
      <t>Pesos regionais de "Investimentos em Infraestruturas em Portugal" de Alfredo Marvão Pereira e Rui Marvão Pereira, da Fundação Francisco Manuel dos Santos aplicados aos dados da DGAL</t>
    </r>
  </si>
  <si>
    <r>
      <rPr>
        <b/>
        <sz val="10"/>
        <rFont val="Calibri"/>
        <family val="2"/>
        <scheme val="minor"/>
      </rPr>
      <t xml:space="preserve">2005-2011: </t>
    </r>
    <r>
      <rPr>
        <sz val="10"/>
        <rFont val="Calibri"/>
        <family val="2"/>
        <scheme val="minor"/>
      </rPr>
      <t xml:space="preserve">
</t>
    </r>
    <r>
      <rPr>
        <b/>
        <sz val="10"/>
        <rFont val="Calibri"/>
        <family val="2"/>
        <scheme val="minor"/>
      </rPr>
      <t xml:space="preserve">Continente: </t>
    </r>
    <r>
      <rPr>
        <sz val="10"/>
        <rFont val="Calibri"/>
        <family val="2"/>
        <scheme val="minor"/>
      </rPr>
      <t xml:space="preserve">Associação Portuguesa das Sociedades Concessionárias de Auto-Estradas ou Pontes com Portagens (APCAP); 
</t>
    </r>
    <r>
      <rPr>
        <b/>
        <sz val="10"/>
        <rFont val="Calibri"/>
        <family val="2"/>
        <scheme val="minor"/>
      </rPr>
      <t>Regionalização:</t>
    </r>
    <r>
      <rPr>
        <sz val="10"/>
        <rFont val="Calibri"/>
        <family val="2"/>
        <scheme val="minor"/>
      </rPr>
      <t xml:space="preserve"> Pesos regionais de "Investimentos em Infraestruturas em Portugal" de Alfredo Marvão Pereira e Rui Marvão Pereira, da Fundação Francisco Manuel dos Santos aplicados aos dados da APCAP
</t>
    </r>
  </si>
  <si>
    <t>Associação Portuguesa das Sociedades Concessionárias de Auto-Estradas ou Pontes com Portagens (APCAP)</t>
  </si>
  <si>
    <r>
      <t xml:space="preserve">2005-2011: 
Continente: </t>
    </r>
    <r>
      <rPr>
        <sz val="10"/>
        <rFont val="Calibri"/>
        <family val="2"/>
        <scheme val="minor"/>
      </rPr>
      <t xml:space="preserve">Associação Portuguesa das Sociedades Concessionárias de Auto-Estradas ou Pontes com Portagens (APCAP); </t>
    </r>
    <r>
      <rPr>
        <b/>
        <sz val="10"/>
        <rFont val="Calibri"/>
        <family val="2"/>
        <scheme val="minor"/>
      </rPr>
      <t xml:space="preserve">
Regionalização:</t>
    </r>
    <r>
      <rPr>
        <sz val="10"/>
        <rFont val="Calibri"/>
        <family val="2"/>
        <scheme val="minor"/>
      </rPr>
      <t xml:space="preserve"> Pesos regionais de "Investimentos em Infraestruturas em Portugal" de Alfredo Marvão Pereira e Rui Marvão Pereira, da Fundação Francisco Manuel dos Santos aplicados aos dados da APCAP</t>
    </r>
  </si>
  <si>
    <r>
      <t xml:space="preserve">2005-2011: 
Continente: </t>
    </r>
    <r>
      <rPr>
        <sz val="10"/>
        <rFont val="Calibri"/>
        <family val="2"/>
        <scheme val="minor"/>
      </rPr>
      <t xml:space="preserve">Associação Portuguesa das Sociedades Concessionárias de Auto-Estradas ou Pontes com Portagens (APCAP); </t>
    </r>
    <r>
      <rPr>
        <b/>
        <sz val="10"/>
        <rFont val="Calibri"/>
        <family val="2"/>
        <scheme val="minor"/>
      </rPr>
      <t xml:space="preserve">
Regionalização: </t>
    </r>
    <r>
      <rPr>
        <sz val="10"/>
        <rFont val="Calibri"/>
        <family val="2"/>
        <scheme val="minor"/>
      </rPr>
      <t>Pesos regionais de "Investimentos em Infraestruturas em Portugal" de Alfredo Marvão Pereira e Rui Marvão Pereira, da Fundação Francisco Manuel dos Santos aplicados aos dados da APCAP</t>
    </r>
  </si>
  <si>
    <t xml:space="preserve"> INE, Estatísticas dos transportes</t>
  </si>
  <si>
    <t>INE, Estatísticas dos transportes</t>
  </si>
  <si>
    <t>Relatórios e Contas das Administrações Portuárias</t>
  </si>
  <si>
    <t>INE, Estatísticas dos Transportes e Comunicações</t>
  </si>
  <si>
    <t>1. Desde 2002, utilizou-se as consultas médicas na unidade de consulta externa (N.º) dos hospitais por Localização geográfica (NUTS - 2013) e Especialidade da consulta; Anual | e os internamentos (N.º) nos hospitais por Localização geográfica (NUTS - 2013); Anual  | como variáveis explicativas num modelo de regressão linear para estimar a repartição regional da FBCF para os anos de 2007 e seguintes, com as quais se obteve os pesos regionais
2. Conforme proposto por Alfredo Marvão Pereira e Rui Marvão Pereira em "Investimentos em Infraestruturas em Portugal",  a partir dos valores do quadro C.3.1 para o total nacional aplicou-se o peso do Continente em 2006 como referência para obter os valores do Continente a preços correntes para os anos de 2007 e seguintes, os quais foram usados para obter os valores nominais de cada região.</t>
  </si>
  <si>
    <t>1. Utilizou-se a população residente por NUTS II dos 0-14 e dos 15-19 como variáveis explicativas num modelo de regressão linear para estimar a repartição regional da FBCF para os anos de 2007 e seguintes, com as quais se obteve os pesos regionais
2. Conforme proposto por Alfredo Marvão Pereira e Rui Marvão Pereira em "Investimentos em Infraestruturas em Portugal",  a partir dos valores do quadro C.3.1 para o total nacional aplicou-se o peso do Continente em 2006 como referência para obter os valores do Continente a preços correntes para os anos de 2007 e seguintes, os quais foram usados para obter os valores nominais de cada região.</t>
  </si>
  <si>
    <t>INE, Contas Nacionais.</t>
  </si>
  <si>
    <t>INE, Contas Nacionais</t>
  </si>
  <si>
    <t>Autoridade Nacional de Comunicações (ANACOM)</t>
  </si>
  <si>
    <t>12562590</t>
  </si>
  <si>
    <t>12562585</t>
  </si>
  <si>
    <t>12562586</t>
  </si>
  <si>
    <t>12562587</t>
  </si>
  <si>
    <t>12562588</t>
  </si>
  <si>
    <t>12562589</t>
  </si>
  <si>
    <t>12562591</t>
  </si>
  <si>
    <t>12562592</t>
  </si>
  <si>
    <t>12562593</t>
  </si>
  <si>
    <t>12562594</t>
  </si>
  <si>
    <t>12562595</t>
  </si>
  <si>
    <t>12562596</t>
  </si>
  <si>
    <t>12562597</t>
  </si>
  <si>
    <t>12562598</t>
  </si>
  <si>
    <t>12562599</t>
  </si>
  <si>
    <t>12562600</t>
  </si>
  <si>
    <t>Ano</t>
  </si>
  <si>
    <t>SEP-FBCF-Máquinas e equipamentos-Trim-Dados encadeados em volume-M€</t>
  </si>
  <si>
    <t>SEP-Consumo privado-Total-Trim-Dados encadeados em volume-M€</t>
  </si>
  <si>
    <t>SEP-Consumo privado-Duradouros-Trim-Dados encadeados em volume-M€</t>
  </si>
  <si>
    <t>SEP-Consumo privado-Não duradouros-Trim-Dados encadeados em volume-M€</t>
  </si>
  <si>
    <t>SEP-Consumo público-Trim-Dados encadeados em volume-M€</t>
  </si>
  <si>
    <t>SEP-Formação bruta de capital fixo-Total-Trim-Dados encadeados em volume-M€</t>
  </si>
  <si>
    <t>SEP-FBCF-Material de transporte-Trim-Dados encadeados em volume-M€</t>
  </si>
  <si>
    <t>SEP-FBCF-Construção-Trim-Dados encadeados em volume-M€</t>
  </si>
  <si>
    <t>SEP-FBCF-Outros-Trim-Dados encadeados em volume-M€</t>
  </si>
  <si>
    <t>SEP-Exportações de bens e serviços-Total-Trim-Dados encadeados em volume-M€</t>
  </si>
  <si>
    <t>SEP-Exportações-Bens excluindo turismo-Trim-Dados encadeados em volume-M€</t>
  </si>
  <si>
    <t>SEP-Exportações-Turismo e outros serviços-Trim-Dados encadeados em volume-M€</t>
  </si>
  <si>
    <t>SEP-Importações de bens e serviços-Total-Trim-Dados encadeados em volume-M€</t>
  </si>
  <si>
    <t>SEP-Importações-Bens excluindo turismo-Trim-Dados encadeados em volume-M€</t>
  </si>
  <si>
    <t>SEP-Importações-Turismo e outros serviços-Trim-Dados encadeados em volume-M€</t>
  </si>
  <si>
    <t>SEP-PIB-Trim-Dados encadeados em volume-M€</t>
  </si>
  <si>
    <t>SEP-Formação bruta de capital fixo-Total-Trim-Preços correntes-M€</t>
  </si>
  <si>
    <t>SEP-Consumo privado-Total-Trim-Preços correntes-M€</t>
  </si>
  <si>
    <t>SEP-Consumo privado-Duradouros-Trim-Preços correntes-M€</t>
  </si>
  <si>
    <t>SEP-Consumo privado-Não duradouros-Trim-Preços correntes-M€</t>
  </si>
  <si>
    <t>SEP-Consumo público-Trim-Preços correntes-M€</t>
  </si>
  <si>
    <t>SEP-FBCF-Máquinas e equipamentos-Trim-Preços correntes-M€</t>
  </si>
  <si>
    <t>SEP-FBCF-Material de transporte-Trim-Preços correntes-M€</t>
  </si>
  <si>
    <t>SEP-FBCF-Construção-Trim-Preços correntes-M€</t>
  </si>
  <si>
    <t>SEP-FBCF-Outros-Trim-Preços correntes-M€</t>
  </si>
  <si>
    <t>SEP-Variação existências e aquisições objetos valor-Trim-Preços correntes-M€</t>
  </si>
  <si>
    <t>SEP-Exportações de bens e serviços-Total-Trim-Preços correntes-M€</t>
  </si>
  <si>
    <t>SEP-Exportações-Bens excluindo turismo-Trim-Preços correntes-M€</t>
  </si>
  <si>
    <t>SEP-Exportações-Turismo e outros serviços-Trim-Preços correntes-M€</t>
  </si>
  <si>
    <t>SEP-Importações de bens e serviços-Total-Trim-Preços correntes-M€</t>
  </si>
  <si>
    <t>SEP-Importações-Bens excluindo turismo-Trim-Preços correntes-M€</t>
  </si>
  <si>
    <t>SEP-Importações-Turismo e outros serviços-Trim-Preços correntes-M€</t>
  </si>
  <si>
    <t>SEP-PIB-Trim-Preços correntes-M€</t>
  </si>
  <si>
    <t>12562572</t>
  </si>
  <si>
    <t>12562568</t>
  </si>
  <si>
    <t>12562569</t>
  </si>
  <si>
    <t>12562570</t>
  </si>
  <si>
    <t>12562571</t>
  </si>
  <si>
    <t>12562573</t>
  </si>
  <si>
    <t>12562574</t>
  </si>
  <si>
    <t>12562575</t>
  </si>
  <si>
    <t>12562576</t>
  </si>
  <si>
    <t>12562577</t>
  </si>
  <si>
    <t>12562578</t>
  </si>
  <si>
    <t>12562579</t>
  </si>
  <si>
    <t>12562580</t>
  </si>
  <si>
    <t>12562581</t>
  </si>
  <si>
    <t>12562582</t>
  </si>
  <si>
    <t>12562583</t>
  </si>
  <si>
    <t>12562584</t>
  </si>
  <si>
    <t>dados encadeados em volume (ano de referência = 2016) - valores em mil euros</t>
  </si>
  <si>
    <t>2016=100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</si>
</sst>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dd/mmm/yy_)"/>
  </numFmts>
  <fonts count="31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10"/>
      <color indexed="58"/>
      <name val="Arial"/>
      <family val="2"/>
    </font>
    <font>
      <u/>
      <sz val="10"/>
      <color theme="10"/>
      <name val="Arial"/>
      <family val="2"/>
    </font>
    <font>
      <sz val="12"/>
      <name val="Helv"/>
    </font>
    <font>
      <sz val="8"/>
      <name val="Arial"/>
      <family val="2"/>
    </font>
    <font>
      <b/>
      <sz val="16"/>
      <name val="Times New Roman"/>
      <family val="1"/>
    </font>
    <font>
      <sz val="11"/>
      <color theme="6" tint="-0.249977111117893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rgb="FF333333"/>
      <name val="Verdana"/>
      <family val="2"/>
    </font>
    <font>
      <sz val="8"/>
      <color rgb="FF333333"/>
      <name val="Verdana"/>
      <family val="2"/>
    </font>
    <font>
      <sz val="11"/>
      <color rgb="FF333333"/>
      <name val="Verdana"/>
      <family val="2"/>
    </font>
    <font>
      <sz val="10"/>
      <name val="Times New Roman"/>
      <family val="1"/>
    </font>
    <font>
      <i/>
      <sz val="11"/>
      <name val="Calibri"/>
      <family val="2"/>
      <scheme val="minor"/>
    </font>
    <font>
      <b/>
      <sz val="16"/>
      <color theme="3"/>
      <name val="Calibri"/>
      <family val="2"/>
      <scheme val="minor"/>
    </font>
    <font>
      <b/>
      <sz val="16"/>
      <color rgb="FF002060"/>
      <name val="Calibri"/>
      <family val="2"/>
      <scheme val="minor"/>
    </font>
    <font>
      <b/>
      <i/>
      <sz val="12"/>
      <color rgb="FF00206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1"/>
      <color rgb="FF00206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4"/>
      <color rgb="FF00206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mediumGray"/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98999B"/>
      </left>
      <right style="medium">
        <color rgb="FFCCCCCC"/>
      </right>
      <top style="medium">
        <color rgb="FF98999B"/>
      </top>
      <bottom/>
      <diagonal/>
    </border>
    <border>
      <left style="medium">
        <color rgb="FFCCCCCC"/>
      </left>
      <right style="medium">
        <color rgb="FFCCCCCC"/>
      </right>
      <top style="medium">
        <color rgb="FF98999B"/>
      </top>
      <bottom/>
      <diagonal/>
    </border>
    <border>
      <left/>
      <right/>
      <top style="medium">
        <color rgb="FF98999B"/>
      </top>
      <bottom/>
      <diagonal/>
    </border>
    <border>
      <left style="medium">
        <color rgb="FF98999B"/>
      </left>
      <right style="medium">
        <color rgb="FFCCCCCC"/>
      </right>
      <top/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 style="medium">
        <color rgb="FF98999B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98999B"/>
      </left>
      <right style="medium">
        <color rgb="FFCCCCCC"/>
      </right>
      <top style="medium">
        <color rgb="FFCCCCCC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/>
      <diagonal/>
    </border>
    <border>
      <left style="medium">
        <color rgb="FFCCCCCC"/>
      </left>
      <right style="medium">
        <color rgb="FF98999B"/>
      </right>
      <top style="medium">
        <color rgb="FFCCCCCC"/>
      </top>
      <bottom/>
      <diagonal/>
    </border>
    <border>
      <left style="medium">
        <color rgb="FFCCCCCC"/>
      </left>
      <right style="medium">
        <color rgb="FF98999B"/>
      </right>
      <top/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98999B"/>
      </right>
      <top style="medium">
        <color rgb="FFCCCCCC"/>
      </top>
      <bottom style="medium">
        <color rgb="FFCCCCCC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9"/>
      </left>
      <right/>
      <top style="thin">
        <color theme="0"/>
      </top>
      <bottom style="thin">
        <color theme="0"/>
      </bottom>
      <diagonal/>
    </border>
    <border>
      <left style="hair">
        <color theme="3"/>
      </left>
      <right/>
      <top style="thin">
        <color theme="0"/>
      </top>
      <bottom/>
      <diagonal/>
    </border>
    <border>
      <left style="thin">
        <color theme="0"/>
      </left>
      <right style="medium">
        <color indexed="9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medium">
        <color indexed="9"/>
      </left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hair">
        <color theme="3"/>
      </left>
      <right/>
      <top/>
      <bottom/>
      <diagonal/>
    </border>
    <border>
      <left/>
      <right/>
      <top/>
      <bottom style="medium">
        <color rgb="FF002060"/>
      </bottom>
      <diagonal/>
    </border>
    <border>
      <left/>
      <right/>
      <top style="medium">
        <color rgb="FF002060"/>
      </top>
      <bottom/>
      <diagonal/>
    </border>
    <border>
      <left style="hair">
        <color theme="3"/>
      </left>
      <right/>
      <top/>
      <bottom style="medium">
        <color rgb="FF002060"/>
      </bottom>
      <diagonal/>
    </border>
    <border>
      <left/>
      <right style="hair">
        <color theme="3"/>
      </right>
      <top/>
      <bottom style="medium">
        <color theme="3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hair">
        <color auto="1"/>
      </right>
      <top style="thin">
        <color theme="0"/>
      </top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hair">
        <color theme="3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9"/>
      </right>
      <top style="thin">
        <color theme="0"/>
      </top>
      <bottom style="thin">
        <color theme="0"/>
      </bottom>
      <diagonal/>
    </border>
    <border>
      <left/>
      <right/>
      <top style="medium">
        <color theme="3"/>
      </top>
      <bottom/>
      <diagonal/>
    </border>
    <border>
      <left/>
      <right style="hair">
        <color auto="1"/>
      </right>
      <top/>
      <bottom style="medium">
        <color auto="1"/>
      </bottom>
      <diagonal/>
    </border>
    <border>
      <left/>
      <right style="hair">
        <color rgb="FF002060"/>
      </right>
      <top/>
      <bottom style="medium">
        <color rgb="FF002060"/>
      </bottom>
      <diagonal/>
    </border>
    <border>
      <left/>
      <right style="hair">
        <color rgb="FF002060"/>
      </right>
      <top/>
      <bottom/>
      <diagonal/>
    </border>
  </borders>
  <cellStyleXfs count="121">
    <xf numFmtId="0" fontId="0" fillId="0" borderId="0"/>
    <xf numFmtId="0" fontId="1" fillId="0" borderId="0"/>
    <xf numFmtId="0" fontId="2" fillId="0" borderId="0"/>
    <xf numFmtId="0" fontId="3" fillId="0" borderId="2" applyNumberFormat="0" applyBorder="0" applyProtection="0">
      <alignment horizontal="center"/>
    </xf>
    <xf numFmtId="164" fontId="2" fillId="0" borderId="0" applyFont="0" applyFill="0" applyBorder="0" applyAlignment="0" applyProtection="0"/>
    <xf numFmtId="0" fontId="4" fillId="0" borderId="0" applyFill="0" applyBorder="0" applyProtection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44" fontId="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2" borderId="1" applyNumberFormat="0" applyBorder="0" applyProtection="0">
      <alignment horizontal="center"/>
    </xf>
    <xf numFmtId="9" fontId="2" fillId="0" borderId="0" applyFont="0" applyFill="0" applyBorder="0" applyAlignment="0" applyProtection="0"/>
    <xf numFmtId="0" fontId="9" fillId="0" borderId="0" applyNumberFormat="0" applyFill="0" applyProtection="0"/>
    <xf numFmtId="0" fontId="3" fillId="0" borderId="0" applyNumberFormat="0" applyFill="0" applyBorder="0" applyProtection="0">
      <alignment horizontal="left"/>
    </xf>
    <xf numFmtId="0" fontId="17" fillId="0" borderId="0"/>
    <xf numFmtId="0" fontId="24" fillId="0" borderId="0" applyNumberFormat="0" applyFill="0" applyBorder="0" applyAlignment="0" applyProtection="0"/>
  </cellStyleXfs>
  <cellXfs count="90">
    <xf numFmtId="0" fontId="0" fillId="0" borderId="0" xfId="0"/>
    <xf numFmtId="0" fontId="0" fillId="0" borderId="0" xfId="0" applyProtection="1">
      <protection hidden="1"/>
    </xf>
    <xf numFmtId="14" fontId="0" fillId="0" borderId="0" xfId="0" applyNumberFormat="1" applyProtection="1">
      <protection hidden="1"/>
    </xf>
    <xf numFmtId="0" fontId="16" fillId="0" borderId="5" xfId="0" applyFont="1" applyBorder="1" applyProtection="1">
      <protection hidden="1"/>
    </xf>
    <xf numFmtId="0" fontId="16" fillId="0" borderId="0" xfId="0" applyFont="1" applyProtection="1">
      <protection hidden="1"/>
    </xf>
    <xf numFmtId="0" fontId="15" fillId="3" borderId="8" xfId="0" applyFont="1" applyFill="1" applyBorder="1" applyAlignment="1" applyProtection="1">
      <alignment horizontal="left" vertical="center" wrapText="1"/>
      <protection hidden="1"/>
    </xf>
    <xf numFmtId="0" fontId="15" fillId="3" borderId="13" xfId="0" applyFont="1" applyFill="1" applyBorder="1" applyAlignment="1" applyProtection="1">
      <alignment horizontal="left" vertical="center" wrapText="1"/>
      <protection hidden="1"/>
    </xf>
    <xf numFmtId="0" fontId="15" fillId="3" borderId="14" xfId="0" applyFont="1" applyFill="1" applyBorder="1" applyAlignment="1" applyProtection="1">
      <alignment horizontal="left" vertical="center" wrapText="1"/>
      <protection hidden="1"/>
    </xf>
    <xf numFmtId="1" fontId="15" fillId="3" borderId="8" xfId="0" applyNumberFormat="1" applyFont="1" applyFill="1" applyBorder="1" applyAlignment="1" applyProtection="1">
      <alignment horizontal="left" vertical="center" wrapText="1"/>
      <protection hidden="1"/>
    </xf>
    <xf numFmtId="0" fontId="0" fillId="0" borderId="0" xfId="0" applyProtection="1">
      <protection locked="0" hidden="1"/>
    </xf>
    <xf numFmtId="4" fontId="0" fillId="0" borderId="0" xfId="0" applyNumberFormat="1" applyProtection="1">
      <protection locked="0" hidden="1"/>
    </xf>
    <xf numFmtId="0" fontId="0" fillId="0" borderId="0" xfId="0" applyAlignment="1" applyProtection="1">
      <alignment horizontal="center"/>
      <protection locked="0" hidden="1"/>
    </xf>
    <xf numFmtId="0" fontId="13" fillId="5" borderId="24" xfId="119" applyFont="1" applyFill="1" applyBorder="1" applyAlignment="1" applyProtection="1">
      <alignment horizontal="center" vertical="center" wrapText="1"/>
      <protection locked="0" hidden="1"/>
    </xf>
    <xf numFmtId="0" fontId="12" fillId="0" borderId="0" xfId="119" applyFont="1" applyAlignment="1" applyProtection="1">
      <alignment horizontal="left" vertical="center" indent="1"/>
      <protection locked="0" hidden="1"/>
    </xf>
    <xf numFmtId="10" fontId="0" fillId="0" borderId="0" xfId="0" applyNumberFormat="1" applyProtection="1">
      <protection locked="0" hidden="1"/>
    </xf>
    <xf numFmtId="3" fontId="0" fillId="0" borderId="0" xfId="0" applyNumberFormat="1" applyProtection="1">
      <protection locked="0" hidden="1"/>
    </xf>
    <xf numFmtId="4" fontId="0" fillId="0" borderId="0" xfId="0" applyNumberFormat="1" applyAlignment="1" applyProtection="1">
      <alignment horizontal="center"/>
      <protection locked="0" hidden="1"/>
    </xf>
    <xf numFmtId="0" fontId="0" fillId="0" borderId="0" xfId="0" applyAlignment="1" applyProtection="1">
      <alignment horizontal="center" wrapText="1"/>
      <protection locked="0" hidden="1"/>
    </xf>
    <xf numFmtId="0" fontId="10" fillId="0" borderId="0" xfId="0" applyFont="1" applyProtection="1">
      <protection hidden="1"/>
    </xf>
    <xf numFmtId="0" fontId="22" fillId="0" borderId="0" xfId="0" applyFont="1" applyProtection="1">
      <protection hidden="1"/>
    </xf>
    <xf numFmtId="0" fontId="23" fillId="0" borderId="0" xfId="0" applyFont="1" applyProtection="1">
      <protection hidden="1"/>
    </xf>
    <xf numFmtId="0" fontId="24" fillId="0" borderId="0" xfId="120" applyBorder="1" applyAlignment="1" applyProtection="1">
      <alignment horizontal="left" indent="3"/>
      <protection hidden="1"/>
    </xf>
    <xf numFmtId="0" fontId="12" fillId="4" borderId="0" xfId="40" applyFont="1" applyFill="1" applyProtection="1">
      <protection hidden="1"/>
    </xf>
    <xf numFmtId="0" fontId="12" fillId="4" borderId="0" xfId="40" applyFont="1" applyFill="1" applyAlignment="1" applyProtection="1">
      <alignment vertical="center"/>
      <protection hidden="1"/>
    </xf>
    <xf numFmtId="0" fontId="12" fillId="4" borderId="0" xfId="40" applyFont="1" applyFill="1" applyAlignment="1" applyProtection="1">
      <alignment horizontal="left" vertical="center"/>
      <protection hidden="1"/>
    </xf>
    <xf numFmtId="0" fontId="18" fillId="4" borderId="0" xfId="40" applyFont="1" applyFill="1" applyAlignment="1" applyProtection="1">
      <alignment horizontal="right" vertical="center"/>
      <protection hidden="1"/>
    </xf>
    <xf numFmtId="0" fontId="13" fillId="5" borderId="21" xfId="119" applyFont="1" applyFill="1" applyBorder="1" applyAlignment="1" applyProtection="1">
      <alignment horizontal="center" vertical="center" wrapText="1"/>
      <protection hidden="1"/>
    </xf>
    <xf numFmtId="0" fontId="13" fillId="5" borderId="20" xfId="119" applyFont="1" applyFill="1" applyBorder="1" applyAlignment="1" applyProtection="1">
      <alignment horizontal="center" vertical="center" wrapText="1"/>
      <protection hidden="1"/>
    </xf>
    <xf numFmtId="0" fontId="13" fillId="5" borderId="18" xfId="119" applyFont="1" applyFill="1" applyBorder="1" applyAlignment="1" applyProtection="1">
      <alignment horizontal="center" vertical="center" wrapText="1"/>
      <protection hidden="1"/>
    </xf>
    <xf numFmtId="165" fontId="12" fillId="0" borderId="0" xfId="119" applyNumberFormat="1" applyFont="1" applyAlignment="1" applyProtection="1">
      <alignment horizontal="left" vertical="center"/>
      <protection hidden="1"/>
    </xf>
    <xf numFmtId="0" fontId="12" fillId="0" borderId="0" xfId="119" applyFont="1" applyAlignment="1" applyProtection="1">
      <alignment horizontal="left" vertical="center"/>
      <protection hidden="1"/>
    </xf>
    <xf numFmtId="0" fontId="12" fillId="0" borderId="0" xfId="119" applyFont="1" applyAlignment="1" applyProtection="1">
      <alignment horizontal="left" vertical="center" indent="1"/>
      <protection hidden="1"/>
    </xf>
    <xf numFmtId="3" fontId="12" fillId="0" borderId="19" xfId="40" applyNumberFormat="1" applyFont="1" applyBorder="1" applyAlignment="1" applyProtection="1">
      <alignment horizontal="right" indent="1"/>
      <protection hidden="1"/>
    </xf>
    <xf numFmtId="3" fontId="12" fillId="0" borderId="26" xfId="40" applyNumberFormat="1" applyFont="1" applyBorder="1" applyAlignment="1" applyProtection="1">
      <alignment horizontal="right" indent="1"/>
      <protection hidden="1"/>
    </xf>
    <xf numFmtId="0" fontId="12" fillId="0" borderId="0" xfId="119" applyFont="1" applyProtection="1">
      <protection hidden="1"/>
    </xf>
    <xf numFmtId="3" fontId="12" fillId="0" borderId="27" xfId="40" applyNumberFormat="1" applyFont="1" applyBorder="1" applyAlignment="1" applyProtection="1">
      <alignment horizontal="right" indent="1"/>
      <protection hidden="1"/>
    </xf>
    <xf numFmtId="3" fontId="12" fillId="0" borderId="0" xfId="40" applyNumberFormat="1" applyFont="1" applyAlignment="1" applyProtection="1">
      <alignment horizontal="right" indent="1"/>
      <protection hidden="1"/>
    </xf>
    <xf numFmtId="0" fontId="11" fillId="0" borderId="0" xfId="119" applyFont="1" applyAlignment="1" applyProtection="1">
      <alignment vertical="top" wrapText="1"/>
      <protection hidden="1"/>
    </xf>
    <xf numFmtId="0" fontId="26" fillId="0" borderId="0" xfId="0" applyFont="1" applyAlignment="1" applyProtection="1">
      <alignment vertical="center" wrapText="1"/>
      <protection hidden="1"/>
    </xf>
    <xf numFmtId="0" fontId="26" fillId="0" borderId="0" xfId="0" applyFont="1" applyAlignment="1" applyProtection="1">
      <alignment vertical="center"/>
      <protection hidden="1"/>
    </xf>
    <xf numFmtId="0" fontId="12" fillId="0" borderId="0" xfId="119" applyFont="1" applyAlignment="1" applyProtection="1">
      <alignment horizontal="justify" vertical="top" wrapText="1"/>
      <protection hidden="1"/>
    </xf>
    <xf numFmtId="0" fontId="27" fillId="0" borderId="0" xfId="119" applyFont="1" applyAlignment="1" applyProtection="1">
      <alignment vertical="top" wrapText="1"/>
      <protection hidden="1"/>
    </xf>
    <xf numFmtId="0" fontId="28" fillId="0" borderId="0" xfId="119" applyFont="1" applyProtection="1">
      <protection hidden="1"/>
    </xf>
    <xf numFmtId="2" fontId="12" fillId="0" borderId="26" xfId="40" applyNumberFormat="1" applyFont="1" applyBorder="1" applyAlignment="1" applyProtection="1">
      <alignment horizontal="right" indent="1"/>
      <protection hidden="1"/>
    </xf>
    <xf numFmtId="2" fontId="12" fillId="0" borderId="0" xfId="40" applyNumberFormat="1" applyFont="1" applyAlignment="1" applyProtection="1">
      <alignment horizontal="right" indent="1"/>
      <protection hidden="1"/>
    </xf>
    <xf numFmtId="0" fontId="12" fillId="0" borderId="37" xfId="119" applyFont="1" applyBorder="1" applyAlignment="1" applyProtection="1">
      <alignment horizontal="left" vertical="center" indent="1"/>
      <protection hidden="1"/>
    </xf>
    <xf numFmtId="0" fontId="12" fillId="0" borderId="31" xfId="119" applyFont="1" applyBorder="1" applyAlignment="1" applyProtection="1">
      <alignment horizontal="left" vertical="center" indent="1"/>
      <protection hidden="1"/>
    </xf>
    <xf numFmtId="3" fontId="12" fillId="0" borderId="30" xfId="40" applyNumberFormat="1" applyFont="1" applyBorder="1" applyAlignment="1" applyProtection="1">
      <alignment horizontal="right" indent="1"/>
      <protection hidden="1"/>
    </xf>
    <xf numFmtId="3" fontId="12" fillId="0" borderId="28" xfId="40" applyNumberFormat="1" applyFont="1" applyBorder="1" applyAlignment="1" applyProtection="1">
      <alignment horizontal="right" indent="1"/>
      <protection hidden="1"/>
    </xf>
    <xf numFmtId="0" fontId="27" fillId="0" borderId="0" xfId="119" applyFont="1" applyProtection="1">
      <protection hidden="1"/>
    </xf>
    <xf numFmtId="0" fontId="29" fillId="0" borderId="0" xfId="0" applyFont="1" applyAlignment="1" applyProtection="1">
      <alignment vertical="center" wrapText="1"/>
      <protection hidden="1"/>
    </xf>
    <xf numFmtId="2" fontId="12" fillId="0" borderId="28" xfId="40" applyNumberFormat="1" applyFont="1" applyBorder="1" applyAlignment="1" applyProtection="1">
      <alignment horizontal="right" indent="1"/>
      <protection hidden="1"/>
    </xf>
    <xf numFmtId="0" fontId="12" fillId="0" borderId="43" xfId="119" applyFont="1" applyBorder="1" applyAlignment="1" applyProtection="1">
      <alignment horizontal="left" vertical="center" indent="1"/>
      <protection hidden="1"/>
    </xf>
    <xf numFmtId="0" fontId="12" fillId="0" borderId="42" xfId="119" applyFont="1" applyBorder="1" applyAlignment="1" applyProtection="1">
      <alignment horizontal="left" vertical="center" indent="1"/>
      <protection hidden="1"/>
    </xf>
    <xf numFmtId="0" fontId="12" fillId="0" borderId="34" xfId="119" applyFont="1" applyBorder="1" applyAlignment="1" applyProtection="1">
      <alignment horizontal="left" vertical="center" indent="1"/>
      <protection hidden="1"/>
    </xf>
    <xf numFmtId="0" fontId="12" fillId="0" borderId="41" xfId="119" applyFont="1" applyBorder="1" applyAlignment="1" applyProtection="1">
      <alignment horizontal="left" vertical="center" indent="1"/>
      <protection hidden="1"/>
    </xf>
    <xf numFmtId="3" fontId="12" fillId="0" borderId="38" xfId="40" applyNumberFormat="1" applyFont="1" applyBorder="1" applyAlignment="1" applyProtection="1">
      <alignment horizontal="right" indent="1"/>
      <protection hidden="1"/>
    </xf>
    <xf numFmtId="0" fontId="12" fillId="0" borderId="33" xfId="119" applyFont="1" applyBorder="1" applyAlignment="1" applyProtection="1">
      <alignment horizontal="left" vertical="center" indent="1"/>
      <protection hidden="1"/>
    </xf>
    <xf numFmtId="0" fontId="12" fillId="0" borderId="35" xfId="119" applyFont="1" applyBorder="1" applyAlignment="1" applyProtection="1">
      <alignment horizontal="left" vertical="center" indent="1"/>
      <protection hidden="1"/>
    </xf>
    <xf numFmtId="0" fontId="12" fillId="0" borderId="36" xfId="119" applyFont="1" applyBorder="1" applyAlignment="1" applyProtection="1">
      <alignment horizontal="left" vertical="center" indent="1"/>
      <protection hidden="1"/>
    </xf>
    <xf numFmtId="0" fontId="11" fillId="0" borderId="0" xfId="119" applyFont="1" applyProtection="1">
      <protection hidden="1"/>
    </xf>
    <xf numFmtId="0" fontId="13" fillId="5" borderId="39" xfId="119" applyFont="1" applyFill="1" applyBorder="1" applyAlignment="1" applyProtection="1">
      <alignment horizontal="center" vertical="center" wrapText="1"/>
      <protection hidden="1"/>
    </xf>
    <xf numFmtId="0" fontId="15" fillId="3" borderId="11" xfId="0" applyFont="1" applyFill="1" applyBorder="1" applyAlignment="1" applyProtection="1">
      <alignment horizontal="left" vertical="center" wrapText="1"/>
      <protection hidden="1"/>
    </xf>
    <xf numFmtId="0" fontId="15" fillId="3" borderId="12" xfId="0" applyFont="1" applyFill="1" applyBorder="1" applyAlignment="1" applyProtection="1">
      <alignment horizontal="left" vertical="center" wrapText="1"/>
      <protection hidden="1"/>
    </xf>
    <xf numFmtId="0" fontId="15" fillId="3" borderId="10" xfId="0" applyFont="1" applyFill="1" applyBorder="1" applyAlignment="1" applyProtection="1">
      <alignment horizontal="left" vertical="center" wrapText="1"/>
      <protection hidden="1"/>
    </xf>
    <xf numFmtId="0" fontId="15" fillId="3" borderId="7" xfId="0" applyFont="1" applyFill="1" applyBorder="1" applyAlignment="1" applyProtection="1">
      <alignment horizontal="left" vertical="center" wrapText="1"/>
      <protection hidden="1"/>
    </xf>
    <xf numFmtId="0" fontId="14" fillId="3" borderId="9" xfId="0" applyFont="1" applyFill="1" applyBorder="1" applyAlignment="1" applyProtection="1">
      <alignment horizontal="left" vertical="center" wrapText="1"/>
      <protection hidden="1"/>
    </xf>
    <xf numFmtId="0" fontId="14" fillId="3" borderId="6" xfId="0" applyFont="1" applyFill="1" applyBorder="1" applyAlignment="1" applyProtection="1">
      <alignment horizontal="left" vertical="center" wrapText="1"/>
      <protection hidden="1"/>
    </xf>
    <xf numFmtId="0" fontId="15" fillId="3" borderId="4" xfId="0" applyFont="1" applyFill="1" applyBorder="1" applyAlignment="1" applyProtection="1">
      <alignment horizontal="left" vertical="center" wrapText="1"/>
      <protection hidden="1"/>
    </xf>
    <xf numFmtId="0" fontId="14" fillId="3" borderId="3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 applyProtection="1">
      <alignment horizontal="center"/>
      <protection locked="0" hidden="1"/>
    </xf>
    <xf numFmtId="0" fontId="21" fillId="0" borderId="0" xfId="0" applyFont="1" applyAlignment="1" applyProtection="1">
      <alignment horizontal="left"/>
      <protection hidden="1"/>
    </xf>
    <xf numFmtId="0" fontId="25" fillId="0" borderId="0" xfId="0" applyFont="1" applyAlignment="1" applyProtection="1">
      <alignment horizontal="left" wrapText="1"/>
      <protection hidden="1"/>
    </xf>
    <xf numFmtId="0" fontId="21" fillId="0" borderId="0" xfId="0" applyFont="1" applyAlignment="1" applyProtection="1">
      <alignment horizontal="left" wrapText="1"/>
      <protection hidden="1"/>
    </xf>
    <xf numFmtId="0" fontId="11" fillId="0" borderId="0" xfId="119" applyFont="1" applyAlignment="1" applyProtection="1">
      <alignment horizontal="left" vertical="top" wrapText="1"/>
      <protection hidden="1"/>
    </xf>
    <xf numFmtId="0" fontId="19" fillId="4" borderId="0" xfId="40" applyFont="1" applyFill="1" applyAlignment="1" applyProtection="1">
      <alignment horizontal="center" vertical="center" wrapText="1"/>
      <protection hidden="1"/>
    </xf>
    <xf numFmtId="0" fontId="13" fillId="5" borderId="23" xfId="119" applyFont="1" applyFill="1" applyBorder="1" applyAlignment="1" applyProtection="1">
      <alignment horizontal="center" vertical="center" wrapText="1"/>
      <protection hidden="1"/>
    </xf>
    <xf numFmtId="0" fontId="13" fillId="5" borderId="24" xfId="119" applyFont="1" applyFill="1" applyBorder="1" applyAlignment="1" applyProtection="1">
      <alignment horizontal="center" vertical="center" wrapText="1"/>
      <protection hidden="1"/>
    </xf>
    <xf numFmtId="0" fontId="13" fillId="5" borderId="15" xfId="119" applyFont="1" applyFill="1" applyBorder="1" applyAlignment="1" applyProtection="1">
      <alignment horizontal="center" vertical="center" wrapText="1"/>
      <protection hidden="1"/>
    </xf>
    <xf numFmtId="0" fontId="13" fillId="5" borderId="16" xfId="119" applyFont="1" applyFill="1" applyBorder="1" applyAlignment="1" applyProtection="1">
      <alignment horizontal="center" vertical="center" wrapText="1"/>
      <protection hidden="1"/>
    </xf>
    <xf numFmtId="0" fontId="13" fillId="5" borderId="17" xfId="119" applyFont="1" applyFill="1" applyBorder="1" applyAlignment="1" applyProtection="1">
      <alignment horizontal="center" vertical="center" wrapText="1"/>
      <protection hidden="1"/>
    </xf>
    <xf numFmtId="0" fontId="13" fillId="5" borderId="25" xfId="119" applyFont="1" applyFill="1" applyBorder="1" applyAlignment="1" applyProtection="1">
      <alignment horizontal="center" vertical="center" wrapText="1"/>
      <protection hidden="1"/>
    </xf>
    <xf numFmtId="0" fontId="13" fillId="5" borderId="22" xfId="119" applyFont="1" applyFill="1" applyBorder="1" applyAlignment="1" applyProtection="1">
      <alignment horizontal="center" vertical="center" wrapText="1"/>
      <protection hidden="1"/>
    </xf>
    <xf numFmtId="0" fontId="11" fillId="0" borderId="40" xfId="119" applyFont="1" applyBorder="1" applyAlignment="1" applyProtection="1">
      <alignment horizontal="left" vertical="top" wrapText="1"/>
      <protection hidden="1"/>
    </xf>
    <xf numFmtId="0" fontId="27" fillId="0" borderId="0" xfId="119" applyFont="1" applyAlignment="1" applyProtection="1">
      <alignment horizontal="left" vertical="top" wrapText="1"/>
      <protection hidden="1"/>
    </xf>
    <xf numFmtId="0" fontId="12" fillId="4" borderId="0" xfId="40" applyFont="1" applyFill="1" applyAlignment="1" applyProtection="1">
      <alignment horizontal="center" wrapText="1"/>
      <protection hidden="1"/>
    </xf>
    <xf numFmtId="0" fontId="20" fillId="4" borderId="0" xfId="40" applyFont="1" applyFill="1" applyAlignment="1" applyProtection="1">
      <alignment horizontal="center" vertical="center"/>
      <protection hidden="1"/>
    </xf>
    <xf numFmtId="0" fontId="11" fillId="0" borderId="29" xfId="119" applyFont="1" applyBorder="1" applyAlignment="1" applyProtection="1">
      <alignment horizontal="left" vertical="top" wrapText="1"/>
      <protection hidden="1"/>
    </xf>
    <xf numFmtId="0" fontId="13" fillId="5" borderId="32" xfId="119" applyFont="1" applyFill="1" applyBorder="1" applyAlignment="1" applyProtection="1">
      <alignment horizontal="center" vertical="center" wrapText="1"/>
      <protection hidden="1"/>
    </xf>
    <xf numFmtId="0" fontId="20" fillId="4" borderId="0" xfId="40" applyFont="1" applyFill="1" applyAlignment="1" applyProtection="1">
      <alignment horizontal="center" vertical="center" wrapText="1"/>
      <protection hidden="1"/>
    </xf>
  </cellXfs>
  <cellStyles count="121">
    <cellStyle name="%" xfId="1" xr:uid="{00000000-0005-0000-0000-000000000000}"/>
    <cellStyle name="% 3" xfId="2" xr:uid="{00000000-0005-0000-0000-000001000000}"/>
    <cellStyle name="CABECALHO" xfId="3" xr:uid="{00000000-0005-0000-0000-000002000000}"/>
    <cellStyle name="Comma 2" xfId="4" xr:uid="{00000000-0005-0000-0000-000003000000}"/>
    <cellStyle name="DADOS" xfId="5" xr:uid="{00000000-0005-0000-0000-000004000000}"/>
    <cellStyle name="Hiperligação" xfId="120" builtinId="8"/>
    <cellStyle name="Hyperlink 2" xfId="6" xr:uid="{00000000-0005-0000-0000-000006000000}"/>
    <cellStyle name="Hyperlink 3" xfId="7" xr:uid="{00000000-0005-0000-0000-000007000000}"/>
    <cellStyle name="Moeda 2" xfId="8" xr:uid="{00000000-0005-0000-0000-000008000000}"/>
    <cellStyle name="Normal" xfId="0" builtinId="0"/>
    <cellStyle name="Normal - Style1" xfId="9" xr:uid="{00000000-0005-0000-0000-00000A000000}"/>
    <cellStyle name="Normal - Style2" xfId="10" xr:uid="{00000000-0005-0000-0000-00000B000000}"/>
    <cellStyle name="Normal - Style3" xfId="11" xr:uid="{00000000-0005-0000-0000-00000C000000}"/>
    <cellStyle name="Normal - Style4" xfId="12" xr:uid="{00000000-0005-0000-0000-00000D000000}"/>
    <cellStyle name="Normal - Style5" xfId="13" xr:uid="{00000000-0005-0000-0000-00000E000000}"/>
    <cellStyle name="Normal - Style6" xfId="14" xr:uid="{00000000-0005-0000-0000-00000F000000}"/>
    <cellStyle name="Normal - Style7" xfId="15" xr:uid="{00000000-0005-0000-0000-000010000000}"/>
    <cellStyle name="Normal - Style8" xfId="16" xr:uid="{00000000-0005-0000-0000-000011000000}"/>
    <cellStyle name="Normal 10" xfId="17" xr:uid="{00000000-0005-0000-0000-000012000000}"/>
    <cellStyle name="Normal 104 2" xfId="18" xr:uid="{00000000-0005-0000-0000-000013000000}"/>
    <cellStyle name="Normal 11" xfId="19" xr:uid="{00000000-0005-0000-0000-000014000000}"/>
    <cellStyle name="Normal 12" xfId="20" xr:uid="{00000000-0005-0000-0000-000015000000}"/>
    <cellStyle name="Normal 13" xfId="21" xr:uid="{00000000-0005-0000-0000-000016000000}"/>
    <cellStyle name="Normal 14" xfId="22" xr:uid="{00000000-0005-0000-0000-000017000000}"/>
    <cellStyle name="Normal 15" xfId="23" xr:uid="{00000000-0005-0000-0000-000018000000}"/>
    <cellStyle name="Normal 16" xfId="24" xr:uid="{00000000-0005-0000-0000-000019000000}"/>
    <cellStyle name="Normal 17" xfId="25" xr:uid="{00000000-0005-0000-0000-00001A000000}"/>
    <cellStyle name="Normal 18" xfId="26" xr:uid="{00000000-0005-0000-0000-00001B000000}"/>
    <cellStyle name="Normal 19" xfId="27" xr:uid="{00000000-0005-0000-0000-00001C000000}"/>
    <cellStyle name="Normal 2" xfId="28" xr:uid="{00000000-0005-0000-0000-00001D000000}"/>
    <cellStyle name="Normal 2 2 2" xfId="29" xr:uid="{00000000-0005-0000-0000-00001E000000}"/>
    <cellStyle name="Normal 20" xfId="30" xr:uid="{00000000-0005-0000-0000-00001F000000}"/>
    <cellStyle name="Normal 21" xfId="31" xr:uid="{00000000-0005-0000-0000-000020000000}"/>
    <cellStyle name="Normal 22" xfId="32" xr:uid="{00000000-0005-0000-0000-000021000000}"/>
    <cellStyle name="Normal 23" xfId="33" xr:uid="{00000000-0005-0000-0000-000022000000}"/>
    <cellStyle name="Normal 24" xfId="34" xr:uid="{00000000-0005-0000-0000-000023000000}"/>
    <cellStyle name="Normal 25" xfId="35" xr:uid="{00000000-0005-0000-0000-000024000000}"/>
    <cellStyle name="Normal 26" xfId="36" xr:uid="{00000000-0005-0000-0000-000025000000}"/>
    <cellStyle name="Normal 27" xfId="37" xr:uid="{00000000-0005-0000-0000-000026000000}"/>
    <cellStyle name="Normal 28" xfId="38" xr:uid="{00000000-0005-0000-0000-000027000000}"/>
    <cellStyle name="Normal 29" xfId="39" xr:uid="{00000000-0005-0000-0000-000028000000}"/>
    <cellStyle name="Normal 3" xfId="40" xr:uid="{00000000-0005-0000-0000-000029000000}"/>
    <cellStyle name="Normal 3 2" xfId="41" xr:uid="{00000000-0005-0000-0000-00002A000000}"/>
    <cellStyle name="Normal 30" xfId="42" xr:uid="{00000000-0005-0000-0000-00002B000000}"/>
    <cellStyle name="Normal 31" xfId="43" xr:uid="{00000000-0005-0000-0000-00002C000000}"/>
    <cellStyle name="Normal 32" xfId="44" xr:uid="{00000000-0005-0000-0000-00002D000000}"/>
    <cellStyle name="Normal 33" xfId="45" xr:uid="{00000000-0005-0000-0000-00002E000000}"/>
    <cellStyle name="Normal 34" xfId="46" xr:uid="{00000000-0005-0000-0000-00002F000000}"/>
    <cellStyle name="Normal 35" xfId="47" xr:uid="{00000000-0005-0000-0000-000030000000}"/>
    <cellStyle name="Normal 36" xfId="48" xr:uid="{00000000-0005-0000-0000-000031000000}"/>
    <cellStyle name="Normal 37" xfId="49" xr:uid="{00000000-0005-0000-0000-000032000000}"/>
    <cellStyle name="Normal 38" xfId="50" xr:uid="{00000000-0005-0000-0000-000033000000}"/>
    <cellStyle name="Normal 39" xfId="51" xr:uid="{00000000-0005-0000-0000-000034000000}"/>
    <cellStyle name="Normal 4" xfId="52" xr:uid="{00000000-0005-0000-0000-000035000000}"/>
    <cellStyle name="Normal 40" xfId="53" xr:uid="{00000000-0005-0000-0000-000036000000}"/>
    <cellStyle name="Normal 41" xfId="54" xr:uid="{00000000-0005-0000-0000-000037000000}"/>
    <cellStyle name="Normal 42" xfId="55" xr:uid="{00000000-0005-0000-0000-000038000000}"/>
    <cellStyle name="Normal 43" xfId="56" xr:uid="{00000000-0005-0000-0000-000039000000}"/>
    <cellStyle name="Normal 44" xfId="57" xr:uid="{00000000-0005-0000-0000-00003A000000}"/>
    <cellStyle name="Normal 45" xfId="58" xr:uid="{00000000-0005-0000-0000-00003B000000}"/>
    <cellStyle name="Normal 46" xfId="59" xr:uid="{00000000-0005-0000-0000-00003C000000}"/>
    <cellStyle name="Normal 47" xfId="60" xr:uid="{00000000-0005-0000-0000-00003D000000}"/>
    <cellStyle name="Normal 48" xfId="61" xr:uid="{00000000-0005-0000-0000-00003E000000}"/>
    <cellStyle name="Normal 49" xfId="62" xr:uid="{00000000-0005-0000-0000-00003F000000}"/>
    <cellStyle name="Normal 5" xfId="63" xr:uid="{00000000-0005-0000-0000-000040000000}"/>
    <cellStyle name="Normal 50" xfId="64" xr:uid="{00000000-0005-0000-0000-000041000000}"/>
    <cellStyle name="Normal 51" xfId="65" xr:uid="{00000000-0005-0000-0000-000042000000}"/>
    <cellStyle name="Normal 52" xfId="66" xr:uid="{00000000-0005-0000-0000-000043000000}"/>
    <cellStyle name="Normal 53" xfId="67" xr:uid="{00000000-0005-0000-0000-000044000000}"/>
    <cellStyle name="Normal 54" xfId="68" xr:uid="{00000000-0005-0000-0000-000045000000}"/>
    <cellStyle name="Normal 55" xfId="69" xr:uid="{00000000-0005-0000-0000-000046000000}"/>
    <cellStyle name="Normal 56" xfId="70" xr:uid="{00000000-0005-0000-0000-000047000000}"/>
    <cellStyle name="Normal 57" xfId="71" xr:uid="{00000000-0005-0000-0000-000048000000}"/>
    <cellStyle name="Normal 58" xfId="72" xr:uid="{00000000-0005-0000-0000-000049000000}"/>
    <cellStyle name="Normal 59" xfId="73" xr:uid="{00000000-0005-0000-0000-00004A000000}"/>
    <cellStyle name="Normal 6" xfId="74" xr:uid="{00000000-0005-0000-0000-00004B000000}"/>
    <cellStyle name="Normal 60" xfId="75" xr:uid="{00000000-0005-0000-0000-00004C000000}"/>
    <cellStyle name="Normal 61" xfId="76" xr:uid="{00000000-0005-0000-0000-00004D000000}"/>
    <cellStyle name="Normal 62" xfId="77" xr:uid="{00000000-0005-0000-0000-00004E000000}"/>
    <cellStyle name="Normal 63" xfId="78" xr:uid="{00000000-0005-0000-0000-00004F000000}"/>
    <cellStyle name="Normal 64" xfId="79" xr:uid="{00000000-0005-0000-0000-000050000000}"/>
    <cellStyle name="Normal 65" xfId="80" xr:uid="{00000000-0005-0000-0000-000051000000}"/>
    <cellStyle name="Normal 66" xfId="81" xr:uid="{00000000-0005-0000-0000-000052000000}"/>
    <cellStyle name="Normal 67" xfId="82" xr:uid="{00000000-0005-0000-0000-000053000000}"/>
    <cellStyle name="Normal 68" xfId="83" xr:uid="{00000000-0005-0000-0000-000054000000}"/>
    <cellStyle name="Normal 69" xfId="84" xr:uid="{00000000-0005-0000-0000-000055000000}"/>
    <cellStyle name="Normal 7" xfId="85" xr:uid="{00000000-0005-0000-0000-000056000000}"/>
    <cellStyle name="Normal 70" xfId="86" xr:uid="{00000000-0005-0000-0000-000057000000}"/>
    <cellStyle name="Normal 71" xfId="87" xr:uid="{00000000-0005-0000-0000-000058000000}"/>
    <cellStyle name="Normal 72" xfId="88" xr:uid="{00000000-0005-0000-0000-000059000000}"/>
    <cellStyle name="Normal 73" xfId="89" xr:uid="{00000000-0005-0000-0000-00005A000000}"/>
    <cellStyle name="Normal 74" xfId="90" xr:uid="{00000000-0005-0000-0000-00005B000000}"/>
    <cellStyle name="Normal 75" xfId="91" xr:uid="{00000000-0005-0000-0000-00005C000000}"/>
    <cellStyle name="Normal 76" xfId="92" xr:uid="{00000000-0005-0000-0000-00005D000000}"/>
    <cellStyle name="Normal 77" xfId="93" xr:uid="{00000000-0005-0000-0000-00005E000000}"/>
    <cellStyle name="Normal 78" xfId="94" xr:uid="{00000000-0005-0000-0000-00005F000000}"/>
    <cellStyle name="Normal 79" xfId="95" xr:uid="{00000000-0005-0000-0000-000060000000}"/>
    <cellStyle name="Normal 8" xfId="96" xr:uid="{00000000-0005-0000-0000-000061000000}"/>
    <cellStyle name="Normal 80" xfId="97" xr:uid="{00000000-0005-0000-0000-000062000000}"/>
    <cellStyle name="Normal 81" xfId="98" xr:uid="{00000000-0005-0000-0000-000063000000}"/>
    <cellStyle name="Normal 82" xfId="99" xr:uid="{00000000-0005-0000-0000-000064000000}"/>
    <cellStyle name="Normal 83" xfId="100" xr:uid="{00000000-0005-0000-0000-000065000000}"/>
    <cellStyle name="Normal 84" xfId="101" xr:uid="{00000000-0005-0000-0000-000066000000}"/>
    <cellStyle name="Normal 85" xfId="102" xr:uid="{00000000-0005-0000-0000-000067000000}"/>
    <cellStyle name="Normal 86" xfId="103" xr:uid="{00000000-0005-0000-0000-000068000000}"/>
    <cellStyle name="Normal 87" xfId="104" xr:uid="{00000000-0005-0000-0000-000069000000}"/>
    <cellStyle name="Normal 88" xfId="105" xr:uid="{00000000-0005-0000-0000-00006A000000}"/>
    <cellStyle name="Normal 89" xfId="106" xr:uid="{00000000-0005-0000-0000-00006B000000}"/>
    <cellStyle name="Normal 9" xfId="107" xr:uid="{00000000-0005-0000-0000-00006C000000}"/>
    <cellStyle name="Normal 90" xfId="108" xr:uid="{00000000-0005-0000-0000-00006D000000}"/>
    <cellStyle name="Normal 91" xfId="109" xr:uid="{00000000-0005-0000-0000-00006E000000}"/>
    <cellStyle name="Normal 92" xfId="110" xr:uid="{00000000-0005-0000-0000-00006F000000}"/>
    <cellStyle name="Normal 93" xfId="111" xr:uid="{00000000-0005-0000-0000-000070000000}"/>
    <cellStyle name="Normal 94" xfId="112" xr:uid="{00000000-0005-0000-0000-000071000000}"/>
    <cellStyle name="Normal 95" xfId="113" xr:uid="{00000000-0005-0000-0000-000072000000}"/>
    <cellStyle name="Normal 96" xfId="114" xr:uid="{00000000-0005-0000-0000-000073000000}"/>
    <cellStyle name="Normal_PRINCIP" xfId="119" xr:uid="{00000000-0005-0000-0000-000074000000}"/>
    <cellStyle name="NUMLINHA" xfId="115" xr:uid="{00000000-0005-0000-0000-000075000000}"/>
    <cellStyle name="Percentagem 2" xfId="116" xr:uid="{00000000-0005-0000-0000-000076000000}"/>
    <cellStyle name="QDTITULO" xfId="117" xr:uid="{00000000-0005-0000-0000-000077000000}"/>
    <cellStyle name="TITCOLUNA" xfId="118" xr:uid="{00000000-0005-0000-0000-000078000000}"/>
  </cellStyles>
  <dxfs count="24">
    <dxf>
      <numFmt numFmtId="19" formatCode="dd/mm/yyyy"/>
      <protection locked="1" hidden="1"/>
    </dxf>
    <dxf>
      <protection locked="1" hidden="1"/>
    </dxf>
    <dxf>
      <protection locked="1" hidden="1"/>
    </dxf>
    <dxf>
      <protection locked="1" hidden="1"/>
    </dxf>
    <dxf>
      <protection locked="1" hidden="1"/>
    </dxf>
    <dxf>
      <protection locked="1" hidden="1"/>
    </dxf>
    <dxf>
      <protection locked="1" hidden="1"/>
    </dxf>
    <dxf>
      <protection locked="1" hidden="1"/>
    </dxf>
    <dxf>
      <protection locked="1" hidden="1"/>
    </dxf>
    <dxf>
      <protection locked="1" hidden="1"/>
    </dxf>
    <dxf>
      <protection locked="1" hidden="1"/>
    </dxf>
    <dxf>
      <protection locked="1" hidden="1"/>
    </dxf>
    <dxf>
      <protection locked="1" hidden="1"/>
    </dxf>
    <dxf>
      <protection locked="1" hidden="1"/>
    </dxf>
    <dxf>
      <protection locked="1" hidden="1"/>
    </dxf>
    <dxf>
      <protection locked="1" hidden="1"/>
    </dxf>
    <dxf>
      <protection locked="1" hidden="1"/>
    </dxf>
    <dxf>
      <protection locked="1" hidden="1"/>
    </dxf>
    <dxf>
      <protection locked="1" hidden="1"/>
    </dxf>
    <dxf>
      <protection locked="1" hidden="1"/>
    </dxf>
    <dxf>
      <numFmt numFmtId="19" formatCode="dd/mm/yyyy"/>
      <protection locked="1" hidden="1"/>
    </dxf>
    <dxf>
      <protection locked="1" hidden="1"/>
    </dxf>
    <dxf>
      <protection locked="1" hidden="1"/>
    </dxf>
    <dxf>
      <protection locked="1" hidden="1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alcChain" Target="calcChain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85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3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7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9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0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2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3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4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5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7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8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9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0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2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3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4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5.xml"/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7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8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9.xml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0.xml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2.xml"/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3.xml"/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4.xml"/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5.xml"/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7.xml"/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8.xml"/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9.xml"/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0.xml"/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2.xml"/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3.xml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4.xml"/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5.xml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7.xml"/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8.xml"/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9.xml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0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3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5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7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8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9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0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2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3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4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5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7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9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0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2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4.xml"/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5.xml"/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7.xml"/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8.xml"/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9.xml"/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0.xml"/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2.xml"/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3.xml"/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4.xml"/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5.xml"/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0.xml"/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Est_Nac_Cor_Dados_Graf!$E$4</c:f>
              <c:strCache>
                <c:ptCount val="1"/>
                <c:pt idx="0">
                  <c:v>Continente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Est_Nac_Cor_Dados_Graf!$D$5:$D$45</c:f>
              <c:numCache>
                <c:formatCode>General</c:formatCode>
                <c:ptCount val="41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  <c:pt idx="38">
                  <c:v>2021</c:v>
                </c:pt>
                <c:pt idx="39">
                  <c:v>2022</c:v>
                </c:pt>
                <c:pt idx="40">
                  <c:v>2023</c:v>
                </c:pt>
              </c:numCache>
            </c:numRef>
          </c:cat>
          <c:val>
            <c:numRef>
              <c:f>Est_Nac_Cor_Dados_Graf!$E$5:$E$45</c:f>
              <c:numCache>
                <c:formatCode>#,##0.00</c:formatCode>
                <c:ptCount val="41"/>
                <c:pt idx="0">
                  <c:v>59697.459123512337</c:v>
                </c:pt>
                <c:pt idx="1">
                  <c:v>43289.262876467714</c:v>
                </c:pt>
                <c:pt idx="2">
                  <c:v>74436.807294420447</c:v>
                </c:pt>
                <c:pt idx="3">
                  <c:v>98732</c:v>
                </c:pt>
                <c:pt idx="4">
                  <c:v>127344.16057301902</c:v>
                </c:pt>
                <c:pt idx="5">
                  <c:v>147123.34773196597</c:v>
                </c:pt>
                <c:pt idx="6">
                  <c:v>166635.00962679941</c:v>
                </c:pt>
                <c:pt idx="7">
                  <c:v>264857.82763539872</c:v>
                </c:pt>
                <c:pt idx="8">
                  <c:v>320311.90331301565</c:v>
                </c:pt>
                <c:pt idx="9">
                  <c:v>428696.01759758982</c:v>
                </c:pt>
                <c:pt idx="10">
                  <c:v>449908.28603066609</c:v>
                </c:pt>
                <c:pt idx="11">
                  <c:v>565125.99136082048</c:v>
                </c:pt>
                <c:pt idx="12">
                  <c:v>639257.72887341504</c:v>
                </c:pt>
                <c:pt idx="13">
                  <c:v>666664.41875081055</c:v>
                </c:pt>
                <c:pt idx="14">
                  <c:v>635478.72128171113</c:v>
                </c:pt>
                <c:pt idx="15">
                  <c:v>654122.62946299417</c:v>
                </c:pt>
                <c:pt idx="16">
                  <c:v>585837.80089983146</c:v>
                </c:pt>
                <c:pt idx="17">
                  <c:v>565616.47928492306</c:v>
                </c:pt>
                <c:pt idx="18">
                  <c:v>782036.826</c:v>
                </c:pt>
                <c:pt idx="19">
                  <c:v>574404.85100000002</c:v>
                </c:pt>
                <c:pt idx="20">
                  <c:v>610070.72600000002</c:v>
                </c:pt>
                <c:pt idx="21">
                  <c:v>767682.29500000004</c:v>
                </c:pt>
                <c:pt idx="22">
                  <c:v>667910.45200000005</c:v>
                </c:pt>
                <c:pt idx="23">
                  <c:v>779021.35600000003</c:v>
                </c:pt>
                <c:pt idx="24">
                  <c:v>1077042.1189999999</c:v>
                </c:pt>
                <c:pt idx="25">
                  <c:v>1178778.4890000001</c:v>
                </c:pt>
                <c:pt idx="26">
                  <c:v>1437336.4599900001</c:v>
                </c:pt>
                <c:pt idx="27">
                  <c:v>291860.93289575004</c:v>
                </c:pt>
                <c:pt idx="28">
                  <c:v>214466.20283000002</c:v>
                </c:pt>
                <c:pt idx="29">
                  <c:v>130775.93386999999</c:v>
                </c:pt>
                <c:pt idx="30">
                  <c:v>100161.24976000001</c:v>
                </c:pt>
                <c:pt idx="31">
                  <c:v>96605.944349999991</c:v>
                </c:pt>
                <c:pt idx="32">
                  <c:v>201859.91759000006</c:v>
                </c:pt>
                <c:pt idx="33">
                  <c:v>96288.343229999984</c:v>
                </c:pt>
                <c:pt idx="34">
                  <c:v>67781.145199999984</c:v>
                </c:pt>
                <c:pt idx="35">
                  <c:v>85831.47129999999</c:v>
                </c:pt>
                <c:pt idx="36">
                  <c:v>136251.78263999999</c:v>
                </c:pt>
                <c:pt idx="37">
                  <c:v>141113.774</c:v>
                </c:pt>
                <c:pt idx="38">
                  <c:v>149813.59682999997</c:v>
                </c:pt>
                <c:pt idx="39">
                  <c:v>174504.11023999989</c:v>
                </c:pt>
                <c:pt idx="40">
                  <c:v>205855.13573999979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D2-44F2-A657-78431A557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Est_Mun_Cor_Dados_Graf!$H$4</c:f>
              <c:strCache>
                <c:ptCount val="1"/>
                <c:pt idx="0">
                  <c:v>Continente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Est_Mun_Cor_Dados_Graf!$G$5:$G$45</c:f>
              <c:numCache>
                <c:formatCode>General</c:formatCode>
                <c:ptCount val="41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  <c:pt idx="38">
                  <c:v>2021</c:v>
                </c:pt>
                <c:pt idx="39">
                  <c:v>2022</c:v>
                </c:pt>
                <c:pt idx="40">
                  <c:v>2023</c:v>
                </c:pt>
              </c:numCache>
            </c:numRef>
          </c:cat>
          <c:val>
            <c:numRef>
              <c:f>Est_Mun_Cor_Dados_Graf!$H$5:$H$45</c:f>
              <c:numCache>
                <c:formatCode>0.00%</c:formatCode>
                <c:ptCount val="4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85-4C90-8030-74137AEC7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Est_Mun_Cor_Dados_Graf!$K$4</c:f>
              <c:strCache>
                <c:ptCount val="1"/>
                <c:pt idx="0">
                  <c:v>Continente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Est_Mun_Cor_Dados_Graf!$J$5:$J$45</c:f>
              <c:numCache>
                <c:formatCode>General</c:formatCode>
                <c:ptCount val="41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  <c:pt idx="38">
                  <c:v>2021</c:v>
                </c:pt>
                <c:pt idx="39">
                  <c:v>2022</c:v>
                </c:pt>
                <c:pt idx="40">
                  <c:v>2023</c:v>
                </c:pt>
              </c:numCache>
            </c:numRef>
          </c:cat>
          <c:val>
            <c:numRef>
              <c:f>Est_Mun_Cor_Dados_Graf!$K$5:$K$45</c:f>
              <c:numCache>
                <c:formatCode>0.00%</c:formatCode>
                <c:ptCount val="41"/>
                <c:pt idx="0">
                  <c:v>1.016559612780228E-2</c:v>
                </c:pt>
                <c:pt idx="1">
                  <c:v>1.2278188451473651E-2</c:v>
                </c:pt>
                <c:pt idx="2">
                  <c:v>1.3117145047838117E-2</c:v>
                </c:pt>
                <c:pt idx="3">
                  <c:v>1.2137757292500112E-2</c:v>
                </c:pt>
                <c:pt idx="4">
                  <c:v>1.1427020306733879E-2</c:v>
                </c:pt>
                <c:pt idx="5">
                  <c:v>1.1774857495517215E-2</c:v>
                </c:pt>
                <c:pt idx="6">
                  <c:v>1.2899917522786433E-2</c:v>
                </c:pt>
                <c:pt idx="7">
                  <c:v>1.2363560862166015E-2</c:v>
                </c:pt>
                <c:pt idx="8">
                  <c:v>1.4876147299485429E-2</c:v>
                </c:pt>
                <c:pt idx="9">
                  <c:v>1.5967888389906159E-2</c:v>
                </c:pt>
                <c:pt idx="10">
                  <c:v>2.0105086312194209E-2</c:v>
                </c:pt>
                <c:pt idx="11">
                  <c:v>1.6309027200091367E-2</c:v>
                </c:pt>
                <c:pt idx="12">
                  <c:v>1.3220713199872934E-2</c:v>
                </c:pt>
                <c:pt idx="13">
                  <c:v>1.7016450282482144E-2</c:v>
                </c:pt>
                <c:pt idx="14">
                  <c:v>1.874028045375304E-2</c:v>
                </c:pt>
                <c:pt idx="15">
                  <c:v>1.7687788763705501E-2</c:v>
                </c:pt>
                <c:pt idx="16">
                  <c:v>1.5141830698085825E-2</c:v>
                </c:pt>
                <c:pt idx="17">
                  <c:v>1.3963417815649528E-2</c:v>
                </c:pt>
                <c:pt idx="18">
                  <c:v>1.8031115677804261E-2</c:v>
                </c:pt>
                <c:pt idx="19">
                  <c:v>2.017579794088523E-2</c:v>
                </c:pt>
                <c:pt idx="20">
                  <c:v>1.6964291626592291E-2</c:v>
                </c:pt>
                <c:pt idx="21">
                  <c:v>1.4904187235402811E-2</c:v>
                </c:pt>
                <c:pt idx="22">
                  <c:v>1.4497280009436068E-2</c:v>
                </c:pt>
                <c:pt idx="23">
                  <c:v>1.3261219186561739E-2</c:v>
                </c:pt>
                <c:pt idx="24">
                  <c:v>1.288149407100616E-2</c:v>
                </c:pt>
                <c:pt idx="25">
                  <c:v>1.3641330575142311E-2</c:v>
                </c:pt>
                <c:pt idx="26">
                  <c:v>1.5267874102943977E-2</c:v>
                </c:pt>
                <c:pt idx="27">
                  <c:v>1.16049448392413E-2</c:v>
                </c:pt>
                <c:pt idx="28">
                  <c:v>1.2464312998575719E-2</c:v>
                </c:pt>
                <c:pt idx="29">
                  <c:v>1.4161206013908289E-2</c:v>
                </c:pt>
                <c:pt idx="30">
                  <c:v>1.6693830673590374E-2</c:v>
                </c:pt>
                <c:pt idx="31">
                  <c:v>1.0114579991696368E-2</c:v>
                </c:pt>
                <c:pt idx="32">
                  <c:v>9.3258267362343814E-3</c:v>
                </c:pt>
                <c:pt idx="33">
                  <c:v>1.025609133778419E-2</c:v>
                </c:pt>
                <c:pt idx="34">
                  <c:v>1.3069953722516322E-2</c:v>
                </c:pt>
                <c:pt idx="35">
                  <c:v>9.0245507704417409E-3</c:v>
                </c:pt>
                <c:pt idx="36">
                  <c:v>9.2338667567518837E-3</c:v>
                </c:pt>
                <c:pt idx="37">
                  <c:v>1.2489703919521786E-2</c:v>
                </c:pt>
                <c:pt idx="38">
                  <c:v>1.4343529012772862E-2</c:v>
                </c:pt>
                <c:pt idx="39">
                  <c:v>1.1263875958738739E-2</c:v>
                </c:pt>
                <c:pt idx="40">
                  <c:v>1.0345239572235107E-2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2F-49D9-BBC3-B6C838CD5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Est_Mun_Cor_Dados_Graf!$N$4</c:f>
              <c:strCache>
                <c:ptCount val="1"/>
                <c:pt idx="0">
                  <c:v>Continente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Est_Mun_Cor_Dados_Graf!$M$5:$M$45</c:f>
              <c:numCache>
                <c:formatCode>General</c:formatCode>
                <c:ptCount val="41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  <c:pt idx="38">
                  <c:v>2021</c:v>
                </c:pt>
                <c:pt idx="39">
                  <c:v>2022</c:v>
                </c:pt>
                <c:pt idx="40">
                  <c:v>2023</c:v>
                </c:pt>
              </c:numCache>
            </c:numRef>
          </c:cat>
          <c:val>
            <c:numRef>
              <c:f>Est_Mun_Cor_Dados_Graf!$N$5:$N$45</c:f>
              <c:numCache>
                <c:formatCode>0.00%</c:formatCode>
                <c:ptCount val="41"/>
                <c:pt idx="0">
                  <c:v>3.1849787090831301E-3</c:v>
                </c:pt>
                <c:pt idx="1">
                  <c:v>3.3922634439812129E-3</c:v>
                </c:pt>
                <c:pt idx="2">
                  <c:v>3.3881265956851388E-3</c:v>
                </c:pt>
                <c:pt idx="3">
                  <c:v>3.0258926928127595E-3</c:v>
                </c:pt>
                <c:pt idx="4">
                  <c:v>3.1398601569807912E-3</c:v>
                </c:pt>
                <c:pt idx="5">
                  <c:v>3.441265305838197E-3</c:v>
                </c:pt>
                <c:pt idx="6">
                  <c:v>3.6631260479179483E-3</c:v>
                </c:pt>
                <c:pt idx="7">
                  <c:v>3.3510414141670213E-3</c:v>
                </c:pt>
                <c:pt idx="8">
                  <c:v>3.9764818917849571E-3</c:v>
                </c:pt>
                <c:pt idx="9">
                  <c:v>4.2551795299811878E-3</c:v>
                </c:pt>
                <c:pt idx="10">
                  <c:v>4.9038478468939155E-3</c:v>
                </c:pt>
                <c:pt idx="11">
                  <c:v>3.803932749069679E-3</c:v>
                </c:pt>
                <c:pt idx="12">
                  <c:v>3.0779813075394453E-3</c:v>
                </c:pt>
                <c:pt idx="13">
                  <c:v>4.0539585030318704E-3</c:v>
                </c:pt>
                <c:pt idx="14">
                  <c:v>4.871990542674536E-3</c:v>
                </c:pt>
                <c:pt idx="15">
                  <c:v>4.8372838189044967E-3</c:v>
                </c:pt>
                <c:pt idx="16">
                  <c:v>4.1778019406969744E-3</c:v>
                </c:pt>
                <c:pt idx="17">
                  <c:v>3.9101745387707413E-3</c:v>
                </c:pt>
                <c:pt idx="18">
                  <c:v>4.9372086634441809E-3</c:v>
                </c:pt>
                <c:pt idx="19">
                  <c:v>5.2168929431752973E-3</c:v>
                </c:pt>
                <c:pt idx="20">
                  <c:v>4.0307842966074659E-3</c:v>
                </c:pt>
                <c:pt idx="21">
                  <c:v>3.4911602231616208E-3</c:v>
                </c:pt>
                <c:pt idx="22">
                  <c:v>3.3527235041093586E-3</c:v>
                </c:pt>
                <c:pt idx="23">
                  <c:v>2.9881301057257162E-3</c:v>
                </c:pt>
                <c:pt idx="24">
                  <c:v>2.8995866332655966E-3</c:v>
                </c:pt>
                <c:pt idx="25">
                  <c:v>3.1173494725375574E-3</c:v>
                </c:pt>
                <c:pt idx="26">
                  <c:v>3.2370350352076537E-3</c:v>
                </c:pt>
                <c:pt idx="27">
                  <c:v>2.387586749516175E-3</c:v>
                </c:pt>
                <c:pt idx="28">
                  <c:v>2.2959604265168697E-3</c:v>
                </c:pt>
                <c:pt idx="29">
                  <c:v>2.2409116701803261E-3</c:v>
                </c:pt>
                <c:pt idx="30">
                  <c:v>2.4626030007806805E-3</c:v>
                </c:pt>
                <c:pt idx="31">
                  <c:v>1.520380869926503E-3</c:v>
                </c:pt>
                <c:pt idx="32">
                  <c:v>1.4471094348105762E-3</c:v>
                </c:pt>
                <c:pt idx="33">
                  <c:v>1.5890001697143755E-3</c:v>
                </c:pt>
                <c:pt idx="34">
                  <c:v>2.1936569463901225E-3</c:v>
                </c:pt>
                <c:pt idx="35">
                  <c:v>1.5813268451956831E-3</c:v>
                </c:pt>
                <c:pt idx="36">
                  <c:v>1.6719018687839564E-3</c:v>
                </c:pt>
                <c:pt idx="37">
                  <c:v>2.3986566852301698E-3</c:v>
                </c:pt>
                <c:pt idx="38">
                  <c:v>2.8971693558950498E-3</c:v>
                </c:pt>
                <c:pt idx="39">
                  <c:v>2.2619465202530819E-3</c:v>
                </c:pt>
                <c:pt idx="40">
                  <c:v>2.0055985840832617E-3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F-4453-8DF7-23A5733FD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Est_Mun_Const_Dados_Graf!$E$4</c:f>
              <c:strCache>
                <c:ptCount val="1"/>
                <c:pt idx="0">
                  <c:v>Continente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Est_Mun_Const_Dados_Graf!$D$5:$D$45</c:f>
              <c:numCache>
                <c:formatCode>General</c:formatCode>
                <c:ptCount val="41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  <c:pt idx="38">
                  <c:v>2021</c:v>
                </c:pt>
                <c:pt idx="39">
                  <c:v>2022</c:v>
                </c:pt>
                <c:pt idx="40">
                  <c:v>2023</c:v>
                </c:pt>
              </c:numCache>
            </c:numRef>
          </c:cat>
          <c:val>
            <c:numRef>
              <c:f>Est_Mun_Const_Dados_Graf!$E$5:$E$45</c:f>
              <c:numCache>
                <c:formatCode>General</c:formatCode>
                <c:ptCount val="41"/>
                <c:pt idx="0">
                  <c:v>191062.37922204382</c:v>
                </c:pt>
                <c:pt idx="1">
                  <c:v>202744.81462380374</c:v>
                </c:pt>
                <c:pt idx="2">
                  <c:v>212218.35458545855</c:v>
                </c:pt>
                <c:pt idx="3">
                  <c:v>208543.66314536141</c:v>
                </c:pt>
                <c:pt idx="4">
                  <c:v>236822.71045299832</c:v>
                </c:pt>
                <c:pt idx="5">
                  <c:v>278192.78318908974</c:v>
                </c:pt>
                <c:pt idx="6">
                  <c:v>316809.074442112</c:v>
                </c:pt>
                <c:pt idx="7">
                  <c:v>326216.26241650898</c:v>
                </c:pt>
                <c:pt idx="8">
                  <c:v>420713.80939147738</c:v>
                </c:pt>
                <c:pt idx="9">
                  <c:v>489792.62131662556</c:v>
                </c:pt>
                <c:pt idx="10">
                  <c:v>577385.9107481183</c:v>
                </c:pt>
                <c:pt idx="11">
                  <c:v>465201.95366084628</c:v>
                </c:pt>
                <c:pt idx="12">
                  <c:v>393313.57355357986</c:v>
                </c:pt>
                <c:pt idx="13">
                  <c:v>532494.07704468549</c:v>
                </c:pt>
                <c:pt idx="14">
                  <c:v>669490.89712619118</c:v>
                </c:pt>
                <c:pt idx="15">
                  <c:v>706041.69530195603</c:v>
                </c:pt>
                <c:pt idx="16">
                  <c:v>641099.05502467451</c:v>
                </c:pt>
                <c:pt idx="17">
                  <c:v>615193.28041297907</c:v>
                </c:pt>
                <c:pt idx="18">
                  <c:v>802128.6058196649</c:v>
                </c:pt>
                <c:pt idx="19">
                  <c:v>867095.26810542447</c:v>
                </c:pt>
                <c:pt idx="20">
                  <c:v>675750.50336618919</c:v>
                </c:pt>
                <c:pt idx="21">
                  <c:v>594809.71795896732</c:v>
                </c:pt>
                <c:pt idx="22">
                  <c:v>579209.82821699919</c:v>
                </c:pt>
                <c:pt idx="23">
                  <c:v>525815.29747868492</c:v>
                </c:pt>
                <c:pt idx="24">
                  <c:v>526520.76495711994</c:v>
                </c:pt>
                <c:pt idx="25">
                  <c:v>559939.78851703904</c:v>
                </c:pt>
                <c:pt idx="26">
                  <c:v>579461.62582903286</c:v>
                </c:pt>
                <c:pt idx="27">
                  <c:v>435485.99954288499</c:v>
                </c:pt>
                <c:pt idx="28">
                  <c:v>408835.69850978284</c:v>
                </c:pt>
                <c:pt idx="29">
                  <c:v>386865.73873215646</c:v>
                </c:pt>
                <c:pt idx="30">
                  <c:v>434138.09111432399</c:v>
                </c:pt>
                <c:pt idx="31">
                  <c:v>269058.95381711423</c:v>
                </c:pt>
                <c:pt idx="32">
                  <c:v>262760.76378944539</c:v>
                </c:pt>
                <c:pt idx="33">
                  <c:v>296333.34945913375</c:v>
                </c:pt>
                <c:pt idx="34">
                  <c:v>421022.41926341824</c:v>
                </c:pt>
                <c:pt idx="35">
                  <c:v>308680.24682757456</c:v>
                </c:pt>
                <c:pt idx="36">
                  <c:v>332855.96514066221</c:v>
                </c:pt>
                <c:pt idx="37">
                  <c:v>440418.184462137</c:v>
                </c:pt>
                <c:pt idx="38">
                  <c:v>546581.6883252291</c:v>
                </c:pt>
                <c:pt idx="39">
                  <c:v>442090.23556655739</c:v>
                </c:pt>
                <c:pt idx="40">
                  <c:v>416385.54754289088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50-4A83-A6FB-D36EA8930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Est_Mun_Const_Dados_Graf!$H$4</c:f>
              <c:strCache>
                <c:ptCount val="1"/>
                <c:pt idx="0">
                  <c:v>Continente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Est_Mun_Const_Dados_Graf!$G$5:$G$45</c:f>
              <c:numCache>
                <c:formatCode>General</c:formatCode>
                <c:ptCount val="41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  <c:pt idx="38">
                  <c:v>2021</c:v>
                </c:pt>
                <c:pt idx="39">
                  <c:v>2022</c:v>
                </c:pt>
                <c:pt idx="40">
                  <c:v>2023</c:v>
                </c:pt>
              </c:numCache>
            </c:numRef>
          </c:cat>
          <c:val>
            <c:numRef>
              <c:f>Est_Mun_Const_Dados_Graf!$H$5:$H$45</c:f>
              <c:numCache>
                <c:formatCode>0.00%</c:formatCode>
                <c:ptCount val="4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2B-45EE-B7F4-9A5A7972A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Est_Mun_Const_Dados_Graf!$K$4</c:f>
              <c:strCache>
                <c:ptCount val="1"/>
                <c:pt idx="0">
                  <c:v>Continente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Est_Mun_Const_Dados_Graf!$J$5:$J$45</c:f>
              <c:numCache>
                <c:formatCode>General</c:formatCode>
                <c:ptCount val="41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  <c:pt idx="38">
                  <c:v>2021</c:v>
                </c:pt>
                <c:pt idx="39">
                  <c:v>2022</c:v>
                </c:pt>
                <c:pt idx="40">
                  <c:v>2023</c:v>
                </c:pt>
              </c:numCache>
            </c:numRef>
          </c:cat>
          <c:val>
            <c:numRef>
              <c:f>Est_Mun_Const_Dados_Graf!$K$5:$K$45</c:f>
              <c:numCache>
                <c:formatCode>0.00%</c:formatCode>
                <c:ptCount val="41"/>
                <c:pt idx="0">
                  <c:v>1.0165596127802278E-2</c:v>
                </c:pt>
                <c:pt idx="1">
                  <c:v>1.2278188451473649E-2</c:v>
                </c:pt>
                <c:pt idx="2">
                  <c:v>1.3117145047838117E-2</c:v>
                </c:pt>
                <c:pt idx="3">
                  <c:v>1.2137757292500112E-2</c:v>
                </c:pt>
                <c:pt idx="4">
                  <c:v>1.1427020306733881E-2</c:v>
                </c:pt>
                <c:pt idx="5">
                  <c:v>1.1774857495517215E-2</c:v>
                </c:pt>
                <c:pt idx="6">
                  <c:v>1.2899917522786433E-2</c:v>
                </c:pt>
                <c:pt idx="7">
                  <c:v>1.2363560862166017E-2</c:v>
                </c:pt>
                <c:pt idx="8">
                  <c:v>1.4876147299485427E-2</c:v>
                </c:pt>
                <c:pt idx="9">
                  <c:v>1.5967888389906159E-2</c:v>
                </c:pt>
                <c:pt idx="10">
                  <c:v>2.0105086312194213E-2</c:v>
                </c:pt>
                <c:pt idx="11">
                  <c:v>1.6309027200091371E-2</c:v>
                </c:pt>
                <c:pt idx="12">
                  <c:v>1.3220713199872934E-2</c:v>
                </c:pt>
                <c:pt idx="13">
                  <c:v>1.7016450282482148E-2</c:v>
                </c:pt>
                <c:pt idx="14">
                  <c:v>1.874028045375304E-2</c:v>
                </c:pt>
                <c:pt idx="15">
                  <c:v>1.7687788763705501E-2</c:v>
                </c:pt>
                <c:pt idx="16">
                  <c:v>1.5141830698085824E-2</c:v>
                </c:pt>
                <c:pt idx="17">
                  <c:v>1.3963417815649528E-2</c:v>
                </c:pt>
                <c:pt idx="18">
                  <c:v>1.8031115677804264E-2</c:v>
                </c:pt>
                <c:pt idx="19">
                  <c:v>2.017579794088523E-2</c:v>
                </c:pt>
                <c:pt idx="20">
                  <c:v>1.6964291626592288E-2</c:v>
                </c:pt>
                <c:pt idx="21">
                  <c:v>1.4904187235402813E-2</c:v>
                </c:pt>
                <c:pt idx="22">
                  <c:v>1.4497280009436068E-2</c:v>
                </c:pt>
                <c:pt idx="23">
                  <c:v>1.3261219186561739E-2</c:v>
                </c:pt>
                <c:pt idx="24">
                  <c:v>1.288149407100616E-2</c:v>
                </c:pt>
                <c:pt idx="25">
                  <c:v>1.3641330575142312E-2</c:v>
                </c:pt>
                <c:pt idx="26">
                  <c:v>1.5267874102943979E-2</c:v>
                </c:pt>
                <c:pt idx="27">
                  <c:v>1.1604944839241299E-2</c:v>
                </c:pt>
                <c:pt idx="28">
                  <c:v>1.2464312998575719E-2</c:v>
                </c:pt>
                <c:pt idx="29">
                  <c:v>1.4161206013908292E-2</c:v>
                </c:pt>
                <c:pt idx="30">
                  <c:v>1.6693830673590378E-2</c:v>
                </c:pt>
                <c:pt idx="31">
                  <c:v>1.0114579991696368E-2</c:v>
                </c:pt>
                <c:pt idx="32">
                  <c:v>9.3258267362343779E-3</c:v>
                </c:pt>
                <c:pt idx="33">
                  <c:v>1.0256091337784191E-2</c:v>
                </c:pt>
                <c:pt idx="34">
                  <c:v>1.3069953722516322E-2</c:v>
                </c:pt>
                <c:pt idx="35">
                  <c:v>9.0245507704417426E-3</c:v>
                </c:pt>
                <c:pt idx="36">
                  <c:v>9.2338667567518854E-3</c:v>
                </c:pt>
                <c:pt idx="37">
                  <c:v>1.2489703919521786E-2</c:v>
                </c:pt>
                <c:pt idx="38">
                  <c:v>1.4343529012772863E-2</c:v>
                </c:pt>
                <c:pt idx="39">
                  <c:v>1.1263875958738739E-2</c:v>
                </c:pt>
                <c:pt idx="40">
                  <c:v>1.0345239572235109E-2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12-4A9A-A05B-2BE40DAB4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Est_Mun_Const_Dados_Graf!$N$4</c:f>
              <c:strCache>
                <c:ptCount val="1"/>
                <c:pt idx="0">
                  <c:v>Continente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Est_Mun_Const_Dados_Graf!$M$5:$M$45</c:f>
              <c:numCache>
                <c:formatCode>General</c:formatCode>
                <c:ptCount val="41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  <c:pt idx="38">
                  <c:v>2021</c:v>
                </c:pt>
                <c:pt idx="39">
                  <c:v>2022</c:v>
                </c:pt>
                <c:pt idx="40">
                  <c:v>2023</c:v>
                </c:pt>
              </c:numCache>
            </c:numRef>
          </c:cat>
          <c:val>
            <c:numRef>
              <c:f>Est_Mun_Const_Dados_Graf!$N$5:$N$45</c:f>
              <c:numCache>
                <c:formatCode>0.00%</c:formatCode>
                <c:ptCount val="41"/>
                <c:pt idx="0">
                  <c:v>1.849780802078473E-3</c:v>
                </c:pt>
                <c:pt idx="1">
                  <c:v>1.9881913088448948E-3</c:v>
                </c:pt>
                <c:pt idx="2">
                  <c:v>2.0622925090978744E-3</c:v>
                </c:pt>
                <c:pt idx="3">
                  <c:v>1.9658630136484474E-3</c:v>
                </c:pt>
                <c:pt idx="4">
                  <c:v>2.0900848790770471E-3</c:v>
                </c:pt>
                <c:pt idx="5">
                  <c:v>2.3078474921964173E-3</c:v>
                </c:pt>
                <c:pt idx="6">
                  <c:v>2.4860015320653001E-3</c:v>
                </c:pt>
                <c:pt idx="7">
                  <c:v>2.4112940982897739E-3</c:v>
                </c:pt>
                <c:pt idx="8">
                  <c:v>3.0218873814052455E-3</c:v>
                </c:pt>
                <c:pt idx="9">
                  <c:v>3.4584867396784051E-3</c:v>
                </c:pt>
                <c:pt idx="10">
                  <c:v>4.1462817971210731E-3</c:v>
                </c:pt>
                <c:pt idx="11">
                  <c:v>3.281813269424636E-3</c:v>
                </c:pt>
                <c:pt idx="12">
                  <c:v>2.7101262308397993E-3</c:v>
                </c:pt>
                <c:pt idx="13">
                  <c:v>3.5449243577603123E-3</c:v>
                </c:pt>
                <c:pt idx="14">
                  <c:v>4.2690698155519397E-3</c:v>
                </c:pt>
                <c:pt idx="15">
                  <c:v>4.2956059963480744E-3</c:v>
                </c:pt>
                <c:pt idx="16">
                  <c:v>3.7538436114281579E-3</c:v>
                </c:pt>
                <c:pt idx="17">
                  <c:v>3.4697461587481428E-3</c:v>
                </c:pt>
                <c:pt idx="18">
                  <c:v>4.4378234794020905E-3</c:v>
                </c:pt>
                <c:pt idx="19">
                  <c:v>4.7605532840937822E-3</c:v>
                </c:pt>
                <c:pt idx="20">
                  <c:v>3.7448738540455644E-3</c:v>
                </c:pt>
                <c:pt idx="21">
                  <c:v>3.2383902934755085E-3</c:v>
                </c:pt>
                <c:pt idx="22">
                  <c:v>3.1289933057156061E-3</c:v>
                </c:pt>
                <c:pt idx="23">
                  <c:v>2.7951265716345168E-3</c:v>
                </c:pt>
                <c:pt idx="24">
                  <c:v>2.7304353223867157E-3</c:v>
                </c:pt>
                <c:pt idx="25">
                  <c:v>2.8944995932637702E-3</c:v>
                </c:pt>
                <c:pt idx="26">
                  <c:v>3.0919461385680211E-3</c:v>
                </c:pt>
                <c:pt idx="27">
                  <c:v>2.2840182787278165E-3</c:v>
                </c:pt>
                <c:pt idx="28">
                  <c:v>2.1812423059489835E-3</c:v>
                </c:pt>
                <c:pt idx="29">
                  <c:v>2.1513109964146635E-3</c:v>
                </c:pt>
                <c:pt idx="30">
                  <c:v>2.436670048001298E-3</c:v>
                </c:pt>
                <c:pt idx="31">
                  <c:v>1.4982670898229494E-3</c:v>
                </c:pt>
                <c:pt idx="32">
                  <c:v>1.4374362755729838E-3</c:v>
                </c:pt>
                <c:pt idx="33">
                  <c:v>1.5890056692598401E-3</c:v>
                </c:pt>
                <c:pt idx="34">
                  <c:v>2.1811378367550239E-3</c:v>
                </c:pt>
                <c:pt idx="35">
                  <c:v>1.5548394102594463E-3</c:v>
                </c:pt>
                <c:pt idx="36">
                  <c:v>1.6328082628411789E-3</c:v>
                </c:pt>
                <c:pt idx="37">
                  <c:v>2.3560102499446968E-3</c:v>
                </c:pt>
                <c:pt idx="38">
                  <c:v>2.7652745981603132E-3</c:v>
                </c:pt>
                <c:pt idx="39">
                  <c:v>2.0936833186279294E-3</c:v>
                </c:pt>
                <c:pt idx="40">
                  <c:v>1.928344722306364E-3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16-4329-9425-66F4041E3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AE_Cor_Dados_Graf!$E$4</c:f>
              <c:strCache>
                <c:ptCount val="1"/>
                <c:pt idx="0">
                  <c:v>Continente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AE_Cor_Dados_Graf!$D$5:$D$45</c:f>
              <c:numCache>
                <c:formatCode>General</c:formatCode>
                <c:ptCount val="41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  <c:pt idx="38">
                  <c:v>2021</c:v>
                </c:pt>
                <c:pt idx="39">
                  <c:v>2022</c:v>
                </c:pt>
                <c:pt idx="40">
                  <c:v>2023</c:v>
                </c:pt>
              </c:numCache>
            </c:numRef>
          </c:cat>
          <c:val>
            <c:numRef>
              <c:f>AE_Cor_Dados_Graf!$E$5:$E$45</c:f>
              <c:numCache>
                <c:formatCode>General</c:formatCode>
                <c:ptCount val="41"/>
                <c:pt idx="0">
                  <c:v>17382</c:v>
                </c:pt>
                <c:pt idx="1">
                  <c:v>10798</c:v>
                </c:pt>
                <c:pt idx="2">
                  <c:v>978</c:v>
                </c:pt>
                <c:pt idx="3">
                  <c:v>4765</c:v>
                </c:pt>
                <c:pt idx="4">
                  <c:v>17124</c:v>
                </c:pt>
                <c:pt idx="5">
                  <c:v>26273</c:v>
                </c:pt>
                <c:pt idx="6">
                  <c:v>41925</c:v>
                </c:pt>
                <c:pt idx="7">
                  <c:v>96511</c:v>
                </c:pt>
                <c:pt idx="8">
                  <c:v>194241</c:v>
                </c:pt>
                <c:pt idx="9">
                  <c:v>256421</c:v>
                </c:pt>
                <c:pt idx="10">
                  <c:v>103460</c:v>
                </c:pt>
                <c:pt idx="11">
                  <c:v>191205</c:v>
                </c:pt>
                <c:pt idx="12">
                  <c:v>284958</c:v>
                </c:pt>
                <c:pt idx="13">
                  <c:v>288824</c:v>
                </c:pt>
                <c:pt idx="14">
                  <c:v>568654</c:v>
                </c:pt>
                <c:pt idx="15">
                  <c:v>471744</c:v>
                </c:pt>
                <c:pt idx="16">
                  <c:v>244670</c:v>
                </c:pt>
                <c:pt idx="17">
                  <c:v>488843</c:v>
                </c:pt>
                <c:pt idx="18">
                  <c:v>1116122</c:v>
                </c:pt>
                <c:pt idx="19">
                  <c:v>1106893</c:v>
                </c:pt>
                <c:pt idx="20">
                  <c:v>981197</c:v>
                </c:pt>
                <c:pt idx="21">
                  <c:v>1238157</c:v>
                </c:pt>
                <c:pt idx="22">
                  <c:v>621700</c:v>
                </c:pt>
                <c:pt idx="23">
                  <c:v>569400</c:v>
                </c:pt>
                <c:pt idx="24">
                  <c:v>453500</c:v>
                </c:pt>
                <c:pt idx="25">
                  <c:v>437200</c:v>
                </c:pt>
                <c:pt idx="26">
                  <c:v>417300</c:v>
                </c:pt>
                <c:pt idx="27">
                  <c:v>545800</c:v>
                </c:pt>
                <c:pt idx="28">
                  <c:v>263600</c:v>
                </c:pt>
                <c:pt idx="29">
                  <c:v>46400</c:v>
                </c:pt>
                <c:pt idx="30">
                  <c:v>229200</c:v>
                </c:pt>
                <c:pt idx="31">
                  <c:v>59300</c:v>
                </c:pt>
                <c:pt idx="32">
                  <c:v>54510</c:v>
                </c:pt>
                <c:pt idx="33">
                  <c:v>56350</c:v>
                </c:pt>
                <c:pt idx="34">
                  <c:v>56580</c:v>
                </c:pt>
                <c:pt idx="35">
                  <c:v>66400</c:v>
                </c:pt>
                <c:pt idx="36">
                  <c:v>343000</c:v>
                </c:pt>
                <c:pt idx="37">
                  <c:v>322200</c:v>
                </c:pt>
                <c:pt idx="38">
                  <c:v>485610</c:v>
                </c:pt>
                <c:pt idx="39">
                  <c:v>473980</c:v>
                </c:pt>
                <c:pt idx="40">
                  <c:v>496020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1B-485F-94BF-9D21CD4F8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AE_Cor_Dados_Graf!$H$4</c:f>
              <c:strCache>
                <c:ptCount val="1"/>
                <c:pt idx="0">
                  <c:v>Continente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AE_Cor_Dados_Graf!$G$5:$G$45</c:f>
              <c:numCache>
                <c:formatCode>General</c:formatCode>
                <c:ptCount val="41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  <c:pt idx="38">
                  <c:v>2021</c:v>
                </c:pt>
                <c:pt idx="39">
                  <c:v>2022</c:v>
                </c:pt>
                <c:pt idx="40">
                  <c:v>2023</c:v>
                </c:pt>
              </c:numCache>
            </c:numRef>
          </c:cat>
          <c:val>
            <c:numRef>
              <c:f>AE_Cor_Dados_Graf!$H$5:$H$45</c:f>
              <c:numCache>
                <c:formatCode>0.00%</c:formatCode>
                <c:ptCount val="4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A6-4751-BCAF-83872AC46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AE_Cor_Dados_Graf!$K$4</c:f>
              <c:strCache>
                <c:ptCount val="1"/>
                <c:pt idx="0">
                  <c:v>Continente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AE_Cor_Dados_Graf!$J$5:$J$45</c:f>
              <c:numCache>
                <c:formatCode>General</c:formatCode>
                <c:ptCount val="41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  <c:pt idx="38">
                  <c:v>2021</c:v>
                </c:pt>
                <c:pt idx="39">
                  <c:v>2022</c:v>
                </c:pt>
                <c:pt idx="40">
                  <c:v>2023</c:v>
                </c:pt>
              </c:numCache>
            </c:numRef>
          </c:cat>
          <c:val>
            <c:numRef>
              <c:f>AE_Cor_Dados_Graf!$K$5:$K$45</c:f>
              <c:numCache>
                <c:formatCode>0.00%</c:formatCode>
                <c:ptCount val="41"/>
                <c:pt idx="0">
                  <c:v>3.5931782945736435E-3</c:v>
                </c:pt>
                <c:pt idx="1">
                  <c:v>2.0625370083853837E-3</c:v>
                </c:pt>
                <c:pt idx="2">
                  <c:v>1.6301630163016303E-4</c:v>
                </c:pt>
                <c:pt idx="3">
                  <c:v>6.7462340015856834E-4</c:v>
                </c:pt>
                <c:pt idx="4">
                  <c:v>1.859828614251735E-3</c:v>
                </c:pt>
                <c:pt idx="5">
                  <c:v>2.244864827916197E-3</c:v>
                </c:pt>
                <c:pt idx="6">
                  <c:v>3.1265847328699704E-3</c:v>
                </c:pt>
                <c:pt idx="7">
                  <c:v>6.2808556609114993E-3</c:v>
                </c:pt>
                <c:pt idx="8">
                  <c:v>1.1178501752386872E-2</c:v>
                </c:pt>
                <c:pt idx="9">
                  <c:v>1.3189023762987346E-2</c:v>
                </c:pt>
                <c:pt idx="10">
                  <c:v>5.5764265810026355E-3</c:v>
                </c:pt>
                <c:pt idx="11">
                  <c:v>9.9404214170968706E-3</c:v>
                </c:pt>
                <c:pt idx="12">
                  <c:v>1.374802192288394E-2</c:v>
                </c:pt>
                <c:pt idx="13">
                  <c:v>1.284912870749752E-2</c:v>
                </c:pt>
                <c:pt idx="14">
                  <c:v>2.1375237751565589E-2</c:v>
                </c:pt>
                <c:pt idx="15">
                  <c:v>1.5490836729265657E-2</c:v>
                </c:pt>
                <c:pt idx="16">
                  <c:v>7.4142648917117932E-3</c:v>
                </c:pt>
                <c:pt idx="17">
                  <c:v>1.3594114555379745E-2</c:v>
                </c:pt>
                <c:pt idx="18">
                  <c:v>3.0021518449380544E-2</c:v>
                </c:pt>
                <c:pt idx="19">
                  <c:v>3.0029245398190473E-2</c:v>
                </c:pt>
                <c:pt idx="20">
                  <c:v>2.8271437750494868E-2</c:v>
                </c:pt>
                <c:pt idx="21">
                  <c:v>3.4718543464179664E-2</c:v>
                </c:pt>
                <c:pt idx="22">
                  <c:v>1.695493048396686E-2</c:v>
                </c:pt>
                <c:pt idx="23">
                  <c:v>1.5198915202118343E-2</c:v>
                </c:pt>
                <c:pt idx="24">
                  <c:v>1.1480780136098512E-2</c:v>
                </c:pt>
                <c:pt idx="25">
                  <c:v>1.0681912580322021E-2</c:v>
                </c:pt>
                <c:pt idx="26">
                  <c:v>1.1220426392335798E-2</c:v>
                </c:pt>
                <c:pt idx="27">
                  <c:v>1.4770153357381965E-2</c:v>
                </c:pt>
                <c:pt idx="28">
                  <c:v>8.1264219697016419E-3</c:v>
                </c:pt>
                <c:pt idx="29">
                  <c:v>1.7422911128133496E-3</c:v>
                </c:pt>
                <c:pt idx="30">
                  <c:v>9.1132113732241768E-3</c:v>
                </c:pt>
                <c:pt idx="31">
                  <c:v>2.2796557066356053E-3</c:v>
                </c:pt>
                <c:pt idx="32">
                  <c:v>1.9547092679253401E-3</c:v>
                </c:pt>
                <c:pt idx="33">
                  <c:v>1.9502791304558495E-3</c:v>
                </c:pt>
                <c:pt idx="34">
                  <c:v>1.7204000279739844E-3</c:v>
                </c:pt>
                <c:pt idx="35">
                  <c:v>1.8468350698404045E-3</c:v>
                </c:pt>
                <c:pt idx="36">
                  <c:v>8.8367671344399476E-3</c:v>
                </c:pt>
                <c:pt idx="37">
                  <c:v>8.3667014630042242E-3</c:v>
                </c:pt>
                <c:pt idx="38">
                  <c:v>1.1127788191405015E-2</c:v>
                </c:pt>
                <c:pt idx="39">
                  <c:v>9.7395485508214238E-3</c:v>
                </c:pt>
                <c:pt idx="40">
                  <c:v>9.636658234930701E-3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57-4F58-A653-E26E73217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Est_Nac_Cor_Dados_Graf!$H$4</c:f>
              <c:strCache>
                <c:ptCount val="1"/>
                <c:pt idx="0">
                  <c:v>Continente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Est_Nac_Cor_Dados_Graf!$G$5:$G$45</c:f>
              <c:numCache>
                <c:formatCode>General</c:formatCode>
                <c:ptCount val="41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  <c:pt idx="38">
                  <c:v>2021</c:v>
                </c:pt>
                <c:pt idx="39">
                  <c:v>2022</c:v>
                </c:pt>
                <c:pt idx="40">
                  <c:v>2023</c:v>
                </c:pt>
              </c:numCache>
            </c:numRef>
          </c:cat>
          <c:val>
            <c:numRef>
              <c:f>Est_Nac_Cor_Dados_Graf!$H$5:$H$45</c:f>
              <c:numCache>
                <c:formatCode>0.00%</c:formatCode>
                <c:ptCount val="4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62-45A8-9214-18573247D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AE_Cor_Dados_Graf!$N$4</c:f>
              <c:strCache>
                <c:ptCount val="1"/>
                <c:pt idx="0">
                  <c:v>Continente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AE_Cor_Dados_Graf!$M$5:$M$45</c:f>
              <c:numCache>
                <c:formatCode>General</c:formatCode>
                <c:ptCount val="41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  <c:pt idx="38">
                  <c:v>2021</c:v>
                </c:pt>
                <c:pt idx="39">
                  <c:v>2022</c:v>
                </c:pt>
                <c:pt idx="40">
                  <c:v>2023</c:v>
                </c:pt>
              </c:numCache>
            </c:numRef>
          </c:cat>
          <c:val>
            <c:numRef>
              <c:f>AE_Cor_Dados_Graf!$N$5:$N$45</c:f>
              <c:numCache>
                <c:formatCode>0.00%</c:formatCode>
                <c:ptCount val="41"/>
                <c:pt idx="0">
                  <c:v>1.1257772020725389E-3</c:v>
                </c:pt>
                <c:pt idx="1">
                  <c:v>5.6984537442609107E-4</c:v>
                </c:pt>
                <c:pt idx="2">
                  <c:v>4.2106713394498578E-5</c:v>
                </c:pt>
                <c:pt idx="3">
                  <c:v>1.6818082350366715E-4</c:v>
                </c:pt>
                <c:pt idx="4">
                  <c:v>5.1103451363086977E-4</c:v>
                </c:pt>
                <c:pt idx="5">
                  <c:v>6.5607379550414776E-4</c:v>
                </c:pt>
                <c:pt idx="6">
                  <c:v>8.8784086842166562E-4</c:v>
                </c:pt>
                <c:pt idx="7">
                  <c:v>1.7023742326959712E-3</c:v>
                </c:pt>
                <c:pt idx="8">
                  <c:v>2.9880794335231131E-3</c:v>
                </c:pt>
                <c:pt idx="9">
                  <c:v>3.5146578286566442E-3</c:v>
                </c:pt>
                <c:pt idx="10">
                  <c:v>1.3601507130076736E-3</c:v>
                </c:pt>
                <c:pt idx="11">
                  <c:v>2.3185131831674529E-3</c:v>
                </c:pt>
                <c:pt idx="12">
                  <c:v>3.2007467263328862E-3</c:v>
                </c:pt>
                <c:pt idx="13">
                  <c:v>3.0611457569346997E-3</c:v>
                </c:pt>
                <c:pt idx="14">
                  <c:v>5.5570116162371288E-3</c:v>
                </c:pt>
                <c:pt idx="15">
                  <c:v>4.2364579797294017E-3</c:v>
                </c:pt>
                <c:pt idx="16">
                  <c:v>2.0456793416235171E-3</c:v>
                </c:pt>
                <c:pt idx="17">
                  <c:v>3.8067585825588232E-3</c:v>
                </c:pt>
                <c:pt idx="18">
                  <c:v>8.2203732495870017E-3</c:v>
                </c:pt>
                <c:pt idx="19">
                  <c:v>7.7647168585702839E-3</c:v>
                </c:pt>
                <c:pt idx="20">
                  <c:v>6.7174079434344875E-3</c:v>
                </c:pt>
                <c:pt idx="21">
                  <c:v>8.1324795531512954E-3</c:v>
                </c:pt>
                <c:pt idx="22">
                  <c:v>3.921093743594401E-3</c:v>
                </c:pt>
                <c:pt idx="23">
                  <c:v>3.424748166129758E-3</c:v>
                </c:pt>
                <c:pt idx="24">
                  <c:v>2.5842900240136673E-3</c:v>
                </c:pt>
                <c:pt idx="25">
                  <c:v>2.4410561978930535E-3</c:v>
                </c:pt>
                <c:pt idx="26">
                  <c:v>2.3789109798171663E-3</c:v>
                </c:pt>
                <c:pt idx="27">
                  <c:v>3.0387927674727796E-3</c:v>
                </c:pt>
                <c:pt idx="28">
                  <c:v>1.4969090758346858E-3</c:v>
                </c:pt>
                <c:pt idx="29">
                  <c:v>2.7570536603452501E-4</c:v>
                </c:pt>
                <c:pt idx="30">
                  <c:v>1.3443422371567514E-3</c:v>
                </c:pt>
                <c:pt idx="31">
                  <c:v>3.4266820067990457E-4</c:v>
                </c:pt>
                <c:pt idx="32">
                  <c:v>3.0331661781104558E-4</c:v>
                </c:pt>
                <c:pt idx="33">
                  <c:v>3.0216129782969364E-4</c:v>
                </c:pt>
                <c:pt idx="34">
                  <c:v>2.8875140280208283E-4</c:v>
                </c:pt>
                <c:pt idx="35">
                  <c:v>3.2361166210653644E-4</c:v>
                </c:pt>
                <c:pt idx="36">
                  <c:v>1.6000022390701889E-3</c:v>
                </c:pt>
                <c:pt idx="37">
                  <c:v>1.6068310767713165E-3</c:v>
                </c:pt>
                <c:pt idx="38">
                  <c:v>2.2476398185077478E-3</c:v>
                </c:pt>
                <c:pt idx="39">
                  <c:v>1.9558398933073201E-3</c:v>
                </c:pt>
                <c:pt idx="40">
                  <c:v>1.868228181311767E-3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D3-41DE-AAF3-FFFFFAC1F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AE_Const_Dados_Graf!$E$4</c:f>
              <c:strCache>
                <c:ptCount val="1"/>
                <c:pt idx="0">
                  <c:v>Continente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AE_Const_Dados_Graf!$D$5:$D$45</c:f>
              <c:numCache>
                <c:formatCode>General</c:formatCode>
                <c:ptCount val="41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  <c:pt idx="38">
                  <c:v>2021</c:v>
                </c:pt>
                <c:pt idx="39">
                  <c:v>2022</c:v>
                </c:pt>
                <c:pt idx="40">
                  <c:v>2023</c:v>
                </c:pt>
              </c:numCache>
            </c:numRef>
          </c:cat>
          <c:val>
            <c:numRef>
              <c:f>AE_Const_Dados_Graf!$E$5:$E$45</c:f>
              <c:numCache>
                <c:formatCode>General</c:formatCode>
                <c:ptCount val="41"/>
                <c:pt idx="0">
                  <c:v>67533.786046511625</c:v>
                </c:pt>
                <c:pt idx="1">
                  <c:v>34057.848604664483</c:v>
                </c:pt>
                <c:pt idx="2">
                  <c:v>2637.3918391839188</c:v>
                </c:pt>
                <c:pt idx="3">
                  <c:v>11590.974487484427</c:v>
                </c:pt>
                <c:pt idx="4">
                  <c:v>38544.57606464436</c:v>
                </c:pt>
                <c:pt idx="5">
                  <c:v>53037.176424348072</c:v>
                </c:pt>
                <c:pt idx="6">
                  <c:v>76785.794454553601</c:v>
                </c:pt>
                <c:pt idx="7">
                  <c:v>165722.26086984816</c:v>
                </c:pt>
                <c:pt idx="8">
                  <c:v>316140.32590942836</c:v>
                </c:pt>
                <c:pt idx="9">
                  <c:v>404554.83929636865</c:v>
                </c:pt>
                <c:pt idx="10">
                  <c:v>160146.04912386613</c:v>
                </c:pt>
                <c:pt idx="11">
                  <c:v>283542.5685855546</c:v>
                </c:pt>
                <c:pt idx="12">
                  <c:v>409000.90260141267</c:v>
                </c:pt>
                <c:pt idx="13">
                  <c:v>402086.49973084923</c:v>
                </c:pt>
                <c:pt idx="14">
                  <c:v>763623.95610335504</c:v>
                </c:pt>
                <c:pt idx="15">
                  <c:v>618346.18063842424</c:v>
                </c:pt>
                <c:pt idx="16">
                  <c:v>313917.00980912062</c:v>
                </c:pt>
                <c:pt idx="17">
                  <c:v>598922.70202364319</c:v>
                </c:pt>
                <c:pt idx="18">
                  <c:v>1335531.265435453</c:v>
                </c:pt>
                <c:pt idx="19">
                  <c:v>1290566.8794780322</c:v>
                </c:pt>
                <c:pt idx="20">
                  <c:v>1126155.9699218872</c:v>
                </c:pt>
                <c:pt idx="21">
                  <c:v>1385578.8792575996</c:v>
                </c:pt>
                <c:pt idx="22">
                  <c:v>677400.33762592787</c:v>
                </c:pt>
                <c:pt idx="23">
                  <c:v>602646.10711311363</c:v>
                </c:pt>
                <c:pt idx="24">
                  <c:v>469267.70343891776</c:v>
                </c:pt>
                <c:pt idx="25">
                  <c:v>438463.67025825212</c:v>
                </c:pt>
                <c:pt idx="26">
                  <c:v>425848.84286832059</c:v>
                </c:pt>
                <c:pt idx="27">
                  <c:v>554263.29787377967</c:v>
                </c:pt>
                <c:pt idx="28">
                  <c:v>266550.70381719864</c:v>
                </c:pt>
                <c:pt idx="29">
                  <c:v>47597.128223614054</c:v>
                </c:pt>
                <c:pt idx="30">
                  <c:v>236997.26365093066</c:v>
                </c:pt>
                <c:pt idx="31">
                  <c:v>60641.349417784397</c:v>
                </c:pt>
                <c:pt idx="32">
                  <c:v>55075.106449357212</c:v>
                </c:pt>
                <c:pt idx="33">
                  <c:v>56350.195027913047</c:v>
                </c:pt>
                <c:pt idx="34">
                  <c:v>55419.246101125951</c:v>
                </c:pt>
                <c:pt idx="35">
                  <c:v>63170.070146356113</c:v>
                </c:pt>
                <c:pt idx="36">
                  <c:v>318541.59592529718</c:v>
                </c:pt>
                <c:pt idx="37">
                  <c:v>295030.81033918646</c:v>
                </c:pt>
                <c:pt idx="38">
                  <c:v>424041.06071577518</c:v>
                </c:pt>
                <c:pt idx="39">
                  <c:v>382262.67129691463</c:v>
                </c:pt>
                <c:pt idx="40">
                  <c:v>387865.8572977258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01-458C-BC86-D99D8A5C4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AE_Const_Dados_Graf!$H$4</c:f>
              <c:strCache>
                <c:ptCount val="1"/>
                <c:pt idx="0">
                  <c:v>Continente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AE_Const_Dados_Graf!$G$5:$G$45</c:f>
              <c:numCache>
                <c:formatCode>General</c:formatCode>
                <c:ptCount val="41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  <c:pt idx="38">
                  <c:v>2021</c:v>
                </c:pt>
                <c:pt idx="39">
                  <c:v>2022</c:v>
                </c:pt>
                <c:pt idx="40">
                  <c:v>2023</c:v>
                </c:pt>
              </c:numCache>
            </c:numRef>
          </c:cat>
          <c:val>
            <c:numRef>
              <c:f>AE_Const_Dados_Graf!$H$5:$H$45</c:f>
              <c:numCache>
                <c:formatCode>0.00%</c:formatCode>
                <c:ptCount val="4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B4-49FB-BECA-37AC32A0A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AE_Const_Dados_Graf!$K$4</c:f>
              <c:strCache>
                <c:ptCount val="1"/>
                <c:pt idx="0">
                  <c:v>Continente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AE_Const_Dados_Graf!$J$5:$J$45</c:f>
              <c:numCache>
                <c:formatCode>General</c:formatCode>
                <c:ptCount val="41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  <c:pt idx="38">
                  <c:v>2021</c:v>
                </c:pt>
                <c:pt idx="39">
                  <c:v>2022</c:v>
                </c:pt>
                <c:pt idx="40">
                  <c:v>2023</c:v>
                </c:pt>
              </c:numCache>
            </c:numRef>
          </c:cat>
          <c:val>
            <c:numRef>
              <c:f>AE_Const_Dados_Graf!$K$5:$K$45</c:f>
              <c:numCache>
                <c:formatCode>0.00%</c:formatCode>
                <c:ptCount val="41"/>
                <c:pt idx="0">
                  <c:v>3.5931782945736431E-3</c:v>
                </c:pt>
                <c:pt idx="1">
                  <c:v>2.0625370083853837E-3</c:v>
                </c:pt>
                <c:pt idx="2">
                  <c:v>1.6301630163016305E-4</c:v>
                </c:pt>
                <c:pt idx="3">
                  <c:v>6.7462340015856845E-4</c:v>
                </c:pt>
                <c:pt idx="4">
                  <c:v>1.8598286142517352E-3</c:v>
                </c:pt>
                <c:pt idx="5">
                  <c:v>2.244864827916197E-3</c:v>
                </c:pt>
                <c:pt idx="6">
                  <c:v>3.1265847328699704E-3</c:v>
                </c:pt>
                <c:pt idx="7">
                  <c:v>6.2808556609114984E-3</c:v>
                </c:pt>
                <c:pt idx="8">
                  <c:v>1.117850175238687E-2</c:v>
                </c:pt>
                <c:pt idx="9">
                  <c:v>1.3189023762987346E-2</c:v>
                </c:pt>
                <c:pt idx="10">
                  <c:v>5.5764265810026373E-3</c:v>
                </c:pt>
                <c:pt idx="11">
                  <c:v>9.9404214170968723E-3</c:v>
                </c:pt>
                <c:pt idx="12">
                  <c:v>1.3748021922883939E-2</c:v>
                </c:pt>
                <c:pt idx="13">
                  <c:v>1.2849128707497524E-2</c:v>
                </c:pt>
                <c:pt idx="14">
                  <c:v>2.1375237751565586E-2</c:v>
                </c:pt>
                <c:pt idx="15">
                  <c:v>1.5490836729265657E-2</c:v>
                </c:pt>
                <c:pt idx="16">
                  <c:v>7.4142648917117924E-3</c:v>
                </c:pt>
                <c:pt idx="17">
                  <c:v>1.3594114555379747E-2</c:v>
                </c:pt>
                <c:pt idx="18">
                  <c:v>3.0021518449380544E-2</c:v>
                </c:pt>
                <c:pt idx="19">
                  <c:v>3.002924539819048E-2</c:v>
                </c:pt>
                <c:pt idx="20">
                  <c:v>2.8271437750494861E-2</c:v>
                </c:pt>
                <c:pt idx="21">
                  <c:v>3.4718543464179658E-2</c:v>
                </c:pt>
                <c:pt idx="22">
                  <c:v>1.6954930483966856E-2</c:v>
                </c:pt>
                <c:pt idx="23">
                  <c:v>1.5198915202118345E-2</c:v>
                </c:pt>
                <c:pt idx="24">
                  <c:v>1.148078013609851E-2</c:v>
                </c:pt>
                <c:pt idx="25">
                  <c:v>1.0681912580322021E-2</c:v>
                </c:pt>
                <c:pt idx="26">
                  <c:v>1.12204263923358E-2</c:v>
                </c:pt>
                <c:pt idx="27">
                  <c:v>1.4770153357381962E-2</c:v>
                </c:pt>
                <c:pt idx="28">
                  <c:v>8.1264219697016402E-3</c:v>
                </c:pt>
                <c:pt idx="29">
                  <c:v>1.7422911128133496E-3</c:v>
                </c:pt>
                <c:pt idx="30">
                  <c:v>9.1132113732241785E-3</c:v>
                </c:pt>
                <c:pt idx="31">
                  <c:v>2.2796557066356053E-3</c:v>
                </c:pt>
                <c:pt idx="32">
                  <c:v>1.9547092679253397E-3</c:v>
                </c:pt>
                <c:pt idx="33">
                  <c:v>1.9502791304558498E-3</c:v>
                </c:pt>
                <c:pt idx="34">
                  <c:v>1.7204000279739842E-3</c:v>
                </c:pt>
                <c:pt idx="35">
                  <c:v>1.8468350698404043E-3</c:v>
                </c:pt>
                <c:pt idx="36">
                  <c:v>8.8367671344399493E-3</c:v>
                </c:pt>
                <c:pt idx="37">
                  <c:v>8.3667014630042242E-3</c:v>
                </c:pt>
                <c:pt idx="38">
                  <c:v>1.1127788191405015E-2</c:v>
                </c:pt>
                <c:pt idx="39">
                  <c:v>9.7395485508214238E-3</c:v>
                </c:pt>
                <c:pt idx="40">
                  <c:v>9.636658234930701E-3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B-4046-BF88-3DE4F199C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AE_Const_Dados_Graf!$N$4</c:f>
              <c:strCache>
                <c:ptCount val="1"/>
                <c:pt idx="0">
                  <c:v>Continente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AE_Const_Dados_Graf!$M$5:$M$45</c:f>
              <c:numCache>
                <c:formatCode>General</c:formatCode>
                <c:ptCount val="41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  <c:pt idx="38">
                  <c:v>2021</c:v>
                </c:pt>
                <c:pt idx="39">
                  <c:v>2022</c:v>
                </c:pt>
                <c:pt idx="40">
                  <c:v>2023</c:v>
                </c:pt>
              </c:numCache>
            </c:numRef>
          </c:cat>
          <c:val>
            <c:numRef>
              <c:f>AE_Const_Dados_Graf!$N$5:$N$45</c:f>
              <c:numCache>
                <c:formatCode>0.00%</c:formatCode>
                <c:ptCount val="41"/>
                <c:pt idx="0">
                  <c:v>6.5383201773768819E-4</c:v>
                </c:pt>
                <c:pt idx="1">
                  <c:v>3.3398397250944585E-4</c:v>
                </c:pt>
                <c:pt idx="2">
                  <c:v>2.5629608919216232E-5</c:v>
                </c:pt>
                <c:pt idx="3">
                  <c:v>1.0926377571686591E-4</c:v>
                </c:pt>
                <c:pt idx="4">
                  <c:v>3.4017614040920751E-4</c:v>
                </c:pt>
                <c:pt idx="5">
                  <c:v>4.3998882070536412E-4</c:v>
                </c:pt>
                <c:pt idx="6">
                  <c:v>6.0253830478505181E-4</c:v>
                </c:pt>
                <c:pt idx="7">
                  <c:v>1.2249699221937999E-3</c:v>
                </c:pt>
                <c:pt idx="8">
                  <c:v>2.2707608837486287E-3</c:v>
                </c:pt>
                <c:pt idx="9">
                  <c:v>2.8566121380475895E-3</c:v>
                </c:pt>
                <c:pt idx="10">
                  <c:v>1.150029184991344E-3</c:v>
                </c:pt>
                <c:pt idx="11">
                  <c:v>2.0002791405068347E-3</c:v>
                </c:pt>
                <c:pt idx="12">
                  <c:v>2.8182197338435929E-3</c:v>
                </c:pt>
                <c:pt idx="13">
                  <c:v>2.6767738614731293E-3</c:v>
                </c:pt>
                <c:pt idx="14">
                  <c:v>4.8693178584304601E-3</c:v>
                </c:pt>
                <c:pt idx="15">
                  <c:v>3.7620604831749603E-3</c:v>
                </c:pt>
                <c:pt idx="16">
                  <c:v>1.8380862560236403E-3</c:v>
                </c:pt>
                <c:pt idx="17">
                  <c:v>3.3779786140358359E-3</c:v>
                </c:pt>
                <c:pt idx="18">
                  <c:v>7.3889049264969338E-3</c:v>
                </c:pt>
                <c:pt idx="19">
                  <c:v>7.0855102344934313E-3</c:v>
                </c:pt>
                <c:pt idx="20">
                  <c:v>6.2409306783045597E-3</c:v>
                </c:pt>
                <c:pt idx="21">
                  <c:v>7.543664903171641E-3</c:v>
                </c:pt>
                <c:pt idx="22">
                  <c:v>3.6594356975015369E-3</c:v>
                </c:pt>
                <c:pt idx="23">
                  <c:v>3.2035434407502168E-3</c:v>
                </c:pt>
                <c:pt idx="24">
                  <c:v>2.4335319675934624E-3</c:v>
                </c:pt>
                <c:pt idx="25">
                  <c:v>2.2665524780524338E-3</c:v>
                </c:pt>
                <c:pt idx="26">
                  <c:v>2.2722845252031408E-3</c:v>
                </c:pt>
                <c:pt idx="27">
                  <c:v>2.9069763549241438E-3</c:v>
                </c:pt>
                <c:pt idx="28">
                  <c:v>1.4221157153492517E-3</c:v>
                </c:pt>
                <c:pt idx="29">
                  <c:v>2.6468155510693309E-4</c:v>
                </c:pt>
                <c:pt idx="30">
                  <c:v>1.3301853617917563E-3</c:v>
                </c:pt>
                <c:pt idx="31">
                  <c:v>3.3768412768332571E-4</c:v>
                </c:pt>
                <c:pt idx="32">
                  <c:v>3.012891070555247E-4</c:v>
                </c:pt>
                <c:pt idx="33">
                  <c:v>3.021623436129646E-4</c:v>
                </c:pt>
                <c:pt idx="34">
                  <c:v>2.8710351046644822E-4</c:v>
                </c:pt>
                <c:pt idx="35">
                  <c:v>3.1819112373352625E-4</c:v>
                </c:pt>
                <c:pt idx="36">
                  <c:v>1.5625898417222111E-3</c:v>
                </c:pt>
                <c:pt idx="37">
                  <c:v>1.5782627460251266E-3</c:v>
                </c:pt>
                <c:pt idx="38">
                  <c:v>2.145315144689899E-3</c:v>
                </c:pt>
                <c:pt idx="39">
                  <c:v>1.810347557671876E-3</c:v>
                </c:pt>
                <c:pt idx="40">
                  <c:v>1.79626570445714E-3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CF-4C42-B1CC-0DA624057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Ferrovia_Cor_Dados_Graf!$E$4</c:f>
              <c:strCache>
                <c:ptCount val="1"/>
                <c:pt idx="0">
                  <c:v>Continente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Ferrovia_Cor_Dados_Graf!$D$5:$D$45</c:f>
              <c:numCache>
                <c:formatCode>General</c:formatCode>
                <c:ptCount val="41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  <c:pt idx="38">
                  <c:v>2021</c:v>
                </c:pt>
                <c:pt idx="39">
                  <c:v>2022</c:v>
                </c:pt>
                <c:pt idx="40">
                  <c:v>2023</c:v>
                </c:pt>
              </c:numCache>
            </c:numRef>
          </c:cat>
          <c:val>
            <c:numRef>
              <c:f>Ferrovia_Cor_Dados_Graf!$E$5:$E$45</c:f>
              <c:numCache>
                <c:formatCode>General</c:formatCode>
                <c:ptCount val="41"/>
                <c:pt idx="0">
                  <c:v>19851.777216907252</c:v>
                </c:pt>
                <c:pt idx="1">
                  <c:v>19522.50576111571</c:v>
                </c:pt>
                <c:pt idx="2">
                  <c:v>31540.881475643699</c:v>
                </c:pt>
                <c:pt idx="3">
                  <c:v>48913.618180185753</c:v>
                </c:pt>
                <c:pt idx="4">
                  <c:v>62589.893357009605</c:v>
                </c:pt>
                <c:pt idx="5">
                  <c:v>78455.921229836094</c:v>
                </c:pt>
                <c:pt idx="6">
                  <c:v>81200.382079189148</c:v>
                </c:pt>
                <c:pt idx="7">
                  <c:v>108240.44053830269</c:v>
                </c:pt>
                <c:pt idx="8">
                  <c:v>184567.2529204617</c:v>
                </c:pt>
                <c:pt idx="9">
                  <c:v>213128.66491754871</c:v>
                </c:pt>
                <c:pt idx="10">
                  <c:v>268304.14700571622</c:v>
                </c:pt>
                <c:pt idx="11">
                  <c:v>296610.16949152545</c:v>
                </c:pt>
                <c:pt idx="12">
                  <c:v>240080.93993475725</c:v>
                </c:pt>
                <c:pt idx="13">
                  <c:v>359847.76688181481</c:v>
                </c:pt>
                <c:pt idx="14">
                  <c:v>529132.90968765272</c:v>
                </c:pt>
                <c:pt idx="15">
                  <c:v>626411.20399836393</c:v>
                </c:pt>
                <c:pt idx="16">
                  <c:v>603116.22489799582</c:v>
                </c:pt>
                <c:pt idx="17">
                  <c:v>611245.66794026399</c:v>
                </c:pt>
                <c:pt idx="18">
                  <c:v>499326.31900000002</c:v>
                </c:pt>
                <c:pt idx="19">
                  <c:v>644599.54399999999</c:v>
                </c:pt>
                <c:pt idx="20">
                  <c:v>830786.43500000006</c:v>
                </c:pt>
                <c:pt idx="21">
                  <c:v>578369.49899999995</c:v>
                </c:pt>
                <c:pt idx="22">
                  <c:v>481762.16399999999</c:v>
                </c:pt>
                <c:pt idx="23">
                  <c:v>346238.68</c:v>
                </c:pt>
                <c:pt idx="24">
                  <c:v>354860.29300000001</c:v>
                </c:pt>
                <c:pt idx="25">
                  <c:v>480671.61800000002</c:v>
                </c:pt>
                <c:pt idx="26">
                  <c:v>457869.09700000001</c:v>
                </c:pt>
                <c:pt idx="27">
                  <c:v>450618.29800000001</c:v>
                </c:pt>
                <c:pt idx="28">
                  <c:v>333112.59499999997</c:v>
                </c:pt>
                <c:pt idx="29">
                  <c:v>86131.312000000005</c:v>
                </c:pt>
                <c:pt idx="30">
                  <c:v>71046</c:v>
                </c:pt>
                <c:pt idx="31">
                  <c:v>120022</c:v>
                </c:pt>
                <c:pt idx="32">
                  <c:v>177192</c:v>
                </c:pt>
                <c:pt idx="33">
                  <c:v>78535.186000000002</c:v>
                </c:pt>
                <c:pt idx="34">
                  <c:v>110233</c:v>
                </c:pt>
                <c:pt idx="35">
                  <c:v>132561.31633999999</c:v>
                </c:pt>
                <c:pt idx="36">
                  <c:v>216152.21331799976</c:v>
                </c:pt>
                <c:pt idx="37">
                  <c:v>219705.76739999972</c:v>
                </c:pt>
                <c:pt idx="38">
                  <c:v>306582.1506099999</c:v>
                </c:pt>
                <c:pt idx="39">
                  <c:v>473252.13608000026</c:v>
                </c:pt>
                <c:pt idx="40">
                  <c:v>568207.53508000053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F9-4E47-9F81-7A6E190F7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Ferrovia_Cor_Dados_Graf!$H$4</c:f>
              <c:strCache>
                <c:ptCount val="1"/>
                <c:pt idx="0">
                  <c:v>Continente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Ferrovia_Cor_Dados_Graf!$G$5:$G$45</c:f>
              <c:numCache>
                <c:formatCode>General</c:formatCode>
                <c:ptCount val="41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  <c:pt idx="38">
                  <c:v>2021</c:v>
                </c:pt>
                <c:pt idx="39">
                  <c:v>2022</c:v>
                </c:pt>
                <c:pt idx="40">
                  <c:v>2023</c:v>
                </c:pt>
              </c:numCache>
            </c:numRef>
          </c:cat>
          <c:val>
            <c:numRef>
              <c:f>Ferrovia_Cor_Dados_Graf!$H$5:$H$45</c:f>
              <c:numCache>
                <c:formatCode>0.00%</c:formatCode>
                <c:ptCount val="4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AF-46AF-A653-011BC2241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Ferrovia_Cor_Dados_Graf!$K$4</c:f>
              <c:strCache>
                <c:ptCount val="1"/>
                <c:pt idx="0">
                  <c:v>Continente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Ferrovia_Cor_Dados_Graf!$J$5:$J$45</c:f>
              <c:numCache>
                <c:formatCode>General</c:formatCode>
                <c:ptCount val="41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  <c:pt idx="38">
                  <c:v>2021</c:v>
                </c:pt>
                <c:pt idx="39">
                  <c:v>2022</c:v>
                </c:pt>
                <c:pt idx="40">
                  <c:v>2023</c:v>
                </c:pt>
              </c:numCache>
            </c:numRef>
          </c:cat>
          <c:val>
            <c:numRef>
              <c:f>Ferrovia_Cor_Dados_Graf!$K$5:$K$45</c:f>
              <c:numCache>
                <c:formatCode>0.00%</c:formatCode>
                <c:ptCount val="41"/>
                <c:pt idx="0">
                  <c:v>4.1037265564666152E-3</c:v>
                </c:pt>
                <c:pt idx="1">
                  <c:v>3.7290137644673104E-3</c:v>
                </c:pt>
                <c:pt idx="2">
                  <c:v>5.2573393132052705E-3</c:v>
                </c:pt>
                <c:pt idx="3">
                  <c:v>6.9251356580849691E-3</c:v>
                </c:pt>
                <c:pt idx="4">
                  <c:v>6.7978553275129085E-3</c:v>
                </c:pt>
                <c:pt idx="5">
                  <c:v>6.7035716557158577E-3</c:v>
                </c:pt>
                <c:pt idx="6">
                  <c:v>6.0555724487060493E-3</c:v>
                </c:pt>
                <c:pt idx="7">
                  <c:v>7.0441979017371384E-3</c:v>
                </c:pt>
                <c:pt idx="8">
                  <c:v>1.06217809844709E-2</c:v>
                </c:pt>
                <c:pt idx="9">
                  <c:v>1.0962280882499162E-2</c:v>
                </c:pt>
                <c:pt idx="10">
                  <c:v>1.4461418685056201E-2</c:v>
                </c:pt>
                <c:pt idx="11">
                  <c:v>1.5420256171869418E-2</c:v>
                </c:pt>
                <c:pt idx="12">
                  <c:v>1.1582893007003225E-2</c:v>
                </c:pt>
                <c:pt idx="13">
                  <c:v>1.6008815997874144E-2</c:v>
                </c:pt>
                <c:pt idx="14">
                  <c:v>1.9889672360963364E-2</c:v>
                </c:pt>
                <c:pt idx="15">
                  <c:v>2.056970239477636E-2</c:v>
                </c:pt>
                <c:pt idx="16">
                  <c:v>1.8276304622074486E-2</c:v>
                </c:pt>
                <c:pt idx="17">
                  <c:v>1.6997980192944476E-2</c:v>
                </c:pt>
                <c:pt idx="18">
                  <c:v>1.3430910149714615E-2</c:v>
                </c:pt>
                <c:pt idx="19">
                  <c:v>1.748754205721572E-2</c:v>
                </c:pt>
                <c:pt idx="20">
                  <c:v>2.3937626165854615E-2</c:v>
                </c:pt>
                <c:pt idx="21">
                  <c:v>1.6217770920317304E-2</c:v>
                </c:pt>
                <c:pt idx="22">
                  <c:v>1.3138562008083386E-2</c:v>
                </c:pt>
                <c:pt idx="23">
                  <c:v>9.2421010484955886E-3</c:v>
                </c:pt>
                <c:pt idx="24">
                  <c:v>8.9836229392822441E-3</c:v>
                </c:pt>
                <c:pt idx="25">
                  <c:v>1.1744035231742774E-2</c:v>
                </c:pt>
                <c:pt idx="26">
                  <c:v>1.2311254493682627E-2</c:v>
                </c:pt>
                <c:pt idx="27">
                  <c:v>1.2194396055519323E-2</c:v>
                </c:pt>
                <c:pt idx="28">
                  <c:v>1.0269398749591522E-2</c:v>
                </c:pt>
                <c:pt idx="29">
                  <c:v>3.2341771429429704E-3</c:v>
                </c:pt>
                <c:pt idx="30">
                  <c:v>2.8248569599567401E-3</c:v>
                </c:pt>
                <c:pt idx="31">
                  <c:v>4.6139770189176834E-3</c:v>
                </c:pt>
                <c:pt idx="32">
                  <c:v>6.3540422785218651E-3</c:v>
                </c:pt>
                <c:pt idx="33">
                  <c:v>2.7181106346454023E-3</c:v>
                </c:pt>
                <c:pt idx="34">
                  <c:v>3.3518002171024431E-3</c:v>
                </c:pt>
                <c:pt idx="35">
                  <c:v>3.6870314445921664E-3</c:v>
                </c:pt>
                <c:pt idx="36">
                  <c:v>5.5687661069532155E-3</c:v>
                </c:pt>
                <c:pt idx="37">
                  <c:v>5.7051910786345235E-3</c:v>
                </c:pt>
                <c:pt idx="38">
                  <c:v>7.0253521040619235E-3</c:v>
                </c:pt>
                <c:pt idx="39">
                  <c:v>9.7245920843307947E-3</c:v>
                </c:pt>
                <c:pt idx="40">
                  <c:v>1.1039114999553167E-2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ED-47BD-AD48-D781E75BD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Ferrovia_Cor_Dados_Graf!$N$4</c:f>
              <c:strCache>
                <c:ptCount val="1"/>
                <c:pt idx="0">
                  <c:v>Continente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Ferrovia_Cor_Dados_Graf!$M$5:$M$45</c:f>
              <c:numCache>
                <c:formatCode>General</c:formatCode>
                <c:ptCount val="41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  <c:pt idx="38">
                  <c:v>2021</c:v>
                </c:pt>
                <c:pt idx="39">
                  <c:v>2022</c:v>
                </c:pt>
                <c:pt idx="40">
                  <c:v>2023</c:v>
                </c:pt>
              </c:numCache>
            </c:numRef>
          </c:cat>
          <c:val>
            <c:numRef>
              <c:f>Ferrovia_Cor_Dados_Graf!$N$5:$N$45</c:f>
              <c:numCache>
                <c:formatCode>0.00%</c:formatCode>
                <c:ptCount val="41"/>
                <c:pt idx="0">
                  <c:v>1.2857368663800033E-3</c:v>
                </c:pt>
                <c:pt idx="1">
                  <c:v>1.0302657533967866E-3</c:v>
                </c:pt>
                <c:pt idx="2">
                  <c:v>1.3579579309864812E-3</c:v>
                </c:pt>
                <c:pt idx="3">
                  <c:v>1.7264076780876359E-3</c:v>
                </c:pt>
                <c:pt idx="4">
                  <c:v>1.8678810856054317E-3</c:v>
                </c:pt>
                <c:pt idx="5">
                  <c:v>1.959154798501618E-3</c:v>
                </c:pt>
                <c:pt idx="6">
                  <c:v>1.7195710850651962E-3</c:v>
                </c:pt>
                <c:pt idx="7">
                  <c:v>1.909271864430655E-3</c:v>
                </c:pt>
                <c:pt idx="8">
                  <c:v>2.8392646895016517E-3</c:v>
                </c:pt>
                <c:pt idx="9">
                  <c:v>2.9212674884802779E-3</c:v>
                </c:pt>
                <c:pt idx="10">
                  <c:v>3.5272963159940132E-3</c:v>
                </c:pt>
                <c:pt idx="11">
                  <c:v>3.5966349636653559E-3</c:v>
                </c:pt>
                <c:pt idx="12">
                  <c:v>2.696672079924398E-3</c:v>
                </c:pt>
                <c:pt idx="13">
                  <c:v>3.813902115934598E-3</c:v>
                </c:pt>
                <c:pt idx="14">
                  <c:v>5.1708028531719423E-3</c:v>
                </c:pt>
                <c:pt idx="15">
                  <c:v>5.6254340145730974E-3</c:v>
                </c:pt>
                <c:pt idx="16">
                  <c:v>5.0426386637993752E-3</c:v>
                </c:pt>
                <c:pt idx="17">
                  <c:v>4.7599427474332261E-3</c:v>
                </c:pt>
                <c:pt idx="18">
                  <c:v>3.6775986097598162E-3</c:v>
                </c:pt>
                <c:pt idx="19">
                  <c:v>4.5217857067697759E-3</c:v>
                </c:pt>
                <c:pt idx="20">
                  <c:v>5.6876767843426143E-3</c:v>
                </c:pt>
                <c:pt idx="21">
                  <c:v>3.7988543656288002E-3</c:v>
                </c:pt>
                <c:pt idx="22">
                  <c:v>3.0384986442993402E-3</c:v>
                </c:pt>
                <c:pt idx="23">
                  <c:v>2.0825084024818897E-3</c:v>
                </c:pt>
                <c:pt idx="24">
                  <c:v>2.0221872439216471E-3</c:v>
                </c:pt>
                <c:pt idx="25">
                  <c:v>2.6837750051925489E-3</c:v>
                </c:pt>
                <c:pt idx="26">
                  <c:v>2.6101840933914961E-3</c:v>
                </c:pt>
                <c:pt idx="27">
                  <c:v>2.5088597010870166E-3</c:v>
                </c:pt>
                <c:pt idx="28">
                  <c:v>1.8916512394929587E-3</c:v>
                </c:pt>
                <c:pt idx="29">
                  <c:v>5.1178588150848877E-4</c:v>
                </c:pt>
                <c:pt idx="30">
                  <c:v>4.1671090131343175E-4</c:v>
                </c:pt>
                <c:pt idx="31">
                  <c:v>6.9355350391236937E-4</c:v>
                </c:pt>
                <c:pt idx="32">
                  <c:v>9.8597098042881655E-4</c:v>
                </c:pt>
                <c:pt idx="33">
                  <c:v>4.2112322496994472E-4</c:v>
                </c:pt>
                <c:pt idx="34">
                  <c:v>5.625651004786496E-4</c:v>
                </c:pt>
                <c:pt idx="35">
                  <c:v>6.4606005891291822E-4</c:v>
                </c:pt>
                <c:pt idx="36">
                  <c:v>1.0082916189177163E-3</c:v>
                </c:pt>
                <c:pt idx="37">
                  <c:v>1.0956860794668218E-3</c:v>
                </c:pt>
                <c:pt idx="38">
                  <c:v>1.4190116541149794E-3</c:v>
                </c:pt>
                <c:pt idx="39">
                  <c:v>1.9528364220814571E-3</c:v>
                </c:pt>
                <c:pt idx="40">
                  <c:v>2.1401179990124418E-3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9A-4A4D-8327-0CDB978F6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Ferrovia_Const_Dados_Graf!$E$4</c:f>
              <c:strCache>
                <c:ptCount val="1"/>
                <c:pt idx="0">
                  <c:v>Continente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Ferrovia_Const_Dados_Graf!$D$5:$D$45</c:f>
              <c:numCache>
                <c:formatCode>General</c:formatCode>
                <c:ptCount val="41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  <c:pt idx="38">
                  <c:v>2021</c:v>
                </c:pt>
                <c:pt idx="39">
                  <c:v>2022</c:v>
                </c:pt>
                <c:pt idx="40">
                  <c:v>2023</c:v>
                </c:pt>
              </c:numCache>
            </c:numRef>
          </c:cat>
          <c:val>
            <c:numRef>
              <c:f>Ferrovia_Const_Dados_Graf!$E$5:$E$45</c:f>
              <c:numCache>
                <c:formatCode>General</c:formatCode>
                <c:ptCount val="41"/>
                <c:pt idx="0">
                  <c:v>77129.540628790041</c:v>
                </c:pt>
                <c:pt idx="1">
                  <c:v>61575.712687142899</c:v>
                </c:pt>
                <c:pt idx="2">
                  <c:v>85056.915546554112</c:v>
                </c:pt>
                <c:pt idx="3">
                  <c:v>118983.5257958211</c:v>
                </c:pt>
                <c:pt idx="4">
                  <c:v>140884.19209163953</c:v>
                </c:pt>
                <c:pt idx="5">
                  <c:v>158378.58393794284</c:v>
                </c:pt>
                <c:pt idx="6">
                  <c:v>148718.80376777187</c:v>
                </c:pt>
                <c:pt idx="7">
                  <c:v>185863.27489670491</c:v>
                </c:pt>
                <c:pt idx="8">
                  <c:v>300395.65019992</c:v>
                </c:pt>
                <c:pt idx="9">
                  <c:v>336252.61887742631</c:v>
                </c:pt>
                <c:pt idx="10">
                  <c:v>415308.80636491813</c:v>
                </c:pt>
                <c:pt idx="11">
                  <c:v>439850.47109763772</c:v>
                </c:pt>
                <c:pt idx="12">
                  <c:v>344588.75037974457</c:v>
                </c:pt>
                <c:pt idx="13">
                  <c:v>500962.27813987591</c:v>
                </c:pt>
                <c:pt idx="14">
                  <c:v>710552.57819370774</c:v>
                </c:pt>
                <c:pt idx="15">
                  <c:v>821078.75352204824</c:v>
                </c:pt>
                <c:pt idx="16">
                  <c:v>773811.42717678484</c:v>
                </c:pt>
                <c:pt idx="17">
                  <c:v>748888.51235065132</c:v>
                </c:pt>
                <c:pt idx="18">
                  <c:v>597484.78273817443</c:v>
                </c:pt>
                <c:pt idx="19">
                  <c:v>751562.09499295999</c:v>
                </c:pt>
                <c:pt idx="20">
                  <c:v>953524.21940280276</c:v>
                </c:pt>
                <c:pt idx="21">
                  <c:v>647233.3978818513</c:v>
                </c:pt>
                <c:pt idx="22">
                  <c:v>524924.96790895553</c:v>
                </c:pt>
                <c:pt idx="23">
                  <c:v>366454.85183347919</c:v>
                </c:pt>
                <c:pt idx="24">
                  <c:v>367198.40074481023</c:v>
                </c:pt>
                <c:pt idx="25">
                  <c:v>482060.93736791518</c:v>
                </c:pt>
                <c:pt idx="26">
                  <c:v>467249.04179873673</c:v>
                </c:pt>
                <c:pt idx="27">
                  <c:v>457605.6869398125</c:v>
                </c:pt>
                <c:pt idx="28">
                  <c:v>336841.41368597664</c:v>
                </c:pt>
                <c:pt idx="29">
                  <c:v>88353.515114916125</c:v>
                </c:pt>
                <c:pt idx="30">
                  <c:v>73462.947614938996</c:v>
                </c:pt>
                <c:pt idx="31">
                  <c:v>122736.86407793118</c:v>
                </c:pt>
                <c:pt idx="32">
                  <c:v>179028.95362272067</c:v>
                </c:pt>
                <c:pt idx="33">
                  <c:v>78535.457811063476</c:v>
                </c:pt>
                <c:pt idx="34">
                  <c:v>107971.54039352099</c:v>
                </c:pt>
                <c:pt idx="35">
                  <c:v>126113.06704655277</c:v>
                </c:pt>
                <c:pt idx="36">
                  <c:v>200738.98248717468</c:v>
                </c:pt>
                <c:pt idx="37">
                  <c:v>201179.30041034985</c:v>
                </c:pt>
                <c:pt idx="38">
                  <c:v>267711.57995343563</c:v>
                </c:pt>
                <c:pt idx="39">
                  <c:v>381675.65242185717</c:v>
                </c:pt>
                <c:pt idx="40">
                  <c:v>444313.3396170155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40-4CED-9F3D-924DF1765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Est_Nac_Cor_Dados_Graf!$K$4</c:f>
              <c:strCache>
                <c:ptCount val="1"/>
                <c:pt idx="0">
                  <c:v>Continente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Est_Nac_Cor_Dados_Graf!$J$5:$J$45</c:f>
              <c:numCache>
                <c:formatCode>General</c:formatCode>
                <c:ptCount val="41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  <c:pt idx="38">
                  <c:v>2021</c:v>
                </c:pt>
                <c:pt idx="39">
                  <c:v>2022</c:v>
                </c:pt>
                <c:pt idx="40">
                  <c:v>2023</c:v>
                </c:pt>
              </c:numCache>
            </c:numRef>
          </c:cat>
          <c:val>
            <c:numRef>
              <c:f>Est_Nac_Cor_Dados_Graf!$K$5:$K$45</c:f>
              <c:numCache>
                <c:formatCode>0.00%</c:formatCode>
                <c:ptCount val="41"/>
                <c:pt idx="0">
                  <c:v>1.2340560025532266E-2</c:v>
                </c:pt>
                <c:pt idx="1">
                  <c:v>8.2687263149137033E-3</c:v>
                </c:pt>
                <c:pt idx="2">
                  <c:v>1.2407375286598734E-2</c:v>
                </c:pt>
                <c:pt idx="3">
                  <c:v>1.3978366745950844E-2</c:v>
                </c:pt>
                <c:pt idx="4">
                  <c:v>1.3830782159049778E-2</c:v>
                </c:pt>
                <c:pt idx="5">
                  <c:v>1.2570777173858129E-2</c:v>
                </c:pt>
                <c:pt idx="6">
                  <c:v>1.2426916566745176E-2</c:v>
                </c:pt>
                <c:pt idx="7">
                  <c:v>1.7236727275030991E-2</c:v>
                </c:pt>
                <c:pt idx="8">
                  <c:v>1.843383823443516E-2</c:v>
                </c:pt>
                <c:pt idx="9">
                  <c:v>2.204999576162894E-2</c:v>
                </c:pt>
                <c:pt idx="10">
                  <c:v>2.4249763437412943E-2</c:v>
                </c:pt>
                <c:pt idx="11">
                  <c:v>2.9379935189358022E-2</c:v>
                </c:pt>
                <c:pt idx="12">
                  <c:v>3.0841489871927467E-2</c:v>
                </c:pt>
                <c:pt idx="13">
                  <c:v>2.9658397228894372E-2</c:v>
                </c:pt>
                <c:pt idx="14">
                  <c:v>2.388712425034812E-2</c:v>
                </c:pt>
                <c:pt idx="15">
                  <c:v>2.1479672987741616E-2</c:v>
                </c:pt>
                <c:pt idx="16">
                  <c:v>1.7752714429432558E-2</c:v>
                </c:pt>
                <c:pt idx="17">
                  <c:v>1.5729089326859173E-2</c:v>
                </c:pt>
                <c:pt idx="18">
                  <c:v>2.1035274817496657E-2</c:v>
                </c:pt>
                <c:pt idx="19">
                  <c:v>1.5583208339550469E-2</c:v>
                </c:pt>
                <c:pt idx="20">
                  <c:v>1.7578097521199321E-2</c:v>
                </c:pt>
                <c:pt idx="21">
                  <c:v>2.152619669851133E-2</c:v>
                </c:pt>
                <c:pt idx="22">
                  <c:v>1.8215176585450996E-2</c:v>
                </c:pt>
                <c:pt idx="23">
                  <c:v>2.0794308975207666E-2</c:v>
                </c:pt>
                <c:pt idx="24">
                  <c:v>2.7266336859000328E-2</c:v>
                </c:pt>
                <c:pt idx="25">
                  <c:v>2.8800569009748589E-2</c:v>
                </c:pt>
                <c:pt idx="26">
                  <c:v>3.8647323149624505E-2</c:v>
                </c:pt>
                <c:pt idx="27">
                  <c:v>7.898187500730661E-3</c:v>
                </c:pt>
                <c:pt idx="28">
                  <c:v>6.6116952292723848E-3</c:v>
                </c:pt>
                <c:pt idx="29">
                  <c:v>4.9105548998182608E-3</c:v>
                </c:pt>
                <c:pt idx="30">
                  <c:v>3.9825071573698929E-3</c:v>
                </c:pt>
                <c:pt idx="31">
                  <c:v>3.7137991961618748E-3</c:v>
                </c:pt>
                <c:pt idx="32">
                  <c:v>7.2386250547756105E-3</c:v>
                </c:pt>
                <c:pt idx="33">
                  <c:v>3.332549180259783E-3</c:v>
                </c:pt>
                <c:pt idx="34">
                  <c:v>2.0609877005689056E-3</c:v>
                </c:pt>
                <c:pt idx="35">
                  <c:v>2.3872977604343397E-3</c:v>
                </c:pt>
                <c:pt idx="36">
                  <c:v>3.5102777692186801E-3</c:v>
                </c:pt>
                <c:pt idx="37">
                  <c:v>3.6643600849653865E-3</c:v>
                </c:pt>
                <c:pt idx="38">
                  <c:v>3.4329893818430125E-3</c:v>
                </c:pt>
                <c:pt idx="39">
                  <c:v>3.5857868559862715E-3</c:v>
                </c:pt>
                <c:pt idx="40">
                  <c:v>3.9993459720004156E-3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23-465D-902E-BCCBC9BC1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Ferrovia_Const_Dados_Graf!$H$4</c:f>
              <c:strCache>
                <c:ptCount val="1"/>
                <c:pt idx="0">
                  <c:v>Continente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Ferrovia_Const_Dados_Graf!$G$5:$G$45</c:f>
              <c:numCache>
                <c:formatCode>General</c:formatCode>
                <c:ptCount val="41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  <c:pt idx="38">
                  <c:v>2021</c:v>
                </c:pt>
                <c:pt idx="39">
                  <c:v>2022</c:v>
                </c:pt>
                <c:pt idx="40">
                  <c:v>2023</c:v>
                </c:pt>
              </c:numCache>
            </c:numRef>
          </c:cat>
          <c:val>
            <c:numRef>
              <c:f>Ferrovia_Const_Dados_Graf!$H$5:$H$45</c:f>
              <c:numCache>
                <c:formatCode>0.00%</c:formatCode>
                <c:ptCount val="4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6C-4CF3-88DC-DF884D1FE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Ferrovia_Const_Dados_Graf!$K$4</c:f>
              <c:strCache>
                <c:ptCount val="1"/>
                <c:pt idx="0">
                  <c:v>Continente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Ferrovia_Const_Dados_Graf!$J$5:$J$45</c:f>
              <c:numCache>
                <c:formatCode>General</c:formatCode>
                <c:ptCount val="41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  <c:pt idx="38">
                  <c:v>2021</c:v>
                </c:pt>
                <c:pt idx="39">
                  <c:v>2022</c:v>
                </c:pt>
                <c:pt idx="40">
                  <c:v>2023</c:v>
                </c:pt>
              </c:numCache>
            </c:numRef>
          </c:cat>
          <c:val>
            <c:numRef>
              <c:f>Ferrovia_Const_Dados_Graf!$K$5:$K$45</c:f>
              <c:numCache>
                <c:formatCode>0.00%</c:formatCode>
                <c:ptCount val="41"/>
                <c:pt idx="0">
                  <c:v>4.1037265564666152E-3</c:v>
                </c:pt>
                <c:pt idx="1">
                  <c:v>3.72901376446731E-3</c:v>
                </c:pt>
                <c:pt idx="2">
                  <c:v>5.2573393132052705E-3</c:v>
                </c:pt>
                <c:pt idx="3">
                  <c:v>6.92513565808497E-3</c:v>
                </c:pt>
                <c:pt idx="4">
                  <c:v>6.7978553275129085E-3</c:v>
                </c:pt>
                <c:pt idx="5">
                  <c:v>6.7035716557158568E-3</c:v>
                </c:pt>
                <c:pt idx="6">
                  <c:v>6.0555724487060493E-3</c:v>
                </c:pt>
                <c:pt idx="7">
                  <c:v>7.0441979017371384E-3</c:v>
                </c:pt>
                <c:pt idx="8">
                  <c:v>1.06217809844709E-2</c:v>
                </c:pt>
                <c:pt idx="9">
                  <c:v>1.0962280882499162E-2</c:v>
                </c:pt>
                <c:pt idx="10">
                  <c:v>1.4461418685056205E-2</c:v>
                </c:pt>
                <c:pt idx="11">
                  <c:v>1.542025617186942E-2</c:v>
                </c:pt>
                <c:pt idx="12">
                  <c:v>1.1582893007003225E-2</c:v>
                </c:pt>
                <c:pt idx="13">
                  <c:v>1.6008815997874151E-2</c:v>
                </c:pt>
                <c:pt idx="14">
                  <c:v>1.988967236096336E-2</c:v>
                </c:pt>
                <c:pt idx="15">
                  <c:v>2.0569702394776356E-2</c:v>
                </c:pt>
                <c:pt idx="16">
                  <c:v>1.8276304622074486E-2</c:v>
                </c:pt>
                <c:pt idx="17">
                  <c:v>1.6997980192944479E-2</c:v>
                </c:pt>
                <c:pt idx="18">
                  <c:v>1.3430910149714615E-2</c:v>
                </c:pt>
                <c:pt idx="19">
                  <c:v>1.748754205721572E-2</c:v>
                </c:pt>
                <c:pt idx="20">
                  <c:v>2.3937626165854608E-2</c:v>
                </c:pt>
                <c:pt idx="21">
                  <c:v>1.6217770920317304E-2</c:v>
                </c:pt>
                <c:pt idx="22">
                  <c:v>1.3138562008083386E-2</c:v>
                </c:pt>
                <c:pt idx="23">
                  <c:v>9.2421010484955886E-3</c:v>
                </c:pt>
                <c:pt idx="24">
                  <c:v>8.9836229392822424E-3</c:v>
                </c:pt>
                <c:pt idx="25">
                  <c:v>1.1744035231742774E-2</c:v>
                </c:pt>
                <c:pt idx="26">
                  <c:v>1.2311254493682627E-2</c:v>
                </c:pt>
                <c:pt idx="27">
                  <c:v>1.2194396055519323E-2</c:v>
                </c:pt>
                <c:pt idx="28">
                  <c:v>1.026939874959152E-2</c:v>
                </c:pt>
                <c:pt idx="29">
                  <c:v>3.2341771429429704E-3</c:v>
                </c:pt>
                <c:pt idx="30">
                  <c:v>2.8248569599567406E-3</c:v>
                </c:pt>
                <c:pt idx="31">
                  <c:v>4.6139770189176834E-3</c:v>
                </c:pt>
                <c:pt idx="32">
                  <c:v>6.3540422785218643E-3</c:v>
                </c:pt>
                <c:pt idx="33">
                  <c:v>2.7181106346454028E-3</c:v>
                </c:pt>
                <c:pt idx="34">
                  <c:v>3.3518002171024426E-3</c:v>
                </c:pt>
                <c:pt idx="35">
                  <c:v>3.6870314445921668E-3</c:v>
                </c:pt>
                <c:pt idx="36">
                  <c:v>5.5687661069532164E-3</c:v>
                </c:pt>
                <c:pt idx="37">
                  <c:v>5.7051910786345226E-3</c:v>
                </c:pt>
                <c:pt idx="38">
                  <c:v>7.0253521040619217E-3</c:v>
                </c:pt>
                <c:pt idx="39">
                  <c:v>9.7245920843307947E-3</c:v>
                </c:pt>
                <c:pt idx="40">
                  <c:v>1.1039114999553169E-2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9D-454D-A6B4-BBF187494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Ferrovia_Const_Dados_Graf!$N$4</c:f>
              <c:strCache>
                <c:ptCount val="1"/>
                <c:pt idx="0">
                  <c:v>Continente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Ferrovia_Const_Dados_Graf!$M$5:$M$45</c:f>
              <c:numCache>
                <c:formatCode>General</c:formatCode>
                <c:ptCount val="41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  <c:pt idx="38">
                  <c:v>2021</c:v>
                </c:pt>
                <c:pt idx="39">
                  <c:v>2022</c:v>
                </c:pt>
                <c:pt idx="40">
                  <c:v>2023</c:v>
                </c:pt>
              </c:numCache>
            </c:numRef>
          </c:cat>
          <c:val>
            <c:numRef>
              <c:f>Ferrovia_Const_Dados_Graf!$N$5:$N$45</c:f>
              <c:numCache>
                <c:formatCode>0.00%</c:formatCode>
                <c:ptCount val="41"/>
                <c:pt idx="0">
                  <c:v>7.4673383692380269E-4</c:v>
                </c:pt>
                <c:pt idx="1">
                  <c:v>6.0383441632116757E-4</c:v>
                </c:pt>
                <c:pt idx="2">
                  <c:v>8.2656488465040871E-4</c:v>
                </c:pt>
                <c:pt idx="3">
                  <c:v>1.1216131387912342E-3</c:v>
                </c:pt>
                <c:pt idx="4">
                  <c:v>1.2433770352027226E-3</c:v>
                </c:pt>
                <c:pt idx="5">
                  <c:v>1.3138860525736887E-3</c:v>
                </c:pt>
                <c:pt idx="6">
                  <c:v>1.166996793461971E-3</c:v>
                </c:pt>
                <c:pt idx="7">
                  <c:v>1.373846339012416E-3</c:v>
                </c:pt>
                <c:pt idx="8">
                  <c:v>2.1576706171854776E-3</c:v>
                </c:pt>
                <c:pt idx="9">
                  <c:v>2.3743216474834245E-3</c:v>
                </c:pt>
                <c:pt idx="10">
                  <c:v>2.9823854582522861E-3</c:v>
                </c:pt>
                <c:pt idx="11">
                  <c:v>3.1029687241238206E-3</c:v>
                </c:pt>
                <c:pt idx="12">
                  <c:v>2.3743879541681624E-3</c:v>
                </c:pt>
                <c:pt idx="13">
                  <c:v>3.3350105825648763E-3</c:v>
                </c:pt>
                <c:pt idx="14">
                  <c:v>4.5309033729215992E-3</c:v>
                </c:pt>
                <c:pt idx="15">
                  <c:v>4.9954993317992248E-3</c:v>
                </c:pt>
                <c:pt idx="16">
                  <c:v>4.5309177413245146E-3</c:v>
                </c:pt>
                <c:pt idx="17">
                  <c:v>4.2237994493615769E-3</c:v>
                </c:pt>
                <c:pt idx="18">
                  <c:v>3.30561954552341E-3</c:v>
                </c:pt>
                <c:pt idx="19">
                  <c:v>4.1262494804482439E-3</c:v>
                </c:pt>
                <c:pt idx="20">
                  <c:v>5.2842401162159856E-3</c:v>
                </c:pt>
                <c:pt idx="21">
                  <c:v>3.5238065048869131E-3</c:v>
                </c:pt>
                <c:pt idx="22">
                  <c:v>2.8357369481215857E-3</c:v>
                </c:pt>
                <c:pt idx="23">
                  <c:v>1.9479990380189905E-3</c:v>
                </c:pt>
                <c:pt idx="24">
                  <c:v>1.9042202139913616E-3</c:v>
                </c:pt>
                <c:pt idx="25">
                  <c:v>2.4919200523956376E-3</c:v>
                </c:pt>
                <c:pt idx="26">
                  <c:v>2.4931916215716167E-3</c:v>
                </c:pt>
                <c:pt idx="27">
                  <c:v>2.4000306657789702E-3</c:v>
                </c:pt>
                <c:pt idx="28">
                  <c:v>1.7971345080814514E-3</c:v>
                </c:pt>
                <c:pt idx="29">
                  <c:v>4.9132262076638901E-4</c:v>
                </c:pt>
                <c:pt idx="30">
                  <c:v>4.1232264054911474E-4</c:v>
                </c:pt>
                <c:pt idx="31">
                  <c:v>6.8346584102543198E-4</c:v>
                </c:pt>
                <c:pt idx="32">
                  <c:v>9.7938028723871823E-4</c:v>
                </c:pt>
                <c:pt idx="33">
                  <c:v>4.2112468248163424E-4</c:v>
                </c:pt>
                <c:pt idx="34">
                  <c:v>5.5935456467387751E-4</c:v>
                </c:pt>
                <c:pt idx="35">
                  <c:v>6.3523846701536235E-4</c:v>
                </c:pt>
                <c:pt idx="36">
                  <c:v>9.8471502273025902E-4</c:v>
                </c:pt>
                <c:pt idx="37">
                  <c:v>1.0762055486476761E-3</c:v>
                </c:pt>
                <c:pt idx="38">
                  <c:v>1.3544105986187111E-3</c:v>
                </c:pt>
                <c:pt idx="39">
                  <c:v>1.8075675106870054E-3</c:v>
                </c:pt>
                <c:pt idx="40">
                  <c:v>2.0576825698123712E-3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FD-4A2C-9AAE-9768A755A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Portuaria_Cor_Dados_Graf!$E$4</c:f>
              <c:strCache>
                <c:ptCount val="1"/>
                <c:pt idx="0">
                  <c:v>Continente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Portuaria_Cor_Dados_Graf!$D$5:$D$45</c:f>
              <c:numCache>
                <c:formatCode>General</c:formatCode>
                <c:ptCount val="41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  <c:pt idx="38">
                  <c:v>2021</c:v>
                </c:pt>
                <c:pt idx="39">
                  <c:v>2022</c:v>
                </c:pt>
                <c:pt idx="40">
                  <c:v>2023</c:v>
                </c:pt>
              </c:numCache>
            </c:numRef>
          </c:cat>
          <c:val>
            <c:numRef>
              <c:f>Portuaria_Cor_Dados_Graf!$E$5:$E$45</c:f>
              <c:numCache>
                <c:formatCode>General</c:formatCode>
                <c:ptCount val="41"/>
                <c:pt idx="0">
                  <c:v>2983.3351622589557</c:v>
                </c:pt>
                <c:pt idx="1">
                  <c:v>5558.5738370527033</c:v>
                </c:pt>
                <c:pt idx="2">
                  <c:v>8138.316656856975</c:v>
                </c:pt>
                <c:pt idx="3">
                  <c:v>3876.791931445217</c:v>
                </c:pt>
                <c:pt idx="4">
                  <c:v>5554.5335740864521</c:v>
                </c:pt>
                <c:pt idx="5">
                  <c:v>11167.15715126545</c:v>
                </c:pt>
                <c:pt idx="6">
                  <c:v>13286.060593968536</c:v>
                </c:pt>
                <c:pt idx="7">
                  <c:v>26946.992747478576</c:v>
                </c:pt>
                <c:pt idx="8">
                  <c:v>47642.830777825438</c:v>
                </c:pt>
                <c:pt idx="9">
                  <c:v>40954.91365808402</c:v>
                </c:pt>
                <c:pt idx="10">
                  <c:v>41539.110743109108</c:v>
                </c:pt>
                <c:pt idx="11">
                  <c:v>47706.00851946808</c:v>
                </c:pt>
                <c:pt idx="12">
                  <c:v>40142.800849951615</c:v>
                </c:pt>
                <c:pt idx="13">
                  <c:v>26854.974511427459</c:v>
                </c:pt>
                <c:pt idx="14">
                  <c:v>33745.992158897061</c:v>
                </c:pt>
                <c:pt idx="15">
                  <c:v>188817.69934457957</c:v>
                </c:pt>
                <c:pt idx="16">
                  <c:v>63786.165341526917</c:v>
                </c:pt>
                <c:pt idx="17">
                  <c:v>85489.335700960684</c:v>
                </c:pt>
                <c:pt idx="18">
                  <c:v>149505.11168227572</c:v>
                </c:pt>
                <c:pt idx="19">
                  <c:v>118954.289</c:v>
                </c:pt>
                <c:pt idx="20">
                  <c:v>90839.194000000003</c:v>
                </c:pt>
                <c:pt idx="21">
                  <c:v>50871.071000000004</c:v>
                </c:pt>
                <c:pt idx="22">
                  <c:v>28648.91</c:v>
                </c:pt>
                <c:pt idx="23">
                  <c:v>61637.296000000002</c:v>
                </c:pt>
                <c:pt idx="24">
                  <c:v>98589.324999999997</c:v>
                </c:pt>
                <c:pt idx="25">
                  <c:v>62552.1</c:v>
                </c:pt>
                <c:pt idx="26">
                  <c:v>73506.786999999997</c:v>
                </c:pt>
                <c:pt idx="27">
                  <c:v>99066.467000000004</c:v>
                </c:pt>
                <c:pt idx="28">
                  <c:v>71253.688999999998</c:v>
                </c:pt>
                <c:pt idx="29">
                  <c:v>55056.724999999999</c:v>
                </c:pt>
                <c:pt idx="30">
                  <c:v>44287.349000000002</c:v>
                </c:pt>
                <c:pt idx="31">
                  <c:v>35519.917999999998</c:v>
                </c:pt>
                <c:pt idx="32">
                  <c:v>36922.699999999997</c:v>
                </c:pt>
                <c:pt idx="33">
                  <c:v>22373.148000000001</c:v>
                </c:pt>
                <c:pt idx="34">
                  <c:v>30857.79</c:v>
                </c:pt>
                <c:pt idx="35">
                  <c:v>23566.705000000002</c:v>
                </c:pt>
                <c:pt idx="36">
                  <c:v>34073.813999999998</c:v>
                </c:pt>
                <c:pt idx="37">
                  <c:v>79315.346999999994</c:v>
                </c:pt>
                <c:pt idx="38">
                  <c:v>99449.237999999998</c:v>
                </c:pt>
                <c:pt idx="39">
                  <c:v>161936.538</c:v>
                </c:pt>
                <c:pt idx="40">
                  <c:v>81237.600000000006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7C-4BD3-BC8D-85C945CFD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Portuaria_Cor_Dados_Graf!$H$4</c:f>
              <c:strCache>
                <c:ptCount val="1"/>
                <c:pt idx="0">
                  <c:v>Continente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Portuaria_Cor_Dados_Graf!$G$5:$G$45</c:f>
              <c:numCache>
                <c:formatCode>General</c:formatCode>
                <c:ptCount val="41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  <c:pt idx="38">
                  <c:v>2021</c:v>
                </c:pt>
                <c:pt idx="39">
                  <c:v>2022</c:v>
                </c:pt>
                <c:pt idx="40">
                  <c:v>2023</c:v>
                </c:pt>
              </c:numCache>
            </c:numRef>
          </c:cat>
          <c:val>
            <c:numRef>
              <c:f>Portuaria_Cor_Dados_Graf!$H$5:$H$45</c:f>
              <c:numCache>
                <c:formatCode>0.00%</c:formatCode>
                <c:ptCount val="4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1F-4518-866B-3899AC25E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Portuaria_Cor_Dados_Graf!$K$4</c:f>
              <c:strCache>
                <c:ptCount val="1"/>
                <c:pt idx="0">
                  <c:v>Continente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Portuaria_Cor_Dados_Graf!$J$5:$J$45</c:f>
              <c:numCache>
                <c:formatCode>General</c:formatCode>
                <c:ptCount val="41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  <c:pt idx="38">
                  <c:v>2021</c:v>
                </c:pt>
                <c:pt idx="39">
                  <c:v>2022</c:v>
                </c:pt>
                <c:pt idx="40">
                  <c:v>2023</c:v>
                </c:pt>
              </c:numCache>
            </c:numRef>
          </c:cat>
          <c:val>
            <c:numRef>
              <c:f>Portuaria_Cor_Dados_Graf!$K$5:$K$45</c:f>
              <c:numCache>
                <c:formatCode>0.00%</c:formatCode>
                <c:ptCount val="41"/>
                <c:pt idx="0">
                  <c:v>6.1671011106128281E-4</c:v>
                </c:pt>
                <c:pt idx="1">
                  <c:v>1.0617488657866222E-3</c:v>
                </c:pt>
                <c:pt idx="2">
                  <c:v>1.3565217616523277E-3</c:v>
                </c:pt>
                <c:pt idx="3">
                  <c:v>5.4887188971644823E-4</c:v>
                </c:pt>
                <c:pt idx="4">
                  <c:v>6.0327496378813025E-4</c:v>
                </c:pt>
                <c:pt idx="5">
                  <c:v>9.5416428716509896E-4</c:v>
                </c:pt>
                <c:pt idx="6">
                  <c:v>9.9081679697286471E-4</c:v>
                </c:pt>
                <c:pt idx="7">
                  <c:v>1.7536878899041758E-3</c:v>
                </c:pt>
                <c:pt idx="8">
                  <c:v>2.7418282820753231E-3</c:v>
                </c:pt>
                <c:pt idx="9">
                  <c:v>2.1065175217613425E-3</c:v>
                </c:pt>
                <c:pt idx="10">
                  <c:v>2.2389310003777863E-3</c:v>
                </c:pt>
                <c:pt idx="11">
                  <c:v>2.4801539123512784E-3</c:v>
                </c:pt>
                <c:pt idx="12">
                  <c:v>1.9367208716059871E-3</c:v>
                </c:pt>
                <c:pt idx="13">
                  <c:v>1.1947172808835025E-3</c:v>
                </c:pt>
                <c:pt idx="14">
                  <c:v>1.2684841846868093E-3</c:v>
                </c:pt>
                <c:pt idx="15">
                  <c:v>6.2002784394554105E-3</c:v>
                </c:pt>
                <c:pt idx="16">
                  <c:v>1.9329199585915993E-3</c:v>
                </c:pt>
                <c:pt idx="17">
                  <c:v>2.3773518753100178E-3</c:v>
                </c:pt>
                <c:pt idx="18">
                  <c:v>4.0213977223333463E-3</c:v>
                </c:pt>
                <c:pt idx="19">
                  <c:v>3.2271480039608798E-3</c:v>
                </c:pt>
                <c:pt idx="20">
                  <c:v>2.6173690079322777E-3</c:v>
                </c:pt>
                <c:pt idx="21">
                  <c:v>1.4264503528897141E-3</c:v>
                </c:pt>
                <c:pt idx="22">
                  <c:v>7.81309759516524E-4</c:v>
                </c:pt>
                <c:pt idx="23">
                  <c:v>1.6452757906425502E-3</c:v>
                </c:pt>
                <c:pt idx="24">
                  <c:v>2.4958817289776414E-3</c:v>
                </c:pt>
                <c:pt idx="25">
                  <c:v>1.528307556988932E-3</c:v>
                </c:pt>
                <c:pt idx="26">
                  <c:v>1.9764617610127148E-3</c:v>
                </c:pt>
                <c:pt idx="27">
                  <c:v>2.6808847749432386E-3</c:v>
                </c:pt>
                <c:pt idx="28">
                  <c:v>2.1966522902575423E-3</c:v>
                </c:pt>
                <c:pt idx="29">
                  <c:v>2.067345747157512E-3</c:v>
                </c:pt>
                <c:pt idx="30">
                  <c:v>1.7609073848025671E-3</c:v>
                </c:pt>
                <c:pt idx="31">
                  <c:v>1.3654837060358979E-3</c:v>
                </c:pt>
                <c:pt idx="32">
                  <c:v>1.324034927294569E-3</c:v>
                </c:pt>
                <c:pt idx="33">
                  <c:v>7.7433688779059509E-4</c:v>
                </c:pt>
                <c:pt idx="34">
                  <c:v>9.3827753232971606E-4</c:v>
                </c:pt>
                <c:pt idx="35">
                  <c:v>6.5547917582203634E-4</c:v>
                </c:pt>
                <c:pt idx="36">
                  <c:v>8.7784944519014505E-4</c:v>
                </c:pt>
                <c:pt idx="37">
                  <c:v>2.0596146175778634E-3</c:v>
                </c:pt>
                <c:pt idx="38">
                  <c:v>2.2788864649834783E-3</c:v>
                </c:pt>
                <c:pt idx="39">
                  <c:v>3.3275428794525895E-3</c:v>
                </c:pt>
                <c:pt idx="40">
                  <c:v>1.5782810915406765E-3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ED-41C9-833D-77193359B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Portuaria_Cor_Dados_Graf!$N$4</c:f>
              <c:strCache>
                <c:ptCount val="1"/>
                <c:pt idx="0">
                  <c:v>Continente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Portuaria_Cor_Dados_Graf!$M$5:$M$45</c:f>
              <c:numCache>
                <c:formatCode>General</c:formatCode>
                <c:ptCount val="41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  <c:pt idx="38">
                  <c:v>2021</c:v>
                </c:pt>
                <c:pt idx="39">
                  <c:v>2022</c:v>
                </c:pt>
                <c:pt idx="40">
                  <c:v>2023</c:v>
                </c:pt>
              </c:numCache>
            </c:numRef>
          </c:cat>
          <c:val>
            <c:numRef>
              <c:f>Portuaria_Cor_Dados_Graf!$N$5:$N$45</c:f>
              <c:numCache>
                <c:formatCode>0.00%</c:formatCode>
                <c:ptCount val="41"/>
                <c:pt idx="0">
                  <c:v>1.932211892654764E-4</c:v>
                </c:pt>
                <c:pt idx="1">
                  <c:v>2.9334391456291645E-4</c:v>
                </c:pt>
                <c:pt idx="2">
                  <c:v>3.5038626480976532E-4</c:v>
                </c:pt>
                <c:pt idx="3">
                  <c:v>1.368314920425664E-4</c:v>
                </c:pt>
                <c:pt idx="4">
                  <c:v>1.6576491260684458E-4</c:v>
                </c:pt>
                <c:pt idx="5">
                  <c:v>2.7885963450013359E-4</c:v>
                </c:pt>
                <c:pt idx="6">
                  <c:v>2.8135736614554312E-4</c:v>
                </c:pt>
                <c:pt idx="7">
                  <c:v>4.7532266893880222E-4</c:v>
                </c:pt>
                <c:pt idx="8">
                  <c:v>7.3290686725275395E-4</c:v>
                </c:pt>
                <c:pt idx="9">
                  <c:v>5.6135226019063151E-4</c:v>
                </c:pt>
                <c:pt idx="10">
                  <c:v>5.4609946931127558E-4</c:v>
                </c:pt>
                <c:pt idx="11">
                  <c:v>5.7847341684937926E-4</c:v>
                </c:pt>
                <c:pt idx="12">
                  <c:v>4.5089781092763018E-4</c:v>
                </c:pt>
                <c:pt idx="13">
                  <c:v>2.8462659362880395E-4</c:v>
                </c:pt>
                <c:pt idx="14">
                  <c:v>3.2977323720300577E-4</c:v>
                </c:pt>
                <c:pt idx="15">
                  <c:v>1.6956617341237858E-3</c:v>
                </c:pt>
                <c:pt idx="16">
                  <c:v>5.3331442645417743E-4</c:v>
                </c:pt>
                <c:pt idx="17">
                  <c:v>6.6572961543253045E-4</c:v>
                </c:pt>
                <c:pt idx="18">
                  <c:v>1.101123193297414E-3</c:v>
                </c:pt>
                <c:pt idx="19">
                  <c:v>8.3444955673000164E-4</c:v>
                </c:pt>
                <c:pt idx="20">
                  <c:v>6.2189746131590946E-4</c:v>
                </c:pt>
                <c:pt idx="21">
                  <c:v>3.3413205656020027E-4</c:v>
                </c:pt>
                <c:pt idx="22">
                  <c:v>1.8069014277271846E-4</c:v>
                </c:pt>
                <c:pt idx="23">
                  <c:v>3.7072746125956635E-4</c:v>
                </c:pt>
                <c:pt idx="24">
                  <c:v>5.6181567601265982E-4</c:v>
                </c:pt>
                <c:pt idx="25">
                  <c:v>3.4925249633171562E-4</c:v>
                </c:pt>
                <c:pt idx="26">
                  <c:v>4.1904170305627069E-4</c:v>
                </c:pt>
                <c:pt idx="27">
                  <c:v>5.5156186042264709E-4</c:v>
                </c:pt>
                <c:pt idx="28">
                  <c:v>4.0462933896358923E-4</c:v>
                </c:pt>
                <c:pt idx="29">
                  <c:v>3.2714298531868932E-4</c:v>
                </c:pt>
                <c:pt idx="30">
                  <c:v>2.5976157867540058E-4</c:v>
                </c:pt>
                <c:pt idx="31">
                  <c:v>2.0525373337871422E-4</c:v>
                </c:pt>
                <c:pt idx="32">
                  <c:v>2.0545346696848086E-4</c:v>
                </c:pt>
                <c:pt idx="33">
                  <c:v>1.1996982140578198E-4</c:v>
                </c:pt>
                <c:pt idx="34">
                  <c:v>1.5748020766829414E-4</c:v>
                </c:pt>
                <c:pt idx="35">
                  <c:v>1.1485633396723531E-4</c:v>
                </c:pt>
                <c:pt idx="36">
                  <c:v>1.5894512738676719E-4</c:v>
                </c:pt>
                <c:pt idx="37">
                  <c:v>3.9555047928150407E-4</c:v>
                </c:pt>
                <c:pt idx="38">
                  <c:v>4.6029955571148416E-4</c:v>
                </c:pt>
                <c:pt idx="39">
                  <c:v>6.6821794422650073E-4</c:v>
                </c:pt>
                <c:pt idx="40">
                  <c:v>3.0597631890273138E-4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0-4657-A563-53F93D7C7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Portuaria_Const_Dados_Graf!$E$4</c:f>
              <c:strCache>
                <c:ptCount val="1"/>
                <c:pt idx="0">
                  <c:v>Continente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Portuaria_Const_Dados_Graf!$D$5:$D$45</c:f>
              <c:numCache>
                <c:formatCode>General</c:formatCode>
                <c:ptCount val="41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  <c:pt idx="38">
                  <c:v>2021</c:v>
                </c:pt>
                <c:pt idx="39">
                  <c:v>2022</c:v>
                </c:pt>
                <c:pt idx="40">
                  <c:v>2023</c:v>
                </c:pt>
              </c:numCache>
            </c:numRef>
          </c:cat>
          <c:val>
            <c:numRef>
              <c:f>Portuaria_Const_Dados_Graf!$E$5:$E$45</c:f>
              <c:numCache>
                <c:formatCode>General</c:formatCode>
                <c:ptCount val="41"/>
                <c:pt idx="0">
                  <c:v>11591.06653739681</c:v>
                </c:pt>
                <c:pt idx="1">
                  <c:v>17532.234321188174</c:v>
                </c:pt>
                <c:pt idx="2">
                  <c:v>21946.758625244514</c:v>
                </c:pt>
                <c:pt idx="3">
                  <c:v>9430.3874859741845</c:v>
                </c:pt>
                <c:pt idx="4">
                  <c:v>12502.752969516245</c:v>
                </c:pt>
                <c:pt idx="5">
                  <c:v>22543.085448562626</c:v>
                </c:pt>
                <c:pt idx="6">
                  <c:v>24333.469716856584</c:v>
                </c:pt>
                <c:pt idx="7">
                  <c:v>46271.581081488657</c:v>
                </c:pt>
                <c:pt idx="8">
                  <c:v>77541.919828200422</c:v>
                </c:pt>
                <c:pt idx="9">
                  <c:v>64614.475855498713</c:v>
                </c:pt>
                <c:pt idx="10">
                  <c:v>64298.516041249437</c:v>
                </c:pt>
                <c:pt idx="11">
                  <c:v>70744.406226690349</c:v>
                </c:pt>
                <c:pt idx="12">
                  <c:v>57617.058586103791</c:v>
                </c:pt>
                <c:pt idx="13">
                  <c:v>37386.168398959366</c:v>
                </c:pt>
                <c:pt idx="14">
                  <c:v>45316.216952680843</c:v>
                </c:pt>
                <c:pt idx="15">
                  <c:v>247495.89443989767</c:v>
                </c:pt>
                <c:pt idx="16">
                  <c:v>81839.057878784879</c:v>
                </c:pt>
                <c:pt idx="17">
                  <c:v>104740.18024647109</c:v>
                </c:pt>
                <c:pt idx="18">
                  <c:v>178895.0947961768</c:v>
                </c:pt>
                <c:pt idx="19">
                  <c:v>138693.13976622673</c:v>
                </c:pt>
                <c:pt idx="20">
                  <c:v>104259.49185127195</c:v>
                </c:pt>
                <c:pt idx="21">
                  <c:v>56928.064488440301</c:v>
                </c:pt>
                <c:pt idx="22">
                  <c:v>31215.668821963682</c:v>
                </c:pt>
                <c:pt idx="23">
                  <c:v>65236.17226445151</c:v>
                </c:pt>
                <c:pt idx="24">
                  <c:v>102017.1689665779</c:v>
                </c:pt>
                <c:pt idx="25">
                  <c:v>62732.89878399179</c:v>
                </c:pt>
                <c:pt idx="26">
                  <c:v>75012.653215715574</c:v>
                </c:pt>
                <c:pt idx="27">
                  <c:v>100602.61397604246</c:v>
                </c:pt>
                <c:pt idx="28">
                  <c:v>72051.293446592506</c:v>
                </c:pt>
                <c:pt idx="29">
                  <c:v>56477.198262871934</c:v>
                </c:pt>
                <c:pt idx="30">
                  <c:v>45793.981358437086</c:v>
                </c:pt>
                <c:pt idx="31">
                  <c:v>36323.36861263153</c:v>
                </c:pt>
                <c:pt idx="32">
                  <c:v>37305.478497480857</c:v>
                </c:pt>
                <c:pt idx="33">
                  <c:v>22373.225433688782</c:v>
                </c:pt>
                <c:pt idx="34">
                  <c:v>30224.734148937143</c:v>
                </c:pt>
                <c:pt idx="35">
                  <c:v>22420.337469404843</c:v>
                </c:pt>
                <c:pt idx="36">
                  <c:v>31644.102305602722</c:v>
                </c:pt>
                <c:pt idx="37">
                  <c:v>72627.160452339405</c:v>
                </c:pt>
                <c:pt idx="38">
                  <c:v>86840.387077892912</c:v>
                </c:pt>
                <c:pt idx="39">
                  <c:v>130601.06670419495</c:v>
                </c:pt>
                <c:pt idx="40">
                  <c:v>63524.235653420692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21-4E19-B712-A102ABDB1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Portuaria_Const_Dados_Graf!$H$4</c:f>
              <c:strCache>
                <c:ptCount val="1"/>
                <c:pt idx="0">
                  <c:v>Continente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Portuaria_Const_Dados_Graf!$G$5:$G$45</c:f>
              <c:numCache>
                <c:formatCode>General</c:formatCode>
                <c:ptCount val="41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  <c:pt idx="38">
                  <c:v>2021</c:v>
                </c:pt>
                <c:pt idx="39">
                  <c:v>2022</c:v>
                </c:pt>
                <c:pt idx="40">
                  <c:v>2023</c:v>
                </c:pt>
              </c:numCache>
            </c:numRef>
          </c:cat>
          <c:val>
            <c:numRef>
              <c:f>Portuaria_Const_Dados_Graf!$H$5:$H$45</c:f>
              <c:numCache>
                <c:formatCode>0.00%</c:formatCode>
                <c:ptCount val="4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CA-485C-A415-72CA7AF54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Portuaria_Const_Dados_Graf!$K$4</c:f>
              <c:strCache>
                <c:ptCount val="1"/>
                <c:pt idx="0">
                  <c:v>Continente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Portuaria_Const_Dados_Graf!$J$5:$J$45</c:f>
              <c:numCache>
                <c:formatCode>General</c:formatCode>
                <c:ptCount val="41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  <c:pt idx="38">
                  <c:v>2021</c:v>
                </c:pt>
                <c:pt idx="39">
                  <c:v>2022</c:v>
                </c:pt>
                <c:pt idx="40">
                  <c:v>2023</c:v>
                </c:pt>
              </c:numCache>
            </c:numRef>
          </c:cat>
          <c:val>
            <c:numRef>
              <c:f>Portuaria_Const_Dados_Graf!$K$5:$K$45</c:f>
              <c:numCache>
                <c:formatCode>0.00%</c:formatCode>
                <c:ptCount val="41"/>
                <c:pt idx="0">
                  <c:v>6.1671011106128281E-4</c:v>
                </c:pt>
                <c:pt idx="1">
                  <c:v>1.061748865786622E-3</c:v>
                </c:pt>
                <c:pt idx="2">
                  <c:v>1.3565217616523277E-3</c:v>
                </c:pt>
                <c:pt idx="3">
                  <c:v>5.4887188971644823E-4</c:v>
                </c:pt>
                <c:pt idx="4">
                  <c:v>6.0327496378813036E-4</c:v>
                </c:pt>
                <c:pt idx="5">
                  <c:v>9.5416428716509885E-4</c:v>
                </c:pt>
                <c:pt idx="6">
                  <c:v>9.9081679697286471E-4</c:v>
                </c:pt>
                <c:pt idx="7">
                  <c:v>1.753687889904176E-3</c:v>
                </c:pt>
                <c:pt idx="8">
                  <c:v>2.7418282820753227E-3</c:v>
                </c:pt>
                <c:pt idx="9">
                  <c:v>2.1065175217613425E-3</c:v>
                </c:pt>
                <c:pt idx="10">
                  <c:v>2.2389310003777868E-3</c:v>
                </c:pt>
                <c:pt idx="11">
                  <c:v>2.4801539123512789E-3</c:v>
                </c:pt>
                <c:pt idx="12">
                  <c:v>1.9367208716059867E-3</c:v>
                </c:pt>
                <c:pt idx="13">
                  <c:v>1.194717280883503E-3</c:v>
                </c:pt>
                <c:pt idx="14">
                  <c:v>1.2684841846868089E-3</c:v>
                </c:pt>
                <c:pt idx="15">
                  <c:v>6.2002784394554113E-3</c:v>
                </c:pt>
                <c:pt idx="16">
                  <c:v>1.9329199585915993E-3</c:v>
                </c:pt>
                <c:pt idx="17">
                  <c:v>2.3773518753100174E-3</c:v>
                </c:pt>
                <c:pt idx="18">
                  <c:v>4.0213977223333471E-3</c:v>
                </c:pt>
                <c:pt idx="19">
                  <c:v>3.2271480039608798E-3</c:v>
                </c:pt>
                <c:pt idx="20">
                  <c:v>2.6173690079322773E-3</c:v>
                </c:pt>
                <c:pt idx="21">
                  <c:v>1.4264503528897139E-3</c:v>
                </c:pt>
                <c:pt idx="22">
                  <c:v>7.81309759516524E-4</c:v>
                </c:pt>
                <c:pt idx="23">
                  <c:v>1.6452757906425504E-3</c:v>
                </c:pt>
                <c:pt idx="24">
                  <c:v>2.495881728977641E-3</c:v>
                </c:pt>
                <c:pt idx="25">
                  <c:v>1.528307556988932E-3</c:v>
                </c:pt>
                <c:pt idx="26">
                  <c:v>1.9764617610127152E-3</c:v>
                </c:pt>
                <c:pt idx="27">
                  <c:v>2.6808847749432386E-3</c:v>
                </c:pt>
                <c:pt idx="28">
                  <c:v>2.1966522902575419E-3</c:v>
                </c:pt>
                <c:pt idx="29">
                  <c:v>2.0673457471575125E-3</c:v>
                </c:pt>
                <c:pt idx="30">
                  <c:v>1.7609073848025673E-3</c:v>
                </c:pt>
                <c:pt idx="31">
                  <c:v>1.3654837060358982E-3</c:v>
                </c:pt>
                <c:pt idx="32">
                  <c:v>1.3240349272945688E-3</c:v>
                </c:pt>
                <c:pt idx="33">
                  <c:v>7.743368877905952E-4</c:v>
                </c:pt>
                <c:pt idx="34">
                  <c:v>9.3827753232971606E-4</c:v>
                </c:pt>
                <c:pt idx="35">
                  <c:v>6.5547917582203634E-4</c:v>
                </c:pt>
                <c:pt idx="36">
                  <c:v>8.7784944519014526E-4</c:v>
                </c:pt>
                <c:pt idx="37">
                  <c:v>2.0596146175778634E-3</c:v>
                </c:pt>
                <c:pt idx="38">
                  <c:v>2.2788864649834783E-3</c:v>
                </c:pt>
                <c:pt idx="39">
                  <c:v>3.3275428794525891E-3</c:v>
                </c:pt>
                <c:pt idx="40">
                  <c:v>1.5782810915406767E-3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20-47A1-B63E-F55CDA1A8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Est_Nac_Cor_Dados_Graf!$N$4</c:f>
              <c:strCache>
                <c:ptCount val="1"/>
                <c:pt idx="0">
                  <c:v>Continente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Est_Nac_Cor_Dados_Graf!$M$5:$M$45</c:f>
              <c:numCache>
                <c:formatCode>General</c:formatCode>
                <c:ptCount val="41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  <c:pt idx="38">
                  <c:v>2021</c:v>
                </c:pt>
                <c:pt idx="39">
                  <c:v>2022</c:v>
                </c:pt>
                <c:pt idx="40">
                  <c:v>2023</c:v>
                </c:pt>
              </c:numCache>
            </c:numRef>
          </c:cat>
          <c:val>
            <c:numRef>
              <c:f>Est_Nac_Cor_Dados_Graf!$N$5:$N$45</c:f>
              <c:numCache>
                <c:formatCode>0.00%</c:formatCode>
                <c:ptCount val="41"/>
                <c:pt idx="0">
                  <c:v>3.8664157463414728E-3</c:v>
                </c:pt>
                <c:pt idx="1">
                  <c:v>2.2845143741869077E-3</c:v>
                </c:pt>
                <c:pt idx="2">
                  <c:v>3.2047947962655244E-3</c:v>
                </c:pt>
                <c:pt idx="3">
                  <c:v>3.4847490170333822E-3</c:v>
                </c:pt>
                <c:pt idx="4">
                  <c:v>3.8003539571457696E-3</c:v>
                </c:pt>
                <c:pt idx="5">
                  <c:v>3.6738771040150521E-3</c:v>
                </c:pt>
                <c:pt idx="6">
                  <c:v>3.5288102959215315E-3</c:v>
                </c:pt>
                <c:pt idx="7">
                  <c:v>4.6718730620792827E-3</c:v>
                </c:pt>
                <c:pt idx="8">
                  <c:v>4.9274736569635963E-3</c:v>
                </c:pt>
                <c:pt idx="9">
                  <c:v>5.8759610732478842E-3</c:v>
                </c:pt>
                <c:pt idx="10">
                  <c:v>5.9147793933179088E-3</c:v>
                </c:pt>
                <c:pt idx="11">
                  <c:v>6.8526035465633134E-3</c:v>
                </c:pt>
                <c:pt idx="12">
                  <c:v>7.1803637131597599E-3</c:v>
                </c:pt>
                <c:pt idx="13">
                  <c:v>7.0657457716754198E-3</c:v>
                </c:pt>
                <c:pt idx="14">
                  <c:v>6.2100374498974516E-3</c:v>
                </c:pt>
                <c:pt idx="15">
                  <c:v>5.8742941792796106E-3</c:v>
                </c:pt>
                <c:pt idx="16">
                  <c:v>4.8981742217800968E-3</c:v>
                </c:pt>
                <c:pt idx="17">
                  <c:v>4.404615361076226E-3</c:v>
                </c:pt>
                <c:pt idx="18">
                  <c:v>5.7597956179004841E-3</c:v>
                </c:pt>
                <c:pt idx="19">
                  <c:v>4.0293786573808417E-3</c:v>
                </c:pt>
                <c:pt idx="20">
                  <c:v>4.1766270594888128E-3</c:v>
                </c:pt>
                <c:pt idx="21">
                  <c:v>5.0423012327223135E-3</c:v>
                </c:pt>
                <c:pt idx="22">
                  <c:v>4.2125454312667019E-3</c:v>
                </c:pt>
                <c:pt idx="23">
                  <c:v>4.6855496317824335E-3</c:v>
                </c:pt>
                <c:pt idx="24">
                  <c:v>6.1375726649928134E-3</c:v>
                </c:pt>
                <c:pt idx="25">
                  <c:v>6.5815748776680214E-3</c:v>
                </c:pt>
                <c:pt idx="26">
                  <c:v>8.1938545084154057E-3</c:v>
                </c:pt>
                <c:pt idx="27">
                  <c:v>1.6249631586505377E-3</c:v>
                </c:pt>
                <c:pt idx="28">
                  <c:v>1.2178922817755297E-3</c:v>
                </c:pt>
                <c:pt idx="29">
                  <c:v>7.7706092060636175E-4</c:v>
                </c:pt>
                <c:pt idx="30">
                  <c:v>5.8748254179221001E-4</c:v>
                </c:pt>
                <c:pt idx="31">
                  <c:v>5.5824258221580923E-4</c:v>
                </c:pt>
                <c:pt idx="32">
                  <c:v>1.1232336722622493E-3</c:v>
                </c:pt>
                <c:pt idx="33">
                  <c:v>5.1631962300351E-4</c:v>
                </c:pt>
                <c:pt idx="34">
                  <c:v>3.4591553128369843E-4</c:v>
                </c:pt>
                <c:pt idx="35">
                  <c:v>4.1831423325967588E-4</c:v>
                </c:pt>
                <c:pt idx="36">
                  <c:v>6.3557771807960545E-4</c:v>
                </c:pt>
                <c:pt idx="37">
                  <c:v>7.0374300876376234E-4</c:v>
                </c:pt>
                <c:pt idx="38">
                  <c:v>6.9341036137841893E-4</c:v>
                </c:pt>
                <c:pt idx="39">
                  <c:v>7.2007700821446097E-4</c:v>
                </c:pt>
                <c:pt idx="40">
                  <c:v>7.7534044162982691E-4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7F-4B91-9036-3E2C9AF85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Portuaria_Const_Dados_Graf!$N$4</c:f>
              <c:strCache>
                <c:ptCount val="1"/>
                <c:pt idx="0">
                  <c:v>Continente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Portuaria_Const_Dados_Graf!$M$5:$M$45</c:f>
              <c:numCache>
                <c:formatCode>General</c:formatCode>
                <c:ptCount val="41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  <c:pt idx="38">
                  <c:v>2021</c:v>
                </c:pt>
                <c:pt idx="39">
                  <c:v>2022</c:v>
                </c:pt>
                <c:pt idx="40">
                  <c:v>2023</c:v>
                </c:pt>
              </c:numCache>
            </c:numRef>
          </c:cat>
          <c:val>
            <c:numRef>
              <c:f>Portuaria_Const_Dados_Graf!$N$5:$N$45</c:f>
              <c:numCache>
                <c:formatCode>0.00%</c:formatCode>
                <c:ptCount val="41"/>
                <c:pt idx="0">
                  <c:v>1.1221954025587196E-4</c:v>
                </c:pt>
                <c:pt idx="1">
                  <c:v>1.7192763211575614E-4</c:v>
                </c:pt>
                <c:pt idx="2">
                  <c:v>2.1327389895295249E-4</c:v>
                </c:pt>
                <c:pt idx="3">
                  <c:v>8.8896731185390471E-5</c:v>
                </c:pt>
                <c:pt idx="4">
                  <c:v>1.1034336562754557E-4</c:v>
                </c:pt>
                <c:pt idx="5">
                  <c:v>1.8701420871681035E-4</c:v>
                </c:pt>
                <c:pt idx="6">
                  <c:v>1.9094479254767513E-4</c:v>
                </c:pt>
                <c:pt idx="7">
                  <c:v>3.4202583756500014E-4</c:v>
                </c:pt>
                <c:pt idx="8">
                  <c:v>5.5696519540849394E-4</c:v>
                </c:pt>
                <c:pt idx="9">
                  <c:v>4.5625086661534676E-4</c:v>
                </c:pt>
                <c:pt idx="10">
                  <c:v>4.6173583677907351E-4</c:v>
                </c:pt>
                <c:pt idx="11">
                  <c:v>4.9907342233902535E-4</c:v>
                </c:pt>
                <c:pt idx="12">
                  <c:v>3.9701020335308008E-4</c:v>
                </c:pt>
                <c:pt idx="13">
                  <c:v>2.4888753643297003E-4</c:v>
                </c:pt>
                <c:pt idx="14">
                  <c:v>2.889629937884403E-4</c:v>
                </c:pt>
                <c:pt idx="15">
                  <c:v>1.5057819606147688E-3</c:v>
                </c:pt>
                <c:pt idx="16">
                  <c:v>4.7919431821928356E-4</c:v>
                </c:pt>
                <c:pt idx="17">
                  <c:v>5.9074416065275643E-4</c:v>
                </c:pt>
                <c:pt idx="18">
                  <c:v>9.8974758695343466E-4</c:v>
                </c:pt>
                <c:pt idx="19">
                  <c:v>7.6145736954374933E-4</c:v>
                </c:pt>
                <c:pt idx="20">
                  <c:v>5.7778520789103461E-4</c:v>
                </c:pt>
                <c:pt idx="21">
                  <c:v>3.0993994532959283E-4</c:v>
                </c:pt>
                <c:pt idx="22">
                  <c:v>1.6863253007641749E-4</c:v>
                </c:pt>
                <c:pt idx="23">
                  <c:v>3.4678214841303052E-4</c:v>
                </c:pt>
                <c:pt idx="24">
                  <c:v>5.2904139812780888E-4</c:v>
                </c:pt>
                <c:pt idx="25">
                  <c:v>3.2428549236592782E-4</c:v>
                </c:pt>
                <c:pt idx="26">
                  <c:v>4.0025960842919573E-4</c:v>
                </c:pt>
                <c:pt idx="27">
                  <c:v>5.2763627177514292E-4</c:v>
                </c:pt>
                <c:pt idx="28">
                  <c:v>3.8441195335169997E-4</c:v>
                </c:pt>
                <c:pt idx="29">
                  <c:v>3.1406249120893886E-4</c:v>
                </c:pt>
                <c:pt idx="30">
                  <c:v>2.5702610537680092E-4</c:v>
                </c:pt>
                <c:pt idx="31">
                  <c:v>2.0226833937965025E-4</c:v>
                </c:pt>
                <c:pt idx="32">
                  <c:v>2.040801194841134E-4</c:v>
                </c:pt>
                <c:pt idx="33">
                  <c:v>1.1997023662253261E-4</c:v>
                </c:pt>
                <c:pt idx="34">
                  <c:v>1.5658147462418632E-4</c:v>
                </c:pt>
                <c:pt idx="35">
                  <c:v>1.1293247510009809E-4</c:v>
                </c:pt>
                <c:pt idx="36">
                  <c:v>1.552285586738544E-4</c:v>
                </c:pt>
                <c:pt idx="37">
                  <c:v>3.8851786889557963E-4</c:v>
                </c:pt>
                <c:pt idx="38">
                  <c:v>4.3934424004709585E-4</c:v>
                </c:pt>
                <c:pt idx="39">
                  <c:v>6.1851009761200676E-4</c:v>
                </c:pt>
                <c:pt idx="40">
                  <c:v>2.9419038504981126E-4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AE-428B-9EF0-F20B9D865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Aeroportuaria_Cor_Dados_Graf!$E$4</c:f>
              <c:strCache>
                <c:ptCount val="1"/>
                <c:pt idx="0">
                  <c:v>Continente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Aeroportuaria_Cor_Dados_Graf!$D$5:$D$45</c:f>
              <c:numCache>
                <c:formatCode>General</c:formatCode>
                <c:ptCount val="41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  <c:pt idx="38">
                  <c:v>2021</c:v>
                </c:pt>
                <c:pt idx="39">
                  <c:v>2022</c:v>
                </c:pt>
                <c:pt idx="40">
                  <c:v>2023</c:v>
                </c:pt>
              </c:numCache>
            </c:numRef>
          </c:cat>
          <c:val>
            <c:numRef>
              <c:f>Aeroportuaria_Cor_Dados_Graf!$E$5:$E$45</c:f>
              <c:numCache>
                <c:formatCode>General</c:formatCode>
                <c:ptCount val="41"/>
                <c:pt idx="0">
                  <c:v>3586.3568799193945</c:v>
                </c:pt>
                <c:pt idx="1">
                  <c:v>5027.8828024461045</c:v>
                </c:pt>
                <c:pt idx="2">
                  <c:v>5920.6013507447051</c:v>
                </c:pt>
                <c:pt idx="3">
                  <c:v>8504.5041450105236</c:v>
                </c:pt>
                <c:pt idx="4">
                  <c:v>18814.142915573466</c:v>
                </c:pt>
                <c:pt idx="5">
                  <c:v>24528.376612364202</c:v>
                </c:pt>
                <c:pt idx="6">
                  <c:v>32128.545206053412</c:v>
                </c:pt>
                <c:pt idx="7">
                  <c:v>33452.065522091754</c:v>
                </c:pt>
                <c:pt idx="8">
                  <c:v>30283.362097345398</c:v>
                </c:pt>
                <c:pt idx="9">
                  <c:v>18319.674584251952</c:v>
                </c:pt>
                <c:pt idx="10">
                  <c:v>13284.76371943616</c:v>
                </c:pt>
                <c:pt idx="11">
                  <c:v>17788.729162717849</c:v>
                </c:pt>
                <c:pt idx="12">
                  <c:v>24277.137099589985</c:v>
                </c:pt>
                <c:pt idx="13">
                  <c:v>31574.295946768289</c:v>
                </c:pt>
                <c:pt idx="14">
                  <c:v>39186.66513701978</c:v>
                </c:pt>
                <c:pt idx="15">
                  <c:v>60361.942718049497</c:v>
                </c:pt>
                <c:pt idx="16">
                  <c:v>20812.042976426812</c:v>
                </c:pt>
                <c:pt idx="17">
                  <c:v>43360.431360421382</c:v>
                </c:pt>
                <c:pt idx="18">
                  <c:v>111424</c:v>
                </c:pt>
                <c:pt idx="19">
                  <c:v>71160</c:v>
                </c:pt>
                <c:pt idx="20">
                  <c:v>54366</c:v>
                </c:pt>
                <c:pt idx="21">
                  <c:v>144886</c:v>
                </c:pt>
                <c:pt idx="22">
                  <c:v>117626</c:v>
                </c:pt>
                <c:pt idx="23">
                  <c:v>81804.509000000005</c:v>
                </c:pt>
                <c:pt idx="24">
                  <c:v>71662.437999999995</c:v>
                </c:pt>
                <c:pt idx="25">
                  <c:v>133209.89199999999</c:v>
                </c:pt>
                <c:pt idx="26">
                  <c:v>151111.51413612912</c:v>
                </c:pt>
                <c:pt idx="27">
                  <c:v>108589</c:v>
                </c:pt>
                <c:pt idx="28">
                  <c:v>79914</c:v>
                </c:pt>
                <c:pt idx="29">
                  <c:v>57493</c:v>
                </c:pt>
                <c:pt idx="30">
                  <c:v>48837.243000000002</c:v>
                </c:pt>
                <c:pt idx="31">
                  <c:v>25879</c:v>
                </c:pt>
                <c:pt idx="32">
                  <c:v>46584.491629999997</c:v>
                </c:pt>
                <c:pt idx="33">
                  <c:v>56576</c:v>
                </c:pt>
                <c:pt idx="34">
                  <c:v>49110.975550000003</c:v>
                </c:pt>
                <c:pt idx="35">
                  <c:v>17027.230069999998</c:v>
                </c:pt>
                <c:pt idx="36">
                  <c:v>35127.362009999997</c:v>
                </c:pt>
                <c:pt idx="37">
                  <c:v>60324</c:v>
                </c:pt>
                <c:pt idx="38">
                  <c:v>23121.915510000003</c:v>
                </c:pt>
                <c:pt idx="39">
                  <c:v>22891.475579999995</c:v>
                </c:pt>
                <c:pt idx="40">
                  <c:v>69459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CC-4467-83B2-3FC80B3DA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Aeroportuaria_Cor_Dados_Graf!$H$4</c:f>
              <c:strCache>
                <c:ptCount val="1"/>
                <c:pt idx="0">
                  <c:v>Continente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Aeroportuaria_Cor_Dados_Graf!$G$5:$G$45</c:f>
              <c:numCache>
                <c:formatCode>General</c:formatCode>
                <c:ptCount val="41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  <c:pt idx="38">
                  <c:v>2021</c:v>
                </c:pt>
                <c:pt idx="39">
                  <c:v>2022</c:v>
                </c:pt>
                <c:pt idx="40">
                  <c:v>2023</c:v>
                </c:pt>
              </c:numCache>
            </c:numRef>
          </c:cat>
          <c:val>
            <c:numRef>
              <c:f>Aeroportuaria_Cor_Dados_Graf!$H$5:$H$45</c:f>
              <c:numCache>
                <c:formatCode>0.00%</c:formatCode>
                <c:ptCount val="4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F2-4F16-9001-3B8EEF839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Aeroportuaria_Cor_Dados_Graf!$K$4</c:f>
              <c:strCache>
                <c:ptCount val="1"/>
                <c:pt idx="0">
                  <c:v>Continente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Aeroportuaria_Cor_Dados_Graf!$J$5:$J$45</c:f>
              <c:numCache>
                <c:formatCode>General</c:formatCode>
                <c:ptCount val="41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  <c:pt idx="38">
                  <c:v>2021</c:v>
                </c:pt>
                <c:pt idx="39">
                  <c:v>2022</c:v>
                </c:pt>
                <c:pt idx="40">
                  <c:v>2023</c:v>
                </c:pt>
              </c:numCache>
            </c:numRef>
          </c:cat>
          <c:val>
            <c:numRef>
              <c:f>Aeroportuaria_Cor_Dados_Graf!$K$5:$K$45</c:f>
              <c:numCache>
                <c:formatCode>0.00%</c:formatCode>
                <c:ptCount val="41"/>
                <c:pt idx="0">
                  <c:v>7.4136576329083095E-4</c:v>
                </c:pt>
                <c:pt idx="1">
                  <c:v>9.6038102925259379E-4</c:v>
                </c:pt>
                <c:pt idx="2">
                  <c:v>9.8686557834861896E-4</c:v>
                </c:pt>
                <c:pt idx="3">
                  <c:v>1.204058237769074E-3</c:v>
                </c:pt>
                <c:pt idx="4">
                  <c:v>2.0433941454686463E-3</c:v>
                </c:pt>
                <c:pt idx="5">
                  <c:v>2.0957975847059199E-3</c:v>
                </c:pt>
                <c:pt idx="6">
                  <c:v>2.3960076071692133E-3</c:v>
                </c:pt>
                <c:pt idx="7">
                  <c:v>2.1770326191171202E-3</c:v>
                </c:pt>
                <c:pt idx="8">
                  <c:v>1.742796918638916E-3</c:v>
                </c:pt>
                <c:pt idx="9">
                  <c:v>9.4227315010039878E-4</c:v>
                </c:pt>
                <c:pt idx="10">
                  <c:v>7.1604010755270864E-4</c:v>
                </c:pt>
                <c:pt idx="11">
                  <c:v>9.2480565022889667E-4</c:v>
                </c:pt>
                <c:pt idx="12">
                  <c:v>1.1712694961012575E-3</c:v>
                </c:pt>
                <c:pt idx="13">
                  <c:v>1.4046692534853164E-3</c:v>
                </c:pt>
                <c:pt idx="14">
                  <c:v>1.4729946223798378E-3</c:v>
                </c:pt>
                <c:pt idx="15">
                  <c:v>1.9821280171164676E-3</c:v>
                </c:pt>
                <c:pt idx="16">
                  <c:v>6.306698801034795E-4</c:v>
                </c:pt>
                <c:pt idx="17">
                  <c:v>1.205799553403135E-3</c:v>
                </c:pt>
                <c:pt idx="18">
                  <c:v>2.997089629721283E-3</c:v>
                </c:pt>
                <c:pt idx="19">
                  <c:v>1.9305218323137233E-3</c:v>
                </c:pt>
                <c:pt idx="20">
                  <c:v>1.5664591154919999E-3</c:v>
                </c:pt>
                <c:pt idx="21">
                  <c:v>4.0626761294013068E-3</c:v>
                </c:pt>
                <c:pt idx="22">
                  <c:v>3.2078826654448863E-3</c:v>
                </c:pt>
                <c:pt idx="23">
                  <c:v>2.1835964092763028E-3</c:v>
                </c:pt>
                <c:pt idx="24">
                  <c:v>1.8142021933732989E-3</c:v>
                </c:pt>
                <c:pt idx="25">
                  <c:v>3.2546578709472499E-3</c:v>
                </c:pt>
                <c:pt idx="26">
                  <c:v>4.0631095648187088E-3</c:v>
                </c:pt>
                <c:pt idx="27">
                  <c:v>2.93857856893505E-3</c:v>
                </c:pt>
                <c:pt idx="28">
                  <c:v>2.4636376528328415E-3</c:v>
                </c:pt>
                <c:pt idx="29">
                  <c:v>2.1588263566590066E-3</c:v>
                </c:pt>
                <c:pt idx="30">
                  <c:v>1.9418155250633194E-3</c:v>
                </c:pt>
                <c:pt idx="31">
                  <c:v>9.9486020290089094E-4</c:v>
                </c:pt>
                <c:pt idx="32">
                  <c:v>1.6705033485736826E-3</c:v>
                </c:pt>
                <c:pt idx="33">
                  <c:v>1.9581010130376247E-3</c:v>
                </c:pt>
                <c:pt idx="34">
                  <c:v>1.4932931019803759E-3</c:v>
                </c:pt>
                <c:pt idx="35">
                  <c:v>4.7359165113730546E-4</c:v>
                </c:pt>
                <c:pt idx="36">
                  <c:v>9.0499218113569192E-4</c:v>
                </c:pt>
                <c:pt idx="37">
                  <c:v>1.5664584079896548E-3</c:v>
                </c:pt>
                <c:pt idx="38">
                  <c:v>5.2984036237895124E-4</c:v>
                </c:pt>
                <c:pt idx="39">
                  <c:v>4.7038406222066955E-4</c:v>
                </c:pt>
                <c:pt idx="40">
                  <c:v>1.3494468858918018E-3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9B-4BEE-A40E-6C12B8D11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Aeroportuaria_Cor_Dados_Graf!$N$4</c:f>
              <c:strCache>
                <c:ptCount val="1"/>
                <c:pt idx="0">
                  <c:v>Continente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Aeroportuaria_Cor_Dados_Graf!$M$5:$M$45</c:f>
              <c:numCache>
                <c:formatCode>General</c:formatCode>
                <c:ptCount val="41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  <c:pt idx="38">
                  <c:v>2021</c:v>
                </c:pt>
                <c:pt idx="39">
                  <c:v>2022</c:v>
                </c:pt>
                <c:pt idx="40">
                  <c:v>2023</c:v>
                </c:pt>
              </c:numCache>
            </c:numRef>
          </c:cat>
          <c:val>
            <c:numRef>
              <c:f>Aeroportuaria_Cor_Dados_Graf!$N$5:$N$45</c:f>
              <c:numCache>
                <c:formatCode>0.00%</c:formatCode>
                <c:ptCount val="41"/>
                <c:pt idx="0">
                  <c:v>2.3227699999477943E-4</c:v>
                </c:pt>
                <c:pt idx="1">
                  <c:v>2.653376327218378E-4</c:v>
                </c:pt>
                <c:pt idx="2">
                  <c:v>2.5490497361849537E-4</c:v>
                </c:pt>
                <c:pt idx="3">
                  <c:v>3.0016673884537685E-4</c:v>
                </c:pt>
                <c:pt idx="4">
                  <c:v>5.6147374294801219E-4</c:v>
                </c:pt>
                <c:pt idx="5">
                  <c:v>6.1250809354199945E-4</c:v>
                </c:pt>
                <c:pt idx="6">
                  <c:v>6.803824800683889E-4</c:v>
                </c:pt>
                <c:pt idx="7">
                  <c:v>5.900667734793578E-4</c:v>
                </c:pt>
                <c:pt idx="8">
                  <c:v>4.658598929217372E-4</c:v>
                </c:pt>
                <c:pt idx="9">
                  <c:v>2.5110029091214559E-4</c:v>
                </c:pt>
                <c:pt idx="10">
                  <c:v>1.7464992117851891E-4</c:v>
                </c:pt>
                <c:pt idx="11">
                  <c:v>2.1570253432471253E-4</c:v>
                </c:pt>
                <c:pt idx="12">
                  <c:v>2.7268919313108356E-4</c:v>
                </c:pt>
                <c:pt idx="13">
                  <c:v>3.3464505050013235E-4</c:v>
                </c:pt>
                <c:pt idx="14">
                  <c:v>3.8294068689926285E-4</c:v>
                </c:pt>
                <c:pt idx="15">
                  <c:v>5.4207543476938731E-4</c:v>
                </c:pt>
                <c:pt idx="16">
                  <c:v>1.7400893601118709E-4</c:v>
                </c:pt>
                <c:pt idx="17">
                  <c:v>3.3765993217605008E-4</c:v>
                </c:pt>
                <c:pt idx="18">
                  <c:v>8.2065120924234268E-4</c:v>
                </c:pt>
                <c:pt idx="19">
                  <c:v>4.9917855805020129E-4</c:v>
                </c:pt>
                <c:pt idx="20">
                  <c:v>3.7219702083552981E-4</c:v>
                </c:pt>
                <c:pt idx="21">
                  <c:v>9.5164218474545531E-4</c:v>
                </c:pt>
                <c:pt idx="22">
                  <c:v>7.4187320682649993E-4</c:v>
                </c:pt>
                <c:pt idx="23">
                  <c:v>4.9202641759553086E-4</c:v>
                </c:pt>
                <c:pt idx="24">
                  <c:v>4.0837160665909138E-4</c:v>
                </c:pt>
                <c:pt idx="25">
                  <c:v>7.4376219690591098E-4</c:v>
                </c:pt>
                <c:pt idx="26">
                  <c:v>8.6144462054932791E-4</c:v>
                </c:pt>
                <c:pt idx="27">
                  <c:v>6.0457945736002501E-4</c:v>
                </c:pt>
                <c:pt idx="28">
                  <c:v>4.5380877043343356E-4</c:v>
                </c:pt>
                <c:pt idx="29">
                  <c:v>3.4161915106514974E-4</c:v>
                </c:pt>
                <c:pt idx="30">
                  <c:v>2.864483791936645E-4</c:v>
                </c:pt>
                <c:pt idx="31">
                  <c:v>1.4954317648221331E-4</c:v>
                </c:pt>
                <c:pt idx="32">
                  <c:v>2.5921574837018091E-4</c:v>
                </c:pt>
                <c:pt idx="33">
                  <c:v>3.0337316035515077E-4</c:v>
                </c:pt>
                <c:pt idx="34">
                  <c:v>2.5063384734961631E-4</c:v>
                </c:pt>
                <c:pt idx="35">
                  <c:v>8.2985093735287604E-5</c:v>
                </c:pt>
                <c:pt idx="36">
                  <c:v>1.6385964393186321E-4</c:v>
                </c:pt>
                <c:pt idx="37">
                  <c:v>3.0083947198992209E-4</c:v>
                </c:pt>
                <c:pt idx="38">
                  <c:v>1.070194970870614E-4</c:v>
                </c:pt>
                <c:pt idx="39">
                  <c:v>9.4459810869729338E-5</c:v>
                </c:pt>
                <c:pt idx="40">
                  <c:v>2.6161296166633206E-4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86-456B-BB78-1641AE06D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Aeroportuaria_Const_Dados_Graf!$E$4</c:f>
              <c:strCache>
                <c:ptCount val="1"/>
                <c:pt idx="0">
                  <c:v>Continente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Aeroportuaria_Const_Dados_Graf!$D$5:$D$45</c:f>
              <c:numCache>
                <c:formatCode>General</c:formatCode>
                <c:ptCount val="41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  <c:pt idx="38">
                  <c:v>2021</c:v>
                </c:pt>
                <c:pt idx="39">
                  <c:v>2022</c:v>
                </c:pt>
                <c:pt idx="40">
                  <c:v>2023</c:v>
                </c:pt>
              </c:numCache>
            </c:numRef>
          </c:cat>
          <c:val>
            <c:numRef>
              <c:f>Aeroportuaria_Const_Dados_Graf!$E$5:$E$45</c:f>
              <c:numCache>
                <c:formatCode>General</c:formatCode>
                <c:ptCount val="41"/>
                <c:pt idx="0">
                  <c:v>13933.969521051165</c:v>
                </c:pt>
                <c:pt idx="1">
                  <c:v>15858.387783636377</c:v>
                </c:pt>
                <c:pt idx="2">
                  <c:v>15966.202132428805</c:v>
                </c:pt>
                <c:pt idx="3">
                  <c:v>20687.406206405572</c:v>
                </c:pt>
                <c:pt idx="4">
                  <c:v>42348.9349860086</c:v>
                </c:pt>
                <c:pt idx="5">
                  <c:v>49515.313736262062</c:v>
                </c:pt>
                <c:pt idx="6">
                  <c:v>58843.550824468708</c:v>
                </c:pt>
                <c:pt idx="7">
                  <c:v>57441.65876519095</c:v>
                </c:pt>
                <c:pt idx="8">
                  <c:v>49288.213935719054</c:v>
                </c:pt>
                <c:pt idx="9">
                  <c:v>28902.909696919589</c:v>
                </c:pt>
                <c:pt idx="10">
                  <c:v>20563.526224741712</c:v>
                </c:pt>
                <c:pt idx="11">
                  <c:v>26379.341328259095</c:v>
                </c:pt>
                <c:pt idx="12">
                  <c:v>34845.033255113194</c:v>
                </c:pt>
                <c:pt idx="13">
                  <c:v>43956.174482390663</c:v>
                </c:pt>
                <c:pt idx="14">
                  <c:v>52622.29098613299</c:v>
                </c:pt>
                <c:pt idx="15">
                  <c:v>79120.405846436319</c:v>
                </c:pt>
                <c:pt idx="16">
                  <c:v>26702.310455629275</c:v>
                </c:pt>
                <c:pt idx="17">
                  <c:v>53124.513824058609</c:v>
                </c:pt>
                <c:pt idx="18">
                  <c:v>133327.92984985505</c:v>
                </c:pt>
                <c:pt idx="19">
                  <c:v>82968.036787346893</c:v>
                </c:pt>
                <c:pt idx="20">
                  <c:v>62397.862468773666</c:v>
                </c:pt>
                <c:pt idx="21">
                  <c:v>162136.93538066384</c:v>
                </c:pt>
                <c:pt idx="22">
                  <c:v>128164.53613251951</c:v>
                </c:pt>
                <c:pt idx="23">
                  <c:v>86580.907785650983</c:v>
                </c:pt>
                <c:pt idx="24">
                  <c:v>74154.06329237888</c:v>
                </c:pt>
                <c:pt idx="25">
                  <c:v>133594.91802613306</c:v>
                </c:pt>
                <c:pt idx="26">
                  <c:v>154207.19731356445</c:v>
                </c:pt>
                <c:pt idx="27">
                  <c:v>110272.80551999978</c:v>
                </c:pt>
                <c:pt idx="28">
                  <c:v>80808.546831743603</c:v>
                </c:pt>
                <c:pt idx="29">
                  <c:v>58976.329589660403</c:v>
                </c:pt>
                <c:pt idx="30">
                  <c:v>50498.660363244184</c:v>
                </c:pt>
                <c:pt idx="31">
                  <c:v>26464.375743386889</c:v>
                </c:pt>
                <c:pt idx="32">
                  <c:v>47067.434148072643</c:v>
                </c:pt>
                <c:pt idx="33">
                  <c:v>56576.195810101308</c:v>
                </c:pt>
                <c:pt idx="34">
                  <c:v>48103.450694093845</c:v>
                </c:pt>
                <c:pt idx="35">
                  <c:v>16198.965631325964</c:v>
                </c:pt>
                <c:pt idx="36">
                  <c:v>32622.524651052634</c:v>
                </c:pt>
                <c:pt idx="37">
                  <c:v>55237.239611735211</c:v>
                </c:pt>
                <c:pt idx="38">
                  <c:v>20190.361768993502</c:v>
                </c:pt>
                <c:pt idx="39">
                  <c:v>18461.868866067947</c:v>
                </c:pt>
                <c:pt idx="40">
                  <c:v>54313.887710259136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98-4F81-875F-4757EB644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Aeroportuaria_Const_Dados_Graf!$H$4</c:f>
              <c:strCache>
                <c:ptCount val="1"/>
                <c:pt idx="0">
                  <c:v>Continente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Aeroportuaria_Const_Dados_Graf!$G$5:$G$45</c:f>
              <c:numCache>
                <c:formatCode>General</c:formatCode>
                <c:ptCount val="41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  <c:pt idx="38">
                  <c:v>2021</c:v>
                </c:pt>
                <c:pt idx="39">
                  <c:v>2022</c:v>
                </c:pt>
                <c:pt idx="40">
                  <c:v>2023</c:v>
                </c:pt>
              </c:numCache>
            </c:numRef>
          </c:cat>
          <c:val>
            <c:numRef>
              <c:f>Aeroportuaria_Const_Dados_Graf!$H$5:$H$45</c:f>
              <c:numCache>
                <c:formatCode>0.00%</c:formatCode>
                <c:ptCount val="4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52-4122-A0A1-FF69A772D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Aeroportuaria_Const_Dados_Graf!$K$4</c:f>
              <c:strCache>
                <c:ptCount val="1"/>
                <c:pt idx="0">
                  <c:v>Continente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Aeroportuaria_Const_Dados_Graf!$J$5:$J$45</c:f>
              <c:numCache>
                <c:formatCode>General</c:formatCode>
                <c:ptCount val="41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  <c:pt idx="38">
                  <c:v>2021</c:v>
                </c:pt>
                <c:pt idx="39">
                  <c:v>2022</c:v>
                </c:pt>
                <c:pt idx="40">
                  <c:v>2023</c:v>
                </c:pt>
              </c:numCache>
            </c:numRef>
          </c:cat>
          <c:val>
            <c:numRef>
              <c:f>Aeroportuaria_Const_Dados_Graf!$K$5:$K$45</c:f>
              <c:numCache>
                <c:formatCode>0.00%</c:formatCode>
                <c:ptCount val="41"/>
                <c:pt idx="0">
                  <c:v>7.4136576329083084E-4</c:v>
                </c:pt>
                <c:pt idx="1">
                  <c:v>9.6038102925259368E-4</c:v>
                </c:pt>
                <c:pt idx="2">
                  <c:v>9.8686557834861918E-4</c:v>
                </c:pt>
                <c:pt idx="3">
                  <c:v>1.2040582377690742E-3</c:v>
                </c:pt>
                <c:pt idx="4">
                  <c:v>2.0433941454686463E-3</c:v>
                </c:pt>
                <c:pt idx="5">
                  <c:v>2.0957975847059199E-3</c:v>
                </c:pt>
                <c:pt idx="6">
                  <c:v>2.3960076071692133E-3</c:v>
                </c:pt>
                <c:pt idx="7">
                  <c:v>2.1770326191171202E-3</c:v>
                </c:pt>
                <c:pt idx="8">
                  <c:v>1.742796918638916E-3</c:v>
                </c:pt>
                <c:pt idx="9">
                  <c:v>9.4227315010039867E-4</c:v>
                </c:pt>
                <c:pt idx="10">
                  <c:v>7.1604010755270875E-4</c:v>
                </c:pt>
                <c:pt idx="11">
                  <c:v>9.2480565022889667E-4</c:v>
                </c:pt>
                <c:pt idx="12">
                  <c:v>1.1712694961012575E-3</c:v>
                </c:pt>
                <c:pt idx="13">
                  <c:v>1.4046692534853168E-3</c:v>
                </c:pt>
                <c:pt idx="14">
                  <c:v>1.4729946223798378E-3</c:v>
                </c:pt>
                <c:pt idx="15">
                  <c:v>1.9821280171164676E-3</c:v>
                </c:pt>
                <c:pt idx="16">
                  <c:v>6.306698801034794E-4</c:v>
                </c:pt>
                <c:pt idx="17">
                  <c:v>1.2057995534031348E-3</c:v>
                </c:pt>
                <c:pt idx="18">
                  <c:v>2.997089629721283E-3</c:v>
                </c:pt>
                <c:pt idx="19">
                  <c:v>1.9305218323137235E-3</c:v>
                </c:pt>
                <c:pt idx="20">
                  <c:v>1.5664591154919997E-3</c:v>
                </c:pt>
                <c:pt idx="21">
                  <c:v>4.0626761294013077E-3</c:v>
                </c:pt>
                <c:pt idx="22">
                  <c:v>3.2078826654448854E-3</c:v>
                </c:pt>
                <c:pt idx="23">
                  <c:v>2.1835964092763033E-3</c:v>
                </c:pt>
                <c:pt idx="24">
                  <c:v>1.8142021933732985E-3</c:v>
                </c:pt>
                <c:pt idx="25">
                  <c:v>3.2546578709472503E-3</c:v>
                </c:pt>
                <c:pt idx="26">
                  <c:v>4.0631095648187088E-3</c:v>
                </c:pt>
                <c:pt idx="27">
                  <c:v>2.93857856893505E-3</c:v>
                </c:pt>
                <c:pt idx="28">
                  <c:v>2.463637652832841E-3</c:v>
                </c:pt>
                <c:pt idx="29">
                  <c:v>2.1588263566590066E-3</c:v>
                </c:pt>
                <c:pt idx="30">
                  <c:v>1.9418155250633196E-3</c:v>
                </c:pt>
                <c:pt idx="31">
                  <c:v>9.9486020290089094E-4</c:v>
                </c:pt>
                <c:pt idx="32">
                  <c:v>1.6705033485736821E-3</c:v>
                </c:pt>
                <c:pt idx="33">
                  <c:v>1.9581010130376247E-3</c:v>
                </c:pt>
                <c:pt idx="34">
                  <c:v>1.4932931019803757E-3</c:v>
                </c:pt>
                <c:pt idx="35">
                  <c:v>4.7359165113730546E-4</c:v>
                </c:pt>
                <c:pt idx="36">
                  <c:v>9.0499218113569214E-4</c:v>
                </c:pt>
                <c:pt idx="37">
                  <c:v>1.566458407989655E-3</c:v>
                </c:pt>
                <c:pt idx="38">
                  <c:v>5.2984036237895113E-4</c:v>
                </c:pt>
                <c:pt idx="39">
                  <c:v>4.703840622206695E-4</c:v>
                </c:pt>
                <c:pt idx="40">
                  <c:v>1.349446885891802E-3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5E-4872-A08C-6F51C29B4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Aeroportuaria_Const_Dados_Graf!$N$4</c:f>
              <c:strCache>
                <c:ptCount val="1"/>
                <c:pt idx="0">
                  <c:v>Continente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Aeroportuaria_Const_Dados_Graf!$M$5:$M$45</c:f>
              <c:numCache>
                <c:formatCode>General</c:formatCode>
                <c:ptCount val="41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  <c:pt idx="38">
                  <c:v>2021</c:v>
                </c:pt>
                <c:pt idx="39">
                  <c:v>2022</c:v>
                </c:pt>
                <c:pt idx="40">
                  <c:v>2023</c:v>
                </c:pt>
              </c:numCache>
            </c:numRef>
          </c:cat>
          <c:val>
            <c:numRef>
              <c:f>Aeroportuaria_Const_Dados_Graf!$N$5:$N$45</c:f>
              <c:numCache>
                <c:formatCode>0.00%</c:formatCode>
                <c:ptCount val="41"/>
                <c:pt idx="0">
                  <c:v>1.3490248274796558E-4</c:v>
                </c:pt>
                <c:pt idx="1">
                  <c:v>1.5551326835273893E-4</c:v>
                </c:pt>
                <c:pt idx="2">
                  <c:v>1.5515613209219855E-4</c:v>
                </c:pt>
                <c:pt idx="3">
                  <c:v>1.9501243095143472E-4</c:v>
                </c:pt>
                <c:pt idx="4">
                  <c:v>3.7375160722535715E-4</c:v>
                </c:pt>
                <c:pt idx="5">
                  <c:v>4.1077195217490038E-4</c:v>
                </c:pt>
                <c:pt idx="6">
                  <c:v>4.617454779645874E-4</c:v>
                </c:pt>
                <c:pt idx="7">
                  <c:v>4.2459174705286064E-4</c:v>
                </c:pt>
                <c:pt idx="8">
                  <c:v>3.5402553569559346E-4</c:v>
                </c:pt>
                <c:pt idx="9">
                  <c:v>2.0408704740429239E-4</c:v>
                </c:pt>
                <c:pt idx="10">
                  <c:v>1.4766930207873321E-4</c:v>
                </c:pt>
                <c:pt idx="11">
                  <c:v>1.8609567678831685E-4</c:v>
                </c:pt>
                <c:pt idx="12">
                  <c:v>2.4009961768152116E-4</c:v>
                </c:pt>
                <c:pt idx="13">
                  <c:v>2.9262544000750051E-4</c:v>
                </c:pt>
                <c:pt idx="14">
                  <c:v>3.3555084174915632E-4</c:v>
                </c:pt>
                <c:pt idx="15">
                  <c:v>4.8137396424171713E-4</c:v>
                </c:pt>
                <c:pt idx="16">
                  <c:v>1.5635071792513775E-4</c:v>
                </c:pt>
                <c:pt idx="17">
                  <c:v>2.9962709874309786E-4</c:v>
                </c:pt>
                <c:pt idx="18">
                  <c:v>7.3764457875572236E-4</c:v>
                </c:pt>
                <c:pt idx="19">
                  <c:v>4.5551368405668163E-4</c:v>
                </c:pt>
                <c:pt idx="20">
                  <c:v>3.4579644786592874E-4</c:v>
                </c:pt>
                <c:pt idx="21">
                  <c:v>8.8274058391700451E-4</c:v>
                </c:pt>
                <c:pt idx="22">
                  <c:v>6.9236735299069597E-4</c:v>
                </c:pt>
                <c:pt idx="23">
                  <c:v>4.6024639661177043E-4</c:v>
                </c:pt>
                <c:pt idx="24">
                  <c:v>3.8454869624847735E-4</c:v>
                </c:pt>
                <c:pt idx="25">
                  <c:v>6.9059288841193296E-4</c:v>
                </c:pt>
                <c:pt idx="26">
                  <c:v>8.2283334567826935E-4</c:v>
                </c:pt>
                <c:pt idx="27">
                  <c:v>5.7835407732659933E-4</c:v>
                </c:pt>
                <c:pt idx="28">
                  <c:v>4.3113412472086537E-4</c:v>
                </c:pt>
                <c:pt idx="29">
                  <c:v>3.279598415466143E-4</c:v>
                </c:pt>
                <c:pt idx="30">
                  <c:v>2.8343187499505634E-4</c:v>
                </c:pt>
                <c:pt idx="31">
                  <c:v>1.4736808668325103E-4</c:v>
                </c:pt>
                <c:pt idx="32">
                  <c:v>2.5748302854225393E-4</c:v>
                </c:pt>
                <c:pt idx="33">
                  <c:v>3.0337421033269009E-4</c:v>
                </c:pt>
                <c:pt idx="34">
                  <c:v>2.492034903293904E-4</c:v>
                </c:pt>
                <c:pt idx="35">
                  <c:v>8.1595082380159464E-5</c:v>
                </c:pt>
                <c:pt idx="36">
                  <c:v>1.6002816047616531E-4</c:v>
                </c:pt>
                <c:pt idx="37">
                  <c:v>2.9549075695598924E-4</c:v>
                </c:pt>
                <c:pt idx="38">
                  <c:v>1.0214739300641106E-4</c:v>
                </c:pt>
                <c:pt idx="39">
                  <c:v>8.7433070821043882E-5</c:v>
                </c:pt>
                <c:pt idx="40">
                  <c:v>2.5153586461410524E-4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D7-4282-8755-BF34D8E2D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Saude_Cor_Dados_Graf!$E$4</c:f>
              <c:strCache>
                <c:ptCount val="1"/>
                <c:pt idx="0">
                  <c:v>Norte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Saude_Cor_Dados_Graf!$D$5:$D$45</c:f>
              <c:numCache>
                <c:formatCode>General</c:formatCode>
                <c:ptCount val="41"/>
                <c:pt idx="0">
                  <c:v>1982</c:v>
                </c:pt>
                <c:pt idx="1">
                  <c:v>1983</c:v>
                </c:pt>
                <c:pt idx="2">
                  <c:v>1984</c:v>
                </c:pt>
                <c:pt idx="3">
                  <c:v>1985</c:v>
                </c:pt>
                <c:pt idx="4">
                  <c:v>1986</c:v>
                </c:pt>
                <c:pt idx="5">
                  <c:v>1987</c:v>
                </c:pt>
                <c:pt idx="6">
                  <c:v>1988</c:v>
                </c:pt>
                <c:pt idx="7">
                  <c:v>1989</c:v>
                </c:pt>
                <c:pt idx="8">
                  <c:v>1990</c:v>
                </c:pt>
                <c:pt idx="9">
                  <c:v>1991</c:v>
                </c:pt>
                <c:pt idx="10">
                  <c:v>1992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  <c:pt idx="35">
                  <c:v>2017</c:v>
                </c:pt>
                <c:pt idx="36">
                  <c:v>2018</c:v>
                </c:pt>
                <c:pt idx="37">
                  <c:v>2019</c:v>
                </c:pt>
                <c:pt idx="38">
                  <c:v>2020</c:v>
                </c:pt>
                <c:pt idx="39">
                  <c:v>2021</c:v>
                </c:pt>
                <c:pt idx="40">
                  <c:v>2022</c:v>
                </c:pt>
              </c:numCache>
            </c:numRef>
          </c:cat>
          <c:val>
            <c:numRef>
              <c:f>Saude_Cor_Dados_Graf!$E$5:$E$45</c:f>
              <c:numCache>
                <c:formatCode>General</c:formatCode>
                <c:ptCount val="41"/>
                <c:pt idx="0">
                  <c:v>21580</c:v>
                </c:pt>
                <c:pt idx="1">
                  <c:v>1984</c:v>
                </c:pt>
                <c:pt idx="2">
                  <c:v>3383</c:v>
                </c:pt>
                <c:pt idx="3">
                  <c:v>7705</c:v>
                </c:pt>
                <c:pt idx="4">
                  <c:v>3394</c:v>
                </c:pt>
                <c:pt idx="5">
                  <c:v>13689</c:v>
                </c:pt>
                <c:pt idx="6">
                  <c:v>6388</c:v>
                </c:pt>
                <c:pt idx="7">
                  <c:v>34100</c:v>
                </c:pt>
                <c:pt idx="8">
                  <c:v>34962</c:v>
                </c:pt>
                <c:pt idx="9">
                  <c:v>79264</c:v>
                </c:pt>
                <c:pt idx="10">
                  <c:v>109343</c:v>
                </c:pt>
                <c:pt idx="11">
                  <c:v>32961</c:v>
                </c:pt>
                <c:pt idx="12">
                  <c:v>70124</c:v>
                </c:pt>
                <c:pt idx="13">
                  <c:v>118632.787913639</c:v>
                </c:pt>
                <c:pt idx="14">
                  <c:v>114943.6863207547</c:v>
                </c:pt>
                <c:pt idx="15">
                  <c:v>146097.42545454545</c:v>
                </c:pt>
                <c:pt idx="16">
                  <c:v>217117.97261348923</c:v>
                </c:pt>
                <c:pt idx="17">
                  <c:v>215473.04292929301</c:v>
                </c:pt>
                <c:pt idx="18">
                  <c:v>300964.94602551527</c:v>
                </c:pt>
                <c:pt idx="19">
                  <c:v>264813.64346997137</c:v>
                </c:pt>
                <c:pt idx="20">
                  <c:v>262738.31968164485</c:v>
                </c:pt>
                <c:pt idx="21">
                  <c:v>314542.23642172525</c:v>
                </c:pt>
                <c:pt idx="22">
                  <c:v>133897.80834984779</c:v>
                </c:pt>
                <c:pt idx="23">
                  <c:v>219270.59783913556</c:v>
                </c:pt>
                <c:pt idx="24">
                  <c:v>247203.40280021212</c:v>
                </c:pt>
                <c:pt idx="25">
                  <c:v>254710.56451843842</c:v>
                </c:pt>
                <c:pt idx="26">
                  <c:v>187127.77773103322</c:v>
                </c:pt>
                <c:pt idx="27">
                  <c:v>282841.79074937745</c:v>
                </c:pt>
                <c:pt idx="28">
                  <c:v>299571.84434395382</c:v>
                </c:pt>
                <c:pt idx="29">
                  <c:v>260981.76809365145</c:v>
                </c:pt>
                <c:pt idx="30">
                  <c:v>214757.67864422695</c:v>
                </c:pt>
                <c:pt idx="31">
                  <c:v>182772.7415833243</c:v>
                </c:pt>
                <c:pt idx="32">
                  <c:v>187941.53221566667</c:v>
                </c:pt>
                <c:pt idx="33">
                  <c:v>193507.34497958655</c:v>
                </c:pt>
                <c:pt idx="34">
                  <c:v>153094.84440897268</c:v>
                </c:pt>
                <c:pt idx="35">
                  <c:v>145294.51775359918</c:v>
                </c:pt>
                <c:pt idx="36">
                  <c:v>129614.28344037941</c:v>
                </c:pt>
                <c:pt idx="37">
                  <c:v>101990.25155688501</c:v>
                </c:pt>
                <c:pt idx="38">
                  <c:v>300315.03549022885</c:v>
                </c:pt>
                <c:pt idx="39">
                  <c:v>179586.14252612757</c:v>
                </c:pt>
                <c:pt idx="40">
                  <c:v>109004.90741899784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88-41F9-92BF-8AF17E30E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Est_Nac_Const_Dados_Graf!$E$4</c:f>
              <c:strCache>
                <c:ptCount val="1"/>
                <c:pt idx="0">
                  <c:v>Continente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Est_Nac_Const_Dados_Graf!$D$5:$D$45</c:f>
              <c:numCache>
                <c:formatCode>General</c:formatCode>
                <c:ptCount val="41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  <c:pt idx="38">
                  <c:v>2021</c:v>
                </c:pt>
                <c:pt idx="39">
                  <c:v>2022</c:v>
                </c:pt>
                <c:pt idx="40">
                  <c:v>2023</c:v>
                </c:pt>
              </c:numCache>
            </c:numRef>
          </c:cat>
          <c:val>
            <c:numRef>
              <c:f>Est_Nac_Const_Dados_Graf!$E$5:$E$45</c:f>
              <c:numCache>
                <c:formatCode>#,##0.00</c:formatCode>
                <c:ptCount val="41"/>
                <c:pt idx="0">
                  <c:v>231940.82567987894</c:v>
                </c:pt>
                <c:pt idx="1">
                  <c:v>136538.17014764401</c:v>
                </c:pt>
                <c:pt idx="2">
                  <c:v>200735.20254929498</c:v>
                </c:pt>
                <c:pt idx="3">
                  <c:v>240167.91040887989</c:v>
                </c:pt>
                <c:pt idx="4">
                  <c:v>286640.19408987486</c:v>
                </c:pt>
                <c:pt idx="5">
                  <c:v>296997.18150957214</c:v>
                </c:pt>
                <c:pt idx="6">
                  <c:v>305192.6439626948</c:v>
                </c:pt>
                <c:pt idx="7">
                  <c:v>454796.22016987525</c:v>
                </c:pt>
                <c:pt idx="8">
                  <c:v>521329.22249188425</c:v>
                </c:pt>
                <c:pt idx="9">
                  <c:v>676352.74999390135</c:v>
                </c:pt>
                <c:pt idx="10">
                  <c:v>696414.40630100004</c:v>
                </c:pt>
                <c:pt idx="11">
                  <c:v>838039.1473282862</c:v>
                </c:pt>
                <c:pt idx="12">
                  <c:v>917528.15539186797</c:v>
                </c:pt>
                <c:pt idx="13">
                  <c:v>928097.25864406885</c:v>
                </c:pt>
                <c:pt idx="14">
                  <c:v>853360.34770641127</c:v>
                </c:pt>
                <c:pt idx="15">
                  <c:v>857401.95868438319</c:v>
                </c:pt>
                <c:pt idx="16">
                  <c:v>751642.82785640273</c:v>
                </c:pt>
                <c:pt idx="17">
                  <c:v>692984.35301809805</c:v>
                </c:pt>
                <c:pt idx="18">
                  <c:v>935771.02847619285</c:v>
                </c:pt>
                <c:pt idx="19">
                  <c:v>669719.54480886052</c:v>
                </c:pt>
                <c:pt idx="20">
                  <c:v>700200.66323019727</c:v>
                </c:pt>
                <c:pt idx="21">
                  <c:v>859086.83142121881</c:v>
                </c:pt>
                <c:pt idx="22">
                  <c:v>727750.95011852356</c:v>
                </c:pt>
                <c:pt idx="23">
                  <c:v>824506.82745236915</c:v>
                </c:pt>
                <c:pt idx="24">
                  <c:v>1114489.706042151</c:v>
                </c:pt>
                <c:pt idx="25">
                  <c:v>1182185.5963138535</c:v>
                </c:pt>
                <c:pt idx="26">
                  <c:v>1466781.8554976988</c:v>
                </c:pt>
                <c:pt idx="27">
                  <c:v>296386.59433366865</c:v>
                </c:pt>
                <c:pt idx="28">
                  <c:v>216866.90936774886</c:v>
                </c:pt>
                <c:pt idx="29">
                  <c:v>134149.97614166513</c:v>
                </c:pt>
                <c:pt idx="30">
                  <c:v>103568.68288384569</c:v>
                </c:pt>
                <c:pt idx="31">
                  <c:v>98791.14379702165</c:v>
                </c:pt>
                <c:pt idx="32">
                  <c:v>203952.60409333569</c:v>
                </c:pt>
                <c:pt idx="33">
                  <c:v>96288.676484918018</c:v>
                </c:pt>
                <c:pt idx="34">
                  <c:v>66390.596798426152</c:v>
                </c:pt>
                <c:pt idx="35">
                  <c:v>81656.326246776371</c:v>
                </c:pt>
                <c:pt idx="36">
                  <c:v>126536.03583035656</c:v>
                </c:pt>
                <c:pt idx="37">
                  <c:v>129214.49749609192</c:v>
                </c:pt>
                <c:pt idx="38">
                  <c:v>130819.20987920076</c:v>
                </c:pt>
                <c:pt idx="39">
                  <c:v>140736.75541717716</c:v>
                </c:pt>
                <c:pt idx="40">
                  <c:v>160969.67602704474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9-47DA-922A-FA23F1F12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Saude_Cor_Dados_Graf!$H$4</c:f>
              <c:strCache>
                <c:ptCount val="1"/>
                <c:pt idx="0">
                  <c:v>Norte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Saude_Cor_Dados_Graf!$G$5:$G$45</c:f>
              <c:numCache>
                <c:formatCode>General</c:formatCode>
                <c:ptCount val="41"/>
                <c:pt idx="0">
                  <c:v>1982</c:v>
                </c:pt>
                <c:pt idx="1">
                  <c:v>1983</c:v>
                </c:pt>
                <c:pt idx="2">
                  <c:v>1984</c:v>
                </c:pt>
                <c:pt idx="3">
                  <c:v>1985</c:v>
                </c:pt>
                <c:pt idx="4">
                  <c:v>1986</c:v>
                </c:pt>
                <c:pt idx="5">
                  <c:v>1987</c:v>
                </c:pt>
                <c:pt idx="6">
                  <c:v>1988</c:v>
                </c:pt>
                <c:pt idx="7">
                  <c:v>1989</c:v>
                </c:pt>
                <c:pt idx="8">
                  <c:v>1990</c:v>
                </c:pt>
                <c:pt idx="9">
                  <c:v>1991</c:v>
                </c:pt>
                <c:pt idx="10">
                  <c:v>1992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  <c:pt idx="35">
                  <c:v>2017</c:v>
                </c:pt>
                <c:pt idx="36">
                  <c:v>2018</c:v>
                </c:pt>
                <c:pt idx="37">
                  <c:v>2019</c:v>
                </c:pt>
                <c:pt idx="38">
                  <c:v>2020</c:v>
                </c:pt>
                <c:pt idx="39">
                  <c:v>2021</c:v>
                </c:pt>
                <c:pt idx="40">
                  <c:v>2022</c:v>
                </c:pt>
              </c:numCache>
            </c:numRef>
          </c:cat>
          <c:val>
            <c:numRef>
              <c:f>Saude_Cor_Dados_Graf!$H$5:$H$45</c:f>
              <c:numCache>
                <c:formatCode>0.00%</c:formatCode>
                <c:ptCount val="41"/>
                <c:pt idx="0">
                  <c:v>0.54901653741365264</c:v>
                </c:pt>
                <c:pt idx="1">
                  <c:v>4.8479262767763098E-2</c:v>
                </c:pt>
                <c:pt idx="2">
                  <c:v>8.3954231145499811E-2</c:v>
                </c:pt>
                <c:pt idx="3">
                  <c:v>0.15530597551622233</c:v>
                </c:pt>
                <c:pt idx="4">
                  <c:v>5.1007205224956359E-2</c:v>
                </c:pt>
                <c:pt idx="5">
                  <c:v>0.16535646199388845</c:v>
                </c:pt>
                <c:pt idx="6">
                  <c:v>5.5273481028301361E-2</c:v>
                </c:pt>
                <c:pt idx="7">
                  <c:v>0.25092704843013153</c:v>
                </c:pt>
                <c:pt idx="8">
                  <c:v>0.22163192747536911</c:v>
                </c:pt>
                <c:pt idx="9">
                  <c:v>0.32391746106408115</c:v>
                </c:pt>
                <c:pt idx="10">
                  <c:v>0.35427731869387596</c:v>
                </c:pt>
                <c:pt idx="11">
                  <c:v>8.9325260662369899E-2</c:v>
                </c:pt>
                <c:pt idx="12">
                  <c:v>0.16316788279097647</c:v>
                </c:pt>
                <c:pt idx="13">
                  <c:v>0.33169533169533177</c:v>
                </c:pt>
                <c:pt idx="14">
                  <c:v>0.31829573934837097</c:v>
                </c:pt>
                <c:pt idx="15">
                  <c:v>0.31272727272727274</c:v>
                </c:pt>
                <c:pt idx="16">
                  <c:v>0.3534743202416919</c:v>
                </c:pt>
                <c:pt idx="17">
                  <c:v>0.30961791831357055</c:v>
                </c:pt>
                <c:pt idx="18">
                  <c:v>0.34060228452751817</c:v>
                </c:pt>
                <c:pt idx="19">
                  <c:v>0.32198142414860681</c:v>
                </c:pt>
                <c:pt idx="20">
                  <c:v>0.34355828220858903</c:v>
                </c:pt>
                <c:pt idx="21">
                  <c:v>0.36201117318435749</c:v>
                </c:pt>
                <c:pt idx="22">
                  <c:v>0.20152091254752849</c:v>
                </c:pt>
                <c:pt idx="23">
                  <c:v>0.31034482758620685</c:v>
                </c:pt>
                <c:pt idx="24">
                  <c:v>0.31987577639751552</c:v>
                </c:pt>
                <c:pt idx="25">
                  <c:v>0.29546525913331351</c:v>
                </c:pt>
                <c:pt idx="26">
                  <c:v>0.20917713088672846</c:v>
                </c:pt>
                <c:pt idx="27">
                  <c:v>0.28634903959089264</c:v>
                </c:pt>
                <c:pt idx="28">
                  <c:v>0.27902087274566995</c:v>
                </c:pt>
                <c:pt idx="29">
                  <c:v>0.27247669761330745</c:v>
                </c:pt>
                <c:pt idx="30">
                  <c:v>0.25183310432184608</c:v>
                </c:pt>
                <c:pt idx="31">
                  <c:v>0.23891485742485088</c:v>
                </c:pt>
                <c:pt idx="32">
                  <c:v>0.22991710558608708</c:v>
                </c:pt>
                <c:pt idx="33">
                  <c:v>0.20191338044342</c:v>
                </c:pt>
                <c:pt idx="34">
                  <c:v>0.15865202228089786</c:v>
                </c:pt>
                <c:pt idx="35">
                  <c:v>0.13892673322453719</c:v>
                </c:pt>
                <c:pt idx="36">
                  <c:v>0.11452353916256149</c:v>
                </c:pt>
                <c:pt idx="37">
                  <c:v>8.2078422219824809E-2</c:v>
                </c:pt>
                <c:pt idx="38">
                  <c:v>0.21580438603183108</c:v>
                </c:pt>
                <c:pt idx="39">
                  <c:v>0.12441887881431091</c:v>
                </c:pt>
                <c:pt idx="40">
                  <c:v>7.050074564614614E-2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1A-46E5-B585-8260C6CA0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Saude_Cor_Dados_Graf!$K$4</c:f>
              <c:strCache>
                <c:ptCount val="1"/>
                <c:pt idx="0">
                  <c:v>Norte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Saude_Cor_Dados_Graf!$J$5:$J$45</c:f>
              <c:numCache>
                <c:formatCode>General</c:formatCode>
                <c:ptCount val="41"/>
                <c:pt idx="0">
                  <c:v>1982</c:v>
                </c:pt>
                <c:pt idx="1">
                  <c:v>1983</c:v>
                </c:pt>
                <c:pt idx="2">
                  <c:v>1984</c:v>
                </c:pt>
                <c:pt idx="3">
                  <c:v>1985</c:v>
                </c:pt>
                <c:pt idx="4">
                  <c:v>1986</c:v>
                </c:pt>
                <c:pt idx="5">
                  <c:v>1987</c:v>
                </c:pt>
                <c:pt idx="6">
                  <c:v>1988</c:v>
                </c:pt>
                <c:pt idx="7">
                  <c:v>1989</c:v>
                </c:pt>
                <c:pt idx="8">
                  <c:v>1990</c:v>
                </c:pt>
                <c:pt idx="9">
                  <c:v>1991</c:v>
                </c:pt>
                <c:pt idx="10">
                  <c:v>1992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  <c:pt idx="35">
                  <c:v>2017</c:v>
                </c:pt>
                <c:pt idx="36">
                  <c:v>2018</c:v>
                </c:pt>
                <c:pt idx="37">
                  <c:v>2019</c:v>
                </c:pt>
                <c:pt idx="38">
                  <c:v>2020</c:v>
                </c:pt>
                <c:pt idx="39">
                  <c:v>2021</c:v>
                </c:pt>
                <c:pt idx="40">
                  <c:v>2022</c:v>
                </c:pt>
              </c:numCache>
            </c:numRef>
          </c:cat>
          <c:val>
            <c:numRef>
              <c:f>Saude_Cor_Dados_Graf!$K$5:$K$45</c:f>
              <c:numCache>
                <c:formatCode>0.00%</c:formatCode>
                <c:ptCount val="41"/>
                <c:pt idx="0">
                  <c:v>5.4489445510554494E-3</c:v>
                </c:pt>
                <c:pt idx="1">
                  <c:v>4.1012919896640825E-4</c:v>
                </c:pt>
                <c:pt idx="2">
                  <c:v>6.4619028517945486E-4</c:v>
                </c:pt>
                <c:pt idx="3">
                  <c:v>1.2842950961762844E-3</c:v>
                </c:pt>
                <c:pt idx="4">
                  <c:v>4.8051874504473894E-4</c:v>
                </c:pt>
                <c:pt idx="5">
                  <c:v>1.486755074777622E-3</c:v>
                </c:pt>
                <c:pt idx="6">
                  <c:v>5.45814962917393E-4</c:v>
                </c:pt>
                <c:pt idx="7">
                  <c:v>2.5430301583987116E-3</c:v>
                </c:pt>
                <c:pt idx="8">
                  <c:v>2.2752978998952225E-3</c:v>
                </c:pt>
                <c:pt idx="9">
                  <c:v>4.5616155338017873E-3</c:v>
                </c:pt>
                <c:pt idx="10">
                  <c:v>5.6240613105647567E-3</c:v>
                </c:pt>
                <c:pt idx="11">
                  <c:v>1.7765764211910679E-3</c:v>
                </c:pt>
                <c:pt idx="12">
                  <c:v>3.6456270047985195E-3</c:v>
                </c:pt>
                <c:pt idx="13">
                  <c:v>5.7235317801554962E-3</c:v>
                </c:pt>
                <c:pt idx="14">
                  <c:v>5.1135855041464671E-3</c:v>
                </c:pt>
                <c:pt idx="15">
                  <c:v>5.4916824712083964E-3</c:v>
                </c:pt>
                <c:pt idx="16">
                  <c:v>7.1295852512055988E-3</c:v>
                </c:pt>
                <c:pt idx="17">
                  <c:v>6.5295059357541388E-3</c:v>
                </c:pt>
                <c:pt idx="18">
                  <c:v>8.3694600381401321E-3</c:v>
                </c:pt>
                <c:pt idx="19">
                  <c:v>7.1229737278554021E-3</c:v>
                </c:pt>
                <c:pt idx="20">
                  <c:v>7.1279098135306048E-3</c:v>
                </c:pt>
                <c:pt idx="21">
                  <c:v>9.0629723255352852E-3</c:v>
                </c:pt>
                <c:pt idx="22">
                  <c:v>3.7545617227480754E-3</c:v>
                </c:pt>
                <c:pt idx="23">
                  <c:v>5.9799223798301391E-3</c:v>
                </c:pt>
                <c:pt idx="24">
                  <c:v>6.5985661342387219E-3</c:v>
                </c:pt>
                <c:pt idx="25">
                  <c:v>6.4482381247579412E-3</c:v>
                </c:pt>
                <c:pt idx="26">
                  <c:v>4.5720095221244888E-3</c:v>
                </c:pt>
                <c:pt idx="27">
                  <c:v>7.6050934430381837E-3</c:v>
                </c:pt>
                <c:pt idx="28">
                  <c:v>8.1068561423854098E-3</c:v>
                </c:pt>
                <c:pt idx="29">
                  <c:v>8.045705515659439E-3</c:v>
                </c:pt>
                <c:pt idx="30">
                  <c:v>8.0640171316866786E-3</c:v>
                </c:pt>
                <c:pt idx="31">
                  <c:v>7.2672191418521569E-3</c:v>
                </c:pt>
                <c:pt idx="32">
                  <c:v>7.2249913394482959E-3</c:v>
                </c:pt>
                <c:pt idx="33">
                  <c:v>6.9391047632218657E-3</c:v>
                </c:pt>
                <c:pt idx="34">
                  <c:v>5.2986278621331828E-3</c:v>
                </c:pt>
                <c:pt idx="35">
                  <c:v>4.417898416538682E-3</c:v>
                </c:pt>
                <c:pt idx="36">
                  <c:v>3.6050633164145646E-3</c:v>
                </c:pt>
                <c:pt idx="37">
                  <c:v>2.6275921370004199E-3</c:v>
                </c:pt>
                <c:pt idx="38">
                  <c:v>7.7984054835451991E-3</c:v>
                </c:pt>
                <c:pt idx="39">
                  <c:v>4.115229414843641E-3</c:v>
                </c:pt>
                <c:pt idx="40">
                  <c:v>2.2398805605407905E-3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94-46FA-A237-E269B97EA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Saude_Cor_Dados_Graf!$N$4</c:f>
              <c:strCache>
                <c:ptCount val="1"/>
                <c:pt idx="0">
                  <c:v>Norte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Saude_Cor_Dados_Graf!$M$5:$M$45</c:f>
              <c:numCache>
                <c:formatCode>General</c:formatCode>
                <c:ptCount val="41"/>
                <c:pt idx="0">
                  <c:v>1982</c:v>
                </c:pt>
                <c:pt idx="1">
                  <c:v>1983</c:v>
                </c:pt>
                <c:pt idx="2">
                  <c:v>1984</c:v>
                </c:pt>
                <c:pt idx="3">
                  <c:v>1985</c:v>
                </c:pt>
                <c:pt idx="4">
                  <c:v>1986</c:v>
                </c:pt>
                <c:pt idx="5">
                  <c:v>1987</c:v>
                </c:pt>
                <c:pt idx="6">
                  <c:v>1988</c:v>
                </c:pt>
                <c:pt idx="7">
                  <c:v>1989</c:v>
                </c:pt>
                <c:pt idx="8">
                  <c:v>1990</c:v>
                </c:pt>
                <c:pt idx="9">
                  <c:v>1991</c:v>
                </c:pt>
                <c:pt idx="10">
                  <c:v>1992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  <c:pt idx="35">
                  <c:v>2017</c:v>
                </c:pt>
                <c:pt idx="36">
                  <c:v>2018</c:v>
                </c:pt>
                <c:pt idx="37">
                  <c:v>2019</c:v>
                </c:pt>
                <c:pt idx="38">
                  <c:v>2020</c:v>
                </c:pt>
                <c:pt idx="39">
                  <c:v>2021</c:v>
                </c:pt>
                <c:pt idx="40">
                  <c:v>2022</c:v>
                </c:pt>
              </c:numCache>
            </c:numRef>
          </c:cat>
          <c:val>
            <c:numRef>
              <c:f>Saude_Cor_Dados_Graf!$N$5:$N$45</c:f>
              <c:numCache>
                <c:formatCode>0.00%</c:formatCode>
                <c:ptCount val="41"/>
                <c:pt idx="0">
                  <c:v>1.7765703465876348E-3</c:v>
                </c:pt>
                <c:pt idx="1">
                  <c:v>1.2849740932642487E-4</c:v>
                </c:pt>
                <c:pt idx="2">
                  <c:v>1.7853184864636656E-4</c:v>
                </c:pt>
                <c:pt idx="3">
                  <c:v>3.3173029315399953E-4</c:v>
                </c:pt>
                <c:pt idx="4">
                  <c:v>1.197913357757495E-4</c:v>
                </c:pt>
                <c:pt idx="5">
                  <c:v>4.0852321052867185E-4</c:v>
                </c:pt>
                <c:pt idx="6">
                  <c:v>1.5951735263123722E-4</c:v>
                </c:pt>
                <c:pt idx="7">
                  <c:v>7.22131749867115E-4</c:v>
                </c:pt>
                <c:pt idx="8">
                  <c:v>6.1670076906794613E-4</c:v>
                </c:pt>
                <c:pt idx="9">
                  <c:v>1.2193467301896924E-3</c:v>
                </c:pt>
                <c:pt idx="10">
                  <c:v>1.4987198043795301E-3</c:v>
                </c:pt>
                <c:pt idx="11">
                  <c:v>4.333261903290734E-4</c:v>
                </c:pt>
                <c:pt idx="12">
                  <c:v>8.5030945036183392E-4</c:v>
                </c:pt>
                <c:pt idx="13">
                  <c:v>1.3325244686947678E-3</c:v>
                </c:pt>
                <c:pt idx="14">
                  <c:v>1.2182484061823509E-3</c:v>
                </c:pt>
                <c:pt idx="15">
                  <c:v>1.4276960864660179E-3</c:v>
                </c:pt>
                <c:pt idx="16">
                  <c:v>1.9498099978401129E-3</c:v>
                </c:pt>
                <c:pt idx="17">
                  <c:v>1.8015643625994685E-3</c:v>
                </c:pt>
                <c:pt idx="18">
                  <c:v>2.343699084024898E-3</c:v>
                </c:pt>
                <c:pt idx="19">
                  <c:v>1.9503844480318656E-3</c:v>
                </c:pt>
                <c:pt idx="20">
                  <c:v>1.8430766661497512E-3</c:v>
                </c:pt>
                <c:pt idx="21">
                  <c:v>2.1533988765609206E-3</c:v>
                </c:pt>
                <c:pt idx="22">
                  <c:v>8.7946939573649221E-4</c:v>
                </c:pt>
                <c:pt idx="23">
                  <c:v>1.3829508916539141E-3</c:v>
                </c:pt>
                <c:pt idx="24">
                  <c:v>1.486844749562807E-3</c:v>
                </c:pt>
                <c:pt idx="25">
                  <c:v>1.4514795389104519E-3</c:v>
                </c:pt>
                <c:pt idx="26">
                  <c:v>1.0448065453529103E-3</c:v>
                </c:pt>
                <c:pt idx="27">
                  <c:v>1.612402208398858E-3</c:v>
                </c:pt>
                <c:pt idx="28">
                  <c:v>1.6678943824310886E-3</c:v>
                </c:pt>
                <c:pt idx="29">
                  <c:v>1.4820408850029214E-3</c:v>
                </c:pt>
                <c:pt idx="30">
                  <c:v>1.2760742327442131E-3</c:v>
                </c:pt>
                <c:pt idx="31">
                  <c:v>1.0720293032783551E-3</c:v>
                </c:pt>
                <c:pt idx="32">
                  <c:v>1.0860301294665568E-3</c:v>
                </c:pt>
                <c:pt idx="33">
                  <c:v>1.0767564373656835E-3</c:v>
                </c:pt>
                <c:pt idx="34">
                  <c:v>8.2092878221207101E-4</c:v>
                </c:pt>
                <c:pt idx="35">
                  <c:v>7.4149868895022775E-4</c:v>
                </c:pt>
                <c:pt idx="36">
                  <c:v>6.3169719423025468E-4</c:v>
                </c:pt>
                <c:pt idx="37">
                  <c:v>4.7575694126632018E-4</c:v>
                </c:pt>
                <c:pt idx="38">
                  <c:v>1.497689422245129E-3</c:v>
                </c:pt>
                <c:pt idx="39">
                  <c:v>8.3121221719884659E-4</c:v>
                </c:pt>
                <c:pt idx="40">
                  <c:v>4.4979987867915745E-4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EB-4150-9D17-46F53D886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Saude_Const_Dados_Graf!$E$4</c:f>
              <c:strCache>
                <c:ptCount val="1"/>
                <c:pt idx="0">
                  <c:v>Continente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Saude_Const_Dados_Graf!$D$5:$D$45</c:f>
              <c:numCache>
                <c:formatCode>General</c:formatCode>
                <c:ptCount val="41"/>
                <c:pt idx="0">
                  <c:v>1982</c:v>
                </c:pt>
                <c:pt idx="1">
                  <c:v>1983</c:v>
                </c:pt>
                <c:pt idx="2">
                  <c:v>1984</c:v>
                </c:pt>
                <c:pt idx="3">
                  <c:v>1985</c:v>
                </c:pt>
                <c:pt idx="4">
                  <c:v>1986</c:v>
                </c:pt>
                <c:pt idx="5">
                  <c:v>1987</c:v>
                </c:pt>
                <c:pt idx="6">
                  <c:v>1988</c:v>
                </c:pt>
                <c:pt idx="7">
                  <c:v>1989</c:v>
                </c:pt>
                <c:pt idx="8">
                  <c:v>1990</c:v>
                </c:pt>
                <c:pt idx="9">
                  <c:v>1991</c:v>
                </c:pt>
                <c:pt idx="10">
                  <c:v>1992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  <c:pt idx="35">
                  <c:v>2017</c:v>
                </c:pt>
                <c:pt idx="36">
                  <c:v>2018</c:v>
                </c:pt>
                <c:pt idx="37">
                  <c:v>2019</c:v>
                </c:pt>
                <c:pt idx="38">
                  <c:v>2020</c:v>
                </c:pt>
                <c:pt idx="39">
                  <c:v>2021</c:v>
                </c:pt>
                <c:pt idx="40">
                  <c:v>2022</c:v>
                </c:pt>
              </c:numCache>
            </c:numRef>
          </c:cat>
          <c:val>
            <c:numRef>
              <c:f>Saude_Const_Dados_Graf!$E$5:$E$45</c:f>
              <c:numCache>
                <c:formatCode>General</c:formatCode>
                <c:ptCount val="41"/>
                <c:pt idx="0">
                  <c:v>193148.84467349583</c:v>
                </c:pt>
                <c:pt idx="1">
                  <c:v>159003.6204036384</c:v>
                </c:pt>
                <c:pt idx="2">
                  <c:v>127096.41381339982</c:v>
                </c:pt>
                <c:pt idx="3">
                  <c:v>133788.96081391847</c:v>
                </c:pt>
                <c:pt idx="4">
                  <c:v>161859.18694624465</c:v>
                </c:pt>
                <c:pt idx="5">
                  <c:v>186341.07915837059</c:v>
                </c:pt>
                <c:pt idx="6">
                  <c:v>233302.19255204059</c:v>
                </c:pt>
                <c:pt idx="7">
                  <c:v>248894.16286863075</c:v>
                </c:pt>
                <c:pt idx="8">
                  <c:v>270874.41038826545</c:v>
                </c:pt>
                <c:pt idx="9">
                  <c:v>398272.77186357038</c:v>
                </c:pt>
                <c:pt idx="10">
                  <c:v>486935.51044062676</c:v>
                </c:pt>
                <c:pt idx="11">
                  <c:v>571175.8568181484</c:v>
                </c:pt>
                <c:pt idx="12">
                  <c:v>637310.43163369864</c:v>
                </c:pt>
                <c:pt idx="13">
                  <c:v>513344.35393763607</c:v>
                </c:pt>
                <c:pt idx="14">
                  <c:v>502736.60637212032</c:v>
                </c:pt>
                <c:pt idx="15">
                  <c:v>627347.61528225697</c:v>
                </c:pt>
                <c:pt idx="16">
                  <c:v>805124.80035114463</c:v>
                </c:pt>
                <c:pt idx="17">
                  <c:v>892896.2219734001</c:v>
                </c:pt>
                <c:pt idx="18">
                  <c:v>1082604.2642135231</c:v>
                </c:pt>
                <c:pt idx="19">
                  <c:v>984128.77544259082</c:v>
                </c:pt>
                <c:pt idx="20">
                  <c:v>891657.09552044771</c:v>
                </c:pt>
                <c:pt idx="21">
                  <c:v>997239.16681385494</c:v>
                </c:pt>
                <c:pt idx="22">
                  <c:v>743547.78589860233</c:v>
                </c:pt>
                <c:pt idx="23">
                  <c:v>769839.92515547248</c:v>
                </c:pt>
                <c:pt idx="24">
                  <c:v>817933.47814216663</c:v>
                </c:pt>
                <c:pt idx="25">
                  <c:v>892039.13696012599</c:v>
                </c:pt>
                <c:pt idx="26">
                  <c:v>897175.73647725873</c:v>
                </c:pt>
                <c:pt idx="27">
                  <c:v>1007987.0072412435</c:v>
                </c:pt>
                <c:pt idx="28">
                  <c:v>1090302.2054225928</c:v>
                </c:pt>
                <c:pt idx="29">
                  <c:v>968534.79977547517</c:v>
                </c:pt>
                <c:pt idx="30">
                  <c:v>874779.6101256985</c:v>
                </c:pt>
                <c:pt idx="31">
                  <c:v>791037.34409041004</c:v>
                </c:pt>
                <c:pt idx="32">
                  <c:v>835921.78420076706</c:v>
                </c:pt>
                <c:pt idx="33">
                  <c:v>968303.53559169197</c:v>
                </c:pt>
                <c:pt idx="34">
                  <c:v>964975.87658037688</c:v>
                </c:pt>
                <c:pt idx="35">
                  <c:v>1024379.9619325184</c:v>
                </c:pt>
                <c:pt idx="36">
                  <c:v>1076716.534504486</c:v>
                </c:pt>
                <c:pt idx="37">
                  <c:v>1153989.0689713776</c:v>
                </c:pt>
                <c:pt idx="38">
                  <c:v>1274261.7442582999</c:v>
                </c:pt>
                <c:pt idx="39">
                  <c:v>1260395.457595956</c:v>
                </c:pt>
                <c:pt idx="40">
                  <c:v>1246964.8565368166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4A-4861-B185-36EFBB9B3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Saude_Const_Dados_Graf!$H$4</c:f>
              <c:strCache>
                <c:ptCount val="1"/>
                <c:pt idx="0">
                  <c:v>Continente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Saude_Const_Dados_Graf!$G$5:$G$45</c:f>
              <c:numCache>
                <c:formatCode>General</c:formatCode>
                <c:ptCount val="41"/>
                <c:pt idx="0">
                  <c:v>1982</c:v>
                </c:pt>
                <c:pt idx="1">
                  <c:v>1983</c:v>
                </c:pt>
                <c:pt idx="2">
                  <c:v>1984</c:v>
                </c:pt>
                <c:pt idx="3">
                  <c:v>1985</c:v>
                </c:pt>
                <c:pt idx="4">
                  <c:v>1986</c:v>
                </c:pt>
                <c:pt idx="5">
                  <c:v>1987</c:v>
                </c:pt>
                <c:pt idx="6">
                  <c:v>1988</c:v>
                </c:pt>
                <c:pt idx="7">
                  <c:v>1989</c:v>
                </c:pt>
                <c:pt idx="8">
                  <c:v>1990</c:v>
                </c:pt>
                <c:pt idx="9">
                  <c:v>1991</c:v>
                </c:pt>
                <c:pt idx="10">
                  <c:v>1992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  <c:pt idx="35">
                  <c:v>2017</c:v>
                </c:pt>
                <c:pt idx="36">
                  <c:v>2018</c:v>
                </c:pt>
                <c:pt idx="37">
                  <c:v>2019</c:v>
                </c:pt>
                <c:pt idx="38">
                  <c:v>2020</c:v>
                </c:pt>
                <c:pt idx="39">
                  <c:v>2021</c:v>
                </c:pt>
                <c:pt idx="40">
                  <c:v>2022</c:v>
                </c:pt>
              </c:numCache>
            </c:numRef>
          </c:cat>
          <c:val>
            <c:numRef>
              <c:f>Saude_Const_Dados_Graf!$H$5:$H$45</c:f>
              <c:numCache>
                <c:formatCode>0.00%</c:formatCode>
                <c:ptCount val="4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BE-4548-8098-EDA8A0A38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Saude_Const_Dados_Graf!$K$4</c:f>
              <c:strCache>
                <c:ptCount val="1"/>
                <c:pt idx="0">
                  <c:v>Continente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Saude_Const_Dados_Graf!$J$5:$J$45</c:f>
              <c:numCache>
                <c:formatCode>General</c:formatCode>
                <c:ptCount val="41"/>
                <c:pt idx="0">
                  <c:v>1982</c:v>
                </c:pt>
                <c:pt idx="1">
                  <c:v>1983</c:v>
                </c:pt>
                <c:pt idx="2">
                  <c:v>1984</c:v>
                </c:pt>
                <c:pt idx="3">
                  <c:v>1985</c:v>
                </c:pt>
                <c:pt idx="4">
                  <c:v>1986</c:v>
                </c:pt>
                <c:pt idx="5">
                  <c:v>1987</c:v>
                </c:pt>
                <c:pt idx="6">
                  <c:v>1988</c:v>
                </c:pt>
                <c:pt idx="7">
                  <c:v>1989</c:v>
                </c:pt>
                <c:pt idx="8">
                  <c:v>1990</c:v>
                </c:pt>
                <c:pt idx="9">
                  <c:v>1991</c:v>
                </c:pt>
                <c:pt idx="10">
                  <c:v>1992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  <c:pt idx="35">
                  <c:v>2017</c:v>
                </c:pt>
                <c:pt idx="36">
                  <c:v>2018</c:v>
                </c:pt>
                <c:pt idx="37">
                  <c:v>2019</c:v>
                </c:pt>
                <c:pt idx="38">
                  <c:v>2020</c:v>
                </c:pt>
                <c:pt idx="39">
                  <c:v>2021</c:v>
                </c:pt>
                <c:pt idx="40">
                  <c:v>2022</c:v>
                </c:pt>
              </c:numCache>
            </c:numRef>
          </c:cat>
          <c:val>
            <c:numRef>
              <c:f>Saude_Const_Dados_Graf!$K$5:$K$45</c:f>
              <c:numCache>
                <c:formatCode>0.00%</c:formatCode>
                <c:ptCount val="41"/>
                <c:pt idx="0">
                  <c:v>9.9249187952055815E-3</c:v>
                </c:pt>
                <c:pt idx="1">
                  <c:v>8.4598893537450592E-3</c:v>
                </c:pt>
                <c:pt idx="2">
                  <c:v>7.6969352987052214E-3</c:v>
                </c:pt>
                <c:pt idx="3">
                  <c:v>8.2694506242107502E-3</c:v>
                </c:pt>
                <c:pt idx="4">
                  <c:v>9.4206052444064312E-3</c:v>
                </c:pt>
                <c:pt idx="5">
                  <c:v>8.9912124198241045E-3</c:v>
                </c:pt>
                <c:pt idx="6">
                  <c:v>9.8748071003149328E-3</c:v>
                </c:pt>
                <c:pt idx="7">
                  <c:v>1.0134539796760078E-2</c:v>
                </c:pt>
                <c:pt idx="8">
                  <c:v>1.026611068997758E-2</c:v>
                </c:pt>
                <c:pt idx="9">
                  <c:v>1.4082647841263965E-2</c:v>
                </c:pt>
                <c:pt idx="10">
                  <c:v>1.5874742789911415E-2</c:v>
                </c:pt>
                <c:pt idx="11">
                  <c:v>1.9888846760897139E-2</c:v>
                </c:pt>
                <c:pt idx="12">
                  <c:v>2.2342797751863281E-2</c:v>
                </c:pt>
                <c:pt idx="13">
                  <c:v>1.7255388403876193E-2</c:v>
                </c:pt>
                <c:pt idx="14">
                  <c:v>1.6065516662633388E-2</c:v>
                </c:pt>
                <c:pt idx="15">
                  <c:v>1.7560612553282659E-2</c:v>
                </c:pt>
                <c:pt idx="16">
                  <c:v>2.0170023232043189E-2</c:v>
                </c:pt>
                <c:pt idx="17">
                  <c:v>2.1088914915903791E-2</c:v>
                </c:pt>
                <c:pt idx="18">
                  <c:v>2.4572530538807764E-2</c:v>
                </c:pt>
                <c:pt idx="19">
                  <c:v>2.2122312635550912E-2</c:v>
                </c:pt>
                <c:pt idx="20">
                  <c:v>2.0747308921526576E-2</c:v>
                </c:pt>
                <c:pt idx="21">
                  <c:v>2.5035062442450864E-2</c:v>
                </c:pt>
                <c:pt idx="22">
                  <c:v>1.8631127039297056E-2</c:v>
                </c:pt>
                <c:pt idx="23">
                  <c:v>1.926863877945267E-2</c:v>
                </c:pt>
                <c:pt idx="24">
                  <c:v>2.0628527138105517E-2</c:v>
                </c:pt>
                <c:pt idx="25">
                  <c:v>2.1824014585242673E-2</c:v>
                </c:pt>
                <c:pt idx="26">
                  <c:v>2.1857119383668567E-2</c:v>
                </c:pt>
                <c:pt idx="27">
                  <c:v>2.6558822945254485E-2</c:v>
                </c:pt>
                <c:pt idx="28">
                  <c:v>2.905465839387178E-2</c:v>
                </c:pt>
                <c:pt idx="29">
                  <c:v>2.9528049870443291E-2</c:v>
                </c:pt>
                <c:pt idx="30">
                  <c:v>3.2021275175088806E-2</c:v>
                </c:pt>
                <c:pt idx="31">
                  <c:v>3.0417610776416509E-2</c:v>
                </c:pt>
                <c:pt idx="32">
                  <c:v>3.1424331482561511E-2</c:v>
                </c:pt>
                <c:pt idx="33">
                  <c:v>3.4366740569559899E-2</c:v>
                </c:pt>
                <c:pt idx="34">
                  <c:v>3.339779591811199E-2</c:v>
                </c:pt>
                <c:pt idx="35">
                  <c:v>3.1800203704483235E-2</c:v>
                </c:pt>
                <c:pt idx="36">
                  <c:v>3.1478797658334022E-2</c:v>
                </c:pt>
                <c:pt idx="37">
                  <c:v>3.2013190141047393E-2</c:v>
                </c:pt>
                <c:pt idx="38">
                  <c:v>3.6136454994918112E-2</c:v>
                </c:pt>
                <c:pt idx="39">
                  <c:v>3.3075602786819994E-2</c:v>
                </c:pt>
                <c:pt idx="40">
                  <c:v>3.1771019441171423E-2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05-4D51-A202-DDCA3923E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Saude_Const_Dados_Graf!$N$4</c:f>
              <c:strCache>
                <c:ptCount val="1"/>
                <c:pt idx="0">
                  <c:v>Continente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Saude_Const_Dados_Graf!$M$5:$M$45</c:f>
              <c:numCache>
                <c:formatCode>General</c:formatCode>
                <c:ptCount val="41"/>
                <c:pt idx="0">
                  <c:v>1982</c:v>
                </c:pt>
                <c:pt idx="1">
                  <c:v>1983</c:v>
                </c:pt>
                <c:pt idx="2">
                  <c:v>1984</c:v>
                </c:pt>
                <c:pt idx="3">
                  <c:v>1985</c:v>
                </c:pt>
                <c:pt idx="4">
                  <c:v>1986</c:v>
                </c:pt>
                <c:pt idx="5">
                  <c:v>1987</c:v>
                </c:pt>
                <c:pt idx="6">
                  <c:v>1988</c:v>
                </c:pt>
                <c:pt idx="7">
                  <c:v>1989</c:v>
                </c:pt>
                <c:pt idx="8">
                  <c:v>1990</c:v>
                </c:pt>
                <c:pt idx="9">
                  <c:v>1991</c:v>
                </c:pt>
                <c:pt idx="10">
                  <c:v>1992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  <c:pt idx="35">
                  <c:v>2017</c:v>
                </c:pt>
                <c:pt idx="36">
                  <c:v>2018</c:v>
                </c:pt>
                <c:pt idx="37">
                  <c:v>2019</c:v>
                </c:pt>
                <c:pt idx="38">
                  <c:v>2020</c:v>
                </c:pt>
                <c:pt idx="39">
                  <c:v>2021</c:v>
                </c:pt>
                <c:pt idx="40">
                  <c:v>2022</c:v>
                </c:pt>
              </c:numCache>
            </c:numRef>
          </c:cat>
          <c:val>
            <c:numRef>
              <c:f>Saude_Const_Dados_Graf!$N$5:$N$45</c:f>
              <c:numCache>
                <c:formatCode>0.00%</c:formatCode>
                <c:ptCount val="41"/>
                <c:pt idx="0">
                  <c:v>1.9017957103098903E-3</c:v>
                </c:pt>
                <c:pt idx="1">
                  <c:v>1.5394021872919762E-3</c:v>
                </c:pt>
                <c:pt idx="2">
                  <c:v>1.2463548613957393E-3</c:v>
                </c:pt>
                <c:pt idx="3">
                  <c:v>1.3001324613297089E-3</c:v>
                </c:pt>
                <c:pt idx="4">
                  <c:v>1.5257859396813297E-3</c:v>
                </c:pt>
                <c:pt idx="5">
                  <c:v>1.6445579528873199E-3</c:v>
                </c:pt>
                <c:pt idx="6">
                  <c:v>1.9354415805933412E-3</c:v>
                </c:pt>
                <c:pt idx="7">
                  <c:v>1.9530730655462516E-3</c:v>
                </c:pt>
                <c:pt idx="8">
                  <c:v>2.0022235013930807E-3</c:v>
                </c:pt>
                <c:pt idx="9">
                  <c:v>2.8606987381579259E-3</c:v>
                </c:pt>
                <c:pt idx="10">
                  <c:v>3.438312323714623E-3</c:v>
                </c:pt>
                <c:pt idx="11">
                  <c:v>4.1016866085484731E-3</c:v>
                </c:pt>
                <c:pt idx="12">
                  <c:v>4.4959695779847033E-3</c:v>
                </c:pt>
                <c:pt idx="13">
                  <c:v>3.5371980338491289E-3</c:v>
                </c:pt>
                <c:pt idx="14">
                  <c:v>3.3468226564269056E-3</c:v>
                </c:pt>
                <c:pt idx="15">
                  <c:v>4.0003393321047147E-3</c:v>
                </c:pt>
                <c:pt idx="16">
                  <c:v>4.8984343888044905E-3</c:v>
                </c:pt>
                <c:pt idx="17">
                  <c:v>5.2281979707397685E-3</c:v>
                </c:pt>
                <c:pt idx="18">
                  <c:v>6.105986698485371E-3</c:v>
                </c:pt>
                <c:pt idx="19">
                  <c:v>5.4447500746485486E-3</c:v>
                </c:pt>
                <c:pt idx="20">
                  <c:v>4.8954033893416375E-3</c:v>
                </c:pt>
                <c:pt idx="21">
                  <c:v>5.5264995933086919E-3</c:v>
                </c:pt>
                <c:pt idx="22">
                  <c:v>4.0481818973161889E-3</c:v>
                </c:pt>
                <c:pt idx="23">
                  <c:v>4.1588105983961622E-3</c:v>
                </c:pt>
                <c:pt idx="24">
                  <c:v>4.3479670704660075E-3</c:v>
                </c:pt>
                <c:pt idx="25">
                  <c:v>4.6259432307587146E-3</c:v>
                </c:pt>
                <c:pt idx="26">
                  <c:v>4.6377750922062325E-3</c:v>
                </c:pt>
                <c:pt idx="27">
                  <c:v>5.3785123912344244E-3</c:v>
                </c:pt>
                <c:pt idx="28">
                  <c:v>5.7183702096884979E-3</c:v>
                </c:pt>
                <c:pt idx="29">
                  <c:v>5.1673791886437791E-3</c:v>
                </c:pt>
                <c:pt idx="30">
                  <c:v>4.8645377615247603E-3</c:v>
                </c:pt>
                <c:pt idx="31">
                  <c:v>4.4398246609694981E-3</c:v>
                </c:pt>
                <c:pt idx="32">
                  <c:v>4.6548686864567234E-3</c:v>
                </c:pt>
                <c:pt idx="33">
                  <c:v>5.2971174529710466E-3</c:v>
                </c:pt>
                <c:pt idx="34">
                  <c:v>5.1744163840616317E-3</c:v>
                </c:pt>
                <c:pt idx="35">
                  <c:v>5.3068762896133544E-3</c:v>
                </c:pt>
                <c:pt idx="36">
                  <c:v>5.4234805068712286E-3</c:v>
                </c:pt>
                <c:pt idx="37">
                  <c:v>5.6608355696692973E-3</c:v>
                </c:pt>
                <c:pt idx="38">
                  <c:v>6.8166434459362357E-3</c:v>
                </c:pt>
                <c:pt idx="39">
                  <c:v>6.3766123471975548E-3</c:v>
                </c:pt>
                <c:pt idx="40">
                  <c:v>5.9054675019017686E-3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24-49F5-915A-3970861CD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Educacao_Cor_Dados_Graf!$E$4</c:f>
              <c:strCache>
                <c:ptCount val="1"/>
                <c:pt idx="0">
                  <c:v>Algarve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Educacao_Cor_Dados_Graf!$D$5:$D$45</c:f>
              <c:numCache>
                <c:formatCode>General</c:formatCode>
                <c:ptCount val="41"/>
                <c:pt idx="0">
                  <c:v>1982</c:v>
                </c:pt>
                <c:pt idx="1">
                  <c:v>1983</c:v>
                </c:pt>
                <c:pt idx="2">
                  <c:v>1984</c:v>
                </c:pt>
                <c:pt idx="3">
                  <c:v>1985</c:v>
                </c:pt>
                <c:pt idx="4">
                  <c:v>1986</c:v>
                </c:pt>
                <c:pt idx="5">
                  <c:v>1987</c:v>
                </c:pt>
                <c:pt idx="6">
                  <c:v>1988</c:v>
                </c:pt>
                <c:pt idx="7">
                  <c:v>1989</c:v>
                </c:pt>
                <c:pt idx="8">
                  <c:v>1990</c:v>
                </c:pt>
                <c:pt idx="9">
                  <c:v>1991</c:v>
                </c:pt>
                <c:pt idx="10">
                  <c:v>1992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  <c:pt idx="35">
                  <c:v>2017</c:v>
                </c:pt>
                <c:pt idx="36">
                  <c:v>2018</c:v>
                </c:pt>
                <c:pt idx="37">
                  <c:v>2019</c:v>
                </c:pt>
                <c:pt idx="38">
                  <c:v>2020</c:v>
                </c:pt>
                <c:pt idx="39">
                  <c:v>2021</c:v>
                </c:pt>
                <c:pt idx="40">
                  <c:v>2022</c:v>
                </c:pt>
              </c:numCache>
            </c:numRef>
          </c:cat>
          <c:val>
            <c:numRef>
              <c:f>Educacao_Cor_Dados_Graf!$E$5:$E$45</c:f>
              <c:numCache>
                <c:formatCode>General</c:formatCode>
                <c:ptCount val="41"/>
                <c:pt idx="0">
                  <c:v>1926</c:v>
                </c:pt>
                <c:pt idx="1">
                  <c:v>2757</c:v>
                </c:pt>
                <c:pt idx="2">
                  <c:v>3140</c:v>
                </c:pt>
                <c:pt idx="3">
                  <c:v>3320</c:v>
                </c:pt>
                <c:pt idx="4">
                  <c:v>2617</c:v>
                </c:pt>
                <c:pt idx="5">
                  <c:v>6458</c:v>
                </c:pt>
                <c:pt idx="6">
                  <c:v>7312</c:v>
                </c:pt>
                <c:pt idx="7">
                  <c:v>11147</c:v>
                </c:pt>
                <c:pt idx="8">
                  <c:v>14660</c:v>
                </c:pt>
                <c:pt idx="9">
                  <c:v>21517</c:v>
                </c:pt>
                <c:pt idx="10">
                  <c:v>24758</c:v>
                </c:pt>
                <c:pt idx="11">
                  <c:v>28747</c:v>
                </c:pt>
                <c:pt idx="12">
                  <c:v>23156</c:v>
                </c:pt>
                <c:pt idx="13">
                  <c:v>28271.373626373621</c:v>
                </c:pt>
                <c:pt idx="14">
                  <c:v>16538.766606822268</c:v>
                </c:pt>
                <c:pt idx="15">
                  <c:v>30820.45033112583</c:v>
                </c:pt>
                <c:pt idx="16">
                  <c:v>29044.746268656709</c:v>
                </c:pt>
                <c:pt idx="17">
                  <c:v>30595.189926547755</c:v>
                </c:pt>
                <c:pt idx="18">
                  <c:v>55815.857299670672</c:v>
                </c:pt>
                <c:pt idx="19">
                  <c:v>47030.010489510496</c:v>
                </c:pt>
                <c:pt idx="20">
                  <c:v>49085.7582697201</c:v>
                </c:pt>
                <c:pt idx="21">
                  <c:v>38717.981701241042</c:v>
                </c:pt>
                <c:pt idx="22">
                  <c:v>35299.10062372189</c:v>
                </c:pt>
                <c:pt idx="23">
                  <c:v>42130.033478805519</c:v>
                </c:pt>
                <c:pt idx="24">
                  <c:v>79838.322033898308</c:v>
                </c:pt>
                <c:pt idx="25">
                  <c:v>45724.613266965353</c:v>
                </c:pt>
                <c:pt idx="26">
                  <c:v>44540.637376199855</c:v>
                </c:pt>
                <c:pt idx="27">
                  <c:v>49507.159048393471</c:v>
                </c:pt>
                <c:pt idx="28">
                  <c:v>45732.254118048098</c:v>
                </c:pt>
                <c:pt idx="29">
                  <c:v>44604.599065026152</c:v>
                </c:pt>
                <c:pt idx="30">
                  <c:v>41293.565922233705</c:v>
                </c:pt>
                <c:pt idx="31">
                  <c:v>36825.454512210803</c:v>
                </c:pt>
                <c:pt idx="32">
                  <c:v>37573.444613535081</c:v>
                </c:pt>
                <c:pt idx="33">
                  <c:v>39677.779601073795</c:v>
                </c:pt>
                <c:pt idx="34">
                  <c:v>38972.254471128734</c:v>
                </c:pt>
                <c:pt idx="35">
                  <c:v>42248.463459892075</c:v>
                </c:pt>
                <c:pt idx="36">
                  <c:v>42585.646952755698</c:v>
                </c:pt>
                <c:pt idx="37">
                  <c:v>40621.493485518891</c:v>
                </c:pt>
                <c:pt idx="38">
                  <c:v>42926.303026314214</c:v>
                </c:pt>
                <c:pt idx="39">
                  <c:v>44790.202966867735</c:v>
                </c:pt>
                <c:pt idx="40">
                  <c:v>44622.446589165374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A5-461E-99EB-75F64CE8C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Educacao_Cor_Dados_Graf!$H$4</c:f>
              <c:strCache>
                <c:ptCount val="1"/>
                <c:pt idx="0">
                  <c:v>Algarve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Educacao_Cor_Dados_Graf!$G$5:$G$45</c:f>
              <c:numCache>
                <c:formatCode>General</c:formatCode>
                <c:ptCount val="41"/>
                <c:pt idx="0">
                  <c:v>1982</c:v>
                </c:pt>
                <c:pt idx="1">
                  <c:v>1983</c:v>
                </c:pt>
                <c:pt idx="2">
                  <c:v>1984</c:v>
                </c:pt>
                <c:pt idx="3">
                  <c:v>1985</c:v>
                </c:pt>
                <c:pt idx="4">
                  <c:v>1986</c:v>
                </c:pt>
                <c:pt idx="5">
                  <c:v>1987</c:v>
                </c:pt>
                <c:pt idx="6">
                  <c:v>1988</c:v>
                </c:pt>
                <c:pt idx="7">
                  <c:v>1989</c:v>
                </c:pt>
                <c:pt idx="8">
                  <c:v>1990</c:v>
                </c:pt>
                <c:pt idx="9">
                  <c:v>1991</c:v>
                </c:pt>
                <c:pt idx="10">
                  <c:v>1992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  <c:pt idx="35">
                  <c:v>2017</c:v>
                </c:pt>
                <c:pt idx="36">
                  <c:v>2018</c:v>
                </c:pt>
                <c:pt idx="37">
                  <c:v>2019</c:v>
                </c:pt>
                <c:pt idx="38">
                  <c:v>2020</c:v>
                </c:pt>
                <c:pt idx="39">
                  <c:v>2021</c:v>
                </c:pt>
                <c:pt idx="40">
                  <c:v>2022</c:v>
                </c:pt>
              </c:numCache>
            </c:numRef>
          </c:cat>
          <c:val>
            <c:numRef>
              <c:f>Educacao_Cor_Dados_Graf!$H$5:$H$45</c:f>
              <c:numCache>
                <c:formatCode>0.00%</c:formatCode>
                <c:ptCount val="41"/>
                <c:pt idx="0">
                  <c:v>2.4465253379408986E-2</c:v>
                </c:pt>
                <c:pt idx="1">
                  <c:v>2.9552795048459098E-2</c:v>
                </c:pt>
                <c:pt idx="2">
                  <c:v>3.2144878506571481E-2</c:v>
                </c:pt>
                <c:pt idx="3">
                  <c:v>3.3522021853434572E-2</c:v>
                </c:pt>
                <c:pt idx="4">
                  <c:v>2.8939367902683408E-2</c:v>
                </c:pt>
                <c:pt idx="5">
                  <c:v>3.7309162415375303E-2</c:v>
                </c:pt>
                <c:pt idx="6">
                  <c:v>3.5389632148630022E-2</c:v>
                </c:pt>
                <c:pt idx="7">
                  <c:v>5.1445516576902307E-2</c:v>
                </c:pt>
                <c:pt idx="8">
                  <c:v>5.3804663882781677E-2</c:v>
                </c:pt>
                <c:pt idx="9">
                  <c:v>6.0913738730593012E-2</c:v>
                </c:pt>
                <c:pt idx="10">
                  <c:v>5.7888027623511092E-2</c:v>
                </c:pt>
                <c:pt idx="11">
                  <c:v>5.601268483742422E-2</c:v>
                </c:pt>
                <c:pt idx="12">
                  <c:v>5.4643514848930277E-2</c:v>
                </c:pt>
                <c:pt idx="13">
                  <c:v>5.2023121387283232E-2</c:v>
                </c:pt>
                <c:pt idx="14">
                  <c:v>3.6468330134357019E-2</c:v>
                </c:pt>
                <c:pt idx="15">
                  <c:v>5.8139534883720936E-2</c:v>
                </c:pt>
                <c:pt idx="16">
                  <c:v>4.7872340425531908E-2</c:v>
                </c:pt>
                <c:pt idx="17">
                  <c:v>3.6697247706422027E-2</c:v>
                </c:pt>
                <c:pt idx="18">
                  <c:v>7.7403245942571752E-2</c:v>
                </c:pt>
                <c:pt idx="19">
                  <c:v>5.1442910915934753E-2</c:v>
                </c:pt>
                <c:pt idx="20">
                  <c:v>6.0478199718706042E-2</c:v>
                </c:pt>
                <c:pt idx="21">
                  <c:v>5.1635111876075709E-2</c:v>
                </c:pt>
                <c:pt idx="22">
                  <c:v>4.6666666666666676E-2</c:v>
                </c:pt>
                <c:pt idx="23">
                  <c:v>5.4572271386430685E-2</c:v>
                </c:pt>
                <c:pt idx="24">
                  <c:v>6.83453237410072E-2</c:v>
                </c:pt>
                <c:pt idx="25">
                  <c:v>4.1782248760284482E-2</c:v>
                </c:pt>
                <c:pt idx="26">
                  <c:v>3.9792573479998185E-2</c:v>
                </c:pt>
                <c:pt idx="27">
                  <c:v>3.8022602587450167E-2</c:v>
                </c:pt>
                <c:pt idx="28">
                  <c:v>3.6731318884213021E-2</c:v>
                </c:pt>
                <c:pt idx="29">
                  <c:v>3.6640686078671929E-2</c:v>
                </c:pt>
                <c:pt idx="30">
                  <c:v>3.6685784836638279E-2</c:v>
                </c:pt>
                <c:pt idx="31">
                  <c:v>3.6899384618239987E-2</c:v>
                </c:pt>
                <c:pt idx="32">
                  <c:v>3.6926712917357052E-2</c:v>
                </c:pt>
                <c:pt idx="33">
                  <c:v>3.666402117199076E-2</c:v>
                </c:pt>
                <c:pt idx="34">
                  <c:v>3.629934975974311E-2</c:v>
                </c:pt>
                <c:pt idx="35">
                  <c:v>3.5923971342502505E-2</c:v>
                </c:pt>
                <c:pt idx="36">
                  <c:v>3.5601305586136646E-2</c:v>
                </c:pt>
                <c:pt idx="37">
                  <c:v>3.5368910743383886E-2</c:v>
                </c:pt>
                <c:pt idx="38">
                  <c:v>3.5108728205822969E-2</c:v>
                </c:pt>
                <c:pt idx="39">
                  <c:v>3.4798007856625832E-2</c:v>
                </c:pt>
                <c:pt idx="40">
                  <c:v>3.3401774625579271E-2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B9-4902-BE23-47E9DF1E8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Educacao_Cor_Dados_Graf!$K$4</c:f>
              <c:strCache>
                <c:ptCount val="1"/>
                <c:pt idx="0">
                  <c:v>Algarve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Educacao_Cor_Dados_Graf!$J$5:$J$45</c:f>
              <c:numCache>
                <c:formatCode>General</c:formatCode>
                <c:ptCount val="41"/>
                <c:pt idx="0">
                  <c:v>1982</c:v>
                </c:pt>
                <c:pt idx="1">
                  <c:v>1983</c:v>
                </c:pt>
                <c:pt idx="2">
                  <c:v>1984</c:v>
                </c:pt>
                <c:pt idx="3">
                  <c:v>1985</c:v>
                </c:pt>
                <c:pt idx="4">
                  <c:v>1986</c:v>
                </c:pt>
                <c:pt idx="5">
                  <c:v>1987</c:v>
                </c:pt>
                <c:pt idx="6">
                  <c:v>1988</c:v>
                </c:pt>
                <c:pt idx="7">
                  <c:v>1989</c:v>
                </c:pt>
                <c:pt idx="8">
                  <c:v>1990</c:v>
                </c:pt>
                <c:pt idx="9">
                  <c:v>1991</c:v>
                </c:pt>
                <c:pt idx="10">
                  <c:v>1992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  <c:pt idx="35">
                  <c:v>2017</c:v>
                </c:pt>
                <c:pt idx="36">
                  <c:v>2018</c:v>
                </c:pt>
                <c:pt idx="37">
                  <c:v>2019</c:v>
                </c:pt>
                <c:pt idx="38">
                  <c:v>2020</c:v>
                </c:pt>
                <c:pt idx="39">
                  <c:v>2021</c:v>
                </c:pt>
                <c:pt idx="40">
                  <c:v>2022</c:v>
                </c:pt>
              </c:numCache>
            </c:numRef>
          </c:cat>
          <c:val>
            <c:numRef>
              <c:f>Educacao_Cor_Dados_Graf!$K$5:$K$45</c:f>
              <c:numCache>
                <c:formatCode>0.00%</c:formatCode>
                <c:ptCount val="41"/>
                <c:pt idx="0">
                  <c:v>4.8631451368548635E-4</c:v>
                </c:pt>
                <c:pt idx="1">
                  <c:v>5.6992248062015505E-4</c:v>
                </c:pt>
                <c:pt idx="2">
                  <c:v>5.9977460699482362E-4</c:v>
                </c:pt>
                <c:pt idx="3">
                  <c:v>5.5338867220055339E-4</c:v>
                </c:pt>
                <c:pt idx="4">
                  <c:v>3.705119492581266E-4</c:v>
                </c:pt>
                <c:pt idx="5">
                  <c:v>7.0139997610591594E-4</c:v>
                </c:pt>
                <c:pt idx="6">
                  <c:v>6.2476502956355321E-4</c:v>
                </c:pt>
                <c:pt idx="7">
                  <c:v>8.3129493183784278E-4</c:v>
                </c:pt>
                <c:pt idx="8">
                  <c:v>9.5406061473782852E-4</c:v>
                </c:pt>
                <c:pt idx="9">
                  <c:v>1.2382958397357321E-3</c:v>
                </c:pt>
                <c:pt idx="10">
                  <c:v>1.2734286596029216E-3</c:v>
                </c:pt>
                <c:pt idx="11">
                  <c:v>1.5494445672151825E-3</c:v>
                </c:pt>
                <c:pt idx="12">
                  <c:v>1.2038408950304392E-3</c:v>
                </c:pt>
                <c:pt idx="13">
                  <c:v>1.3639745660954505E-3</c:v>
                </c:pt>
                <c:pt idx="14">
                  <c:v>7.3577244548348245E-4</c:v>
                </c:pt>
                <c:pt idx="15">
                  <c:v>1.1585154653587823E-3</c:v>
                </c:pt>
                <c:pt idx="16">
                  <c:v>9.5375335413001329E-4</c:v>
                </c:pt>
                <c:pt idx="17">
                  <c:v>9.2712977695531666E-4</c:v>
                </c:pt>
                <c:pt idx="18">
                  <c:v>1.5521694248223905E-3</c:v>
                </c:pt>
                <c:pt idx="19">
                  <c:v>1.2650161251058574E-3</c:v>
                </c:pt>
                <c:pt idx="20">
                  <c:v>1.3316628442294623E-3</c:v>
                </c:pt>
                <c:pt idx="21">
                  <c:v>1.1155894376882883E-3</c:v>
                </c:pt>
                <c:pt idx="22">
                  <c:v>9.8980449107111601E-4</c:v>
                </c:pt>
                <c:pt idx="23">
                  <c:v>1.1489653995823453E-3</c:v>
                </c:pt>
                <c:pt idx="24">
                  <c:v>2.1311132533766014E-3</c:v>
                </c:pt>
                <c:pt idx="25">
                  <c:v>1.1575617017114935E-3</c:v>
                </c:pt>
                <c:pt idx="26">
                  <c:v>1.0882415249871694E-3</c:v>
                </c:pt>
                <c:pt idx="27">
                  <c:v>1.3311560843425835E-3</c:v>
                </c:pt>
                <c:pt idx="28">
                  <c:v>1.2375822768456088E-3</c:v>
                </c:pt>
                <c:pt idx="29">
                  <c:v>1.3750978520173059E-3</c:v>
                </c:pt>
                <c:pt idx="30">
                  <c:v>1.5505476922991373E-3</c:v>
                </c:pt>
                <c:pt idx="31">
                  <c:v>1.4642153179966362E-3</c:v>
                </c:pt>
                <c:pt idx="32">
                  <c:v>1.4444269381315698E-3</c:v>
                </c:pt>
                <c:pt idx="33">
                  <c:v>1.4228311046948809E-3</c:v>
                </c:pt>
                <c:pt idx="34">
                  <c:v>1.3488336213284303E-3</c:v>
                </c:pt>
                <c:pt idx="35">
                  <c:v>1.2846280968231917E-3</c:v>
                </c:pt>
                <c:pt idx="36">
                  <c:v>1.1844678654245691E-3</c:v>
                </c:pt>
                <c:pt idx="37">
                  <c:v>1.046538421529737E-3</c:v>
                </c:pt>
                <c:pt idx="38">
                  <c:v>1.1146851717306822E-3</c:v>
                </c:pt>
                <c:pt idx="39">
                  <c:v>1.0263707330272125E-3</c:v>
                </c:pt>
                <c:pt idx="40">
                  <c:v>9.169215684451074E-4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73-4968-80DD-EF72D58B3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Est_Nac_Const_Dados_Graf!$H$4</c:f>
              <c:strCache>
                <c:ptCount val="1"/>
                <c:pt idx="0">
                  <c:v>Continente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Est_Nac_Const_Dados_Graf!$G$5:$G$45</c:f>
              <c:numCache>
                <c:formatCode>General</c:formatCode>
                <c:ptCount val="41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  <c:pt idx="38">
                  <c:v>2021</c:v>
                </c:pt>
                <c:pt idx="39">
                  <c:v>2022</c:v>
                </c:pt>
                <c:pt idx="40">
                  <c:v>2023</c:v>
                </c:pt>
              </c:numCache>
            </c:numRef>
          </c:cat>
          <c:val>
            <c:numRef>
              <c:f>Est_Nac_Const_Dados_Graf!$H$5:$H$45</c:f>
              <c:numCache>
                <c:formatCode>0.00%</c:formatCode>
                <c:ptCount val="4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BD-47F5-BE01-BAAAF4BCF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Educacao_Cor_Dados_Graf!$N$4</c:f>
              <c:strCache>
                <c:ptCount val="1"/>
                <c:pt idx="0">
                  <c:v>Algarve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Educacao_Cor_Dados_Graf!$M$5:$M$45</c:f>
              <c:numCache>
                <c:formatCode>General</c:formatCode>
                <c:ptCount val="41"/>
                <c:pt idx="0">
                  <c:v>1982</c:v>
                </c:pt>
                <c:pt idx="1">
                  <c:v>1983</c:v>
                </c:pt>
                <c:pt idx="2">
                  <c:v>1984</c:v>
                </c:pt>
                <c:pt idx="3">
                  <c:v>1985</c:v>
                </c:pt>
                <c:pt idx="4">
                  <c:v>1986</c:v>
                </c:pt>
                <c:pt idx="5">
                  <c:v>1987</c:v>
                </c:pt>
                <c:pt idx="6">
                  <c:v>1988</c:v>
                </c:pt>
                <c:pt idx="7">
                  <c:v>1989</c:v>
                </c:pt>
                <c:pt idx="8">
                  <c:v>1990</c:v>
                </c:pt>
                <c:pt idx="9">
                  <c:v>1991</c:v>
                </c:pt>
                <c:pt idx="10">
                  <c:v>1992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  <c:pt idx="35">
                  <c:v>2017</c:v>
                </c:pt>
                <c:pt idx="36">
                  <c:v>2018</c:v>
                </c:pt>
                <c:pt idx="37">
                  <c:v>2019</c:v>
                </c:pt>
                <c:pt idx="38">
                  <c:v>2020</c:v>
                </c:pt>
                <c:pt idx="39">
                  <c:v>2021</c:v>
                </c:pt>
                <c:pt idx="40">
                  <c:v>2022</c:v>
                </c:pt>
              </c:numCache>
            </c:numRef>
          </c:cat>
          <c:val>
            <c:numRef>
              <c:f>Educacao_Cor_Dados_Graf!$N$5:$N$45</c:f>
              <c:numCache>
                <c:formatCode>0.00%</c:formatCode>
                <c:ptCount val="41"/>
                <c:pt idx="0">
                  <c:v>1.585576685601383E-4</c:v>
                </c:pt>
                <c:pt idx="1">
                  <c:v>1.7856217616580311E-4</c:v>
                </c:pt>
                <c:pt idx="2">
                  <c:v>1.657079529262758E-4</c:v>
                </c:pt>
                <c:pt idx="3">
                  <c:v>1.42938945265578E-4</c:v>
                </c:pt>
                <c:pt idx="4">
                  <c:v>9.2367096560146264E-5</c:v>
                </c:pt>
                <c:pt idx="5">
                  <c:v>1.9272721846695615E-4</c:v>
                </c:pt>
                <c:pt idx="6">
                  <c:v>1.8259093338127843E-4</c:v>
                </c:pt>
                <c:pt idx="7">
                  <c:v>2.3605872773515342E-4</c:v>
                </c:pt>
                <c:pt idx="8">
                  <c:v>2.5859027728780074E-4</c:v>
                </c:pt>
                <c:pt idx="9">
                  <c:v>3.3100377969180977E-4</c:v>
                </c:pt>
                <c:pt idx="10">
                  <c:v>3.3934778556312159E-4</c:v>
                </c:pt>
                <c:pt idx="11">
                  <c:v>3.7792627630805716E-4</c:v>
                </c:pt>
                <c:pt idx="12">
                  <c:v>2.807849756513979E-4</c:v>
                </c:pt>
                <c:pt idx="13">
                  <c:v>3.1755383805174539E-4</c:v>
                </c:pt>
                <c:pt idx="14">
                  <c:v>1.7528867138259731E-4</c:v>
                </c:pt>
                <c:pt idx="15">
                  <c:v>3.0118420077538484E-4</c:v>
                </c:pt>
                <c:pt idx="16">
                  <c:v>2.6083394192415058E-4</c:v>
                </c:pt>
                <c:pt idx="17">
                  <c:v>2.5580556662356101E-4</c:v>
                </c:pt>
                <c:pt idx="18">
                  <c:v>4.3465385372890654E-4</c:v>
                </c:pt>
                <c:pt idx="19">
                  <c:v>3.4638170393179967E-4</c:v>
                </c:pt>
                <c:pt idx="20">
                  <c:v>3.4433049513602615E-4</c:v>
                </c:pt>
                <c:pt idx="21">
                  <c:v>2.6506856200504865E-4</c:v>
                </c:pt>
                <c:pt idx="22">
                  <c:v>2.3185203012788234E-4</c:v>
                </c:pt>
                <c:pt idx="23">
                  <c:v>2.6571627905930029E-4</c:v>
                </c:pt>
                <c:pt idx="24">
                  <c:v>4.8020046886629834E-4</c:v>
                </c:pt>
                <c:pt idx="25">
                  <c:v>2.6056375285049956E-4</c:v>
                </c:pt>
                <c:pt idx="26">
                  <c:v>2.4868755472387842E-4</c:v>
                </c:pt>
                <c:pt idx="27">
                  <c:v>2.8222651387437817E-4</c:v>
                </c:pt>
                <c:pt idx="28">
                  <c:v>2.5461862047297874E-4</c:v>
                </c:pt>
                <c:pt idx="29">
                  <c:v>2.5329677224736341E-4</c:v>
                </c:pt>
                <c:pt idx="30">
                  <c:v>2.4536331266078085E-4</c:v>
                </c:pt>
                <c:pt idx="31">
                  <c:v>2.1599482505785191E-4</c:v>
                </c:pt>
                <c:pt idx="32">
                  <c:v>2.1712014602135105E-4</c:v>
                </c:pt>
                <c:pt idx="33">
                  <c:v>2.2078389122821138E-4</c:v>
                </c:pt>
                <c:pt idx="34">
                  <c:v>2.0897794126611071E-4</c:v>
                </c:pt>
                <c:pt idx="35">
                  <c:v>2.156115781243615E-4</c:v>
                </c:pt>
                <c:pt idx="36">
                  <c:v>2.0754837337746133E-4</c:v>
                </c:pt>
                <c:pt idx="37">
                  <c:v>1.8948828143208545E-4</c:v>
                </c:pt>
                <c:pt idx="38">
                  <c:v>2.1407609470386186E-4</c:v>
                </c:pt>
                <c:pt idx="39">
                  <c:v>2.0731089488967646E-4</c:v>
                </c:pt>
                <c:pt idx="40">
                  <c:v>1.8413089408005569E-4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D6-4606-8A26-F91E1838D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Educacao_Const_Dados_Graf!$E$4</c:f>
              <c:strCache>
                <c:ptCount val="1"/>
                <c:pt idx="0">
                  <c:v>Norte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Educacao_Const_Dados_Graf!$D$5:$D$45</c:f>
              <c:numCache>
                <c:formatCode>General</c:formatCode>
                <c:ptCount val="41"/>
                <c:pt idx="0">
                  <c:v>1982</c:v>
                </c:pt>
                <c:pt idx="1">
                  <c:v>1983</c:v>
                </c:pt>
                <c:pt idx="2">
                  <c:v>1984</c:v>
                </c:pt>
                <c:pt idx="3">
                  <c:v>1985</c:v>
                </c:pt>
                <c:pt idx="4">
                  <c:v>1986</c:v>
                </c:pt>
                <c:pt idx="5">
                  <c:v>1987</c:v>
                </c:pt>
                <c:pt idx="6">
                  <c:v>1988</c:v>
                </c:pt>
                <c:pt idx="7">
                  <c:v>1989</c:v>
                </c:pt>
                <c:pt idx="8">
                  <c:v>1990</c:v>
                </c:pt>
                <c:pt idx="9">
                  <c:v>1991</c:v>
                </c:pt>
                <c:pt idx="10">
                  <c:v>1992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  <c:pt idx="35">
                  <c:v>2017</c:v>
                </c:pt>
                <c:pt idx="36">
                  <c:v>2018</c:v>
                </c:pt>
                <c:pt idx="37">
                  <c:v>2019</c:v>
                </c:pt>
                <c:pt idx="38">
                  <c:v>2020</c:v>
                </c:pt>
                <c:pt idx="39">
                  <c:v>2021</c:v>
                </c:pt>
                <c:pt idx="40">
                  <c:v>2022</c:v>
                </c:pt>
              </c:numCache>
            </c:numRef>
          </c:cat>
          <c:val>
            <c:numRef>
              <c:f>Educacao_Const_Dados_Graf!$E$5:$E$45</c:f>
              <c:numCache>
                <c:formatCode>General</c:formatCode>
                <c:ptCount val="41"/>
                <c:pt idx="0">
                  <c:v>140812.64922735078</c:v>
                </c:pt>
                <c:pt idx="1">
                  <c:v>123683.72713178294</c:v>
                </c:pt>
                <c:pt idx="2">
                  <c:v>109096.77027104463</c:v>
                </c:pt>
                <c:pt idx="3">
                  <c:v>90609.780978097813</c:v>
                </c:pt>
                <c:pt idx="4">
                  <c:v>76957.746035791148</c:v>
                </c:pt>
                <c:pt idx="5">
                  <c:v>122877.15530068534</c:v>
                </c:pt>
                <c:pt idx="6">
                  <c:v>146882.27434293725</c:v>
                </c:pt>
                <c:pt idx="7">
                  <c:v>129730.90467738568</c:v>
                </c:pt>
                <c:pt idx="8">
                  <c:v>151574.79884679712</c:v>
                </c:pt>
                <c:pt idx="9">
                  <c:v>182486.11581291762</c:v>
                </c:pt>
                <c:pt idx="10">
                  <c:v>213828.53385454172</c:v>
                </c:pt>
                <c:pt idx="11">
                  <c:v>251051.29920067271</c:v>
                </c:pt>
                <c:pt idx="12">
                  <c:v>197712.38460938598</c:v>
                </c:pt>
                <c:pt idx="13">
                  <c:v>259999.58905673234</c:v>
                </c:pt>
                <c:pt idx="14">
                  <c:v>216914.58879522857</c:v>
                </c:pt>
                <c:pt idx="15">
                  <c:v>234874.7290020939</c:v>
                </c:pt>
                <c:pt idx="16">
                  <c:v>252748.32404144132</c:v>
                </c:pt>
                <c:pt idx="17">
                  <c:v>380276.06907365518</c:v>
                </c:pt>
                <c:pt idx="18">
                  <c:v>260303.06849113791</c:v>
                </c:pt>
                <c:pt idx="19">
                  <c:v>344514.3619243115</c:v>
                </c:pt>
                <c:pt idx="20">
                  <c:v>302125.77699567581</c:v>
                </c:pt>
                <c:pt idx="21">
                  <c:v>284403.55189788144</c:v>
                </c:pt>
                <c:pt idx="22">
                  <c:v>242655.19478706378</c:v>
                </c:pt>
                <c:pt idx="23">
                  <c:v>460286.81135485077</c:v>
                </c:pt>
                <c:pt idx="24">
                  <c:v>382473.31832277623</c:v>
                </c:pt>
                <c:pt idx="25">
                  <c:v>431799.46299174818</c:v>
                </c:pt>
                <c:pt idx="26">
                  <c:v>437288.31820390216</c:v>
                </c:pt>
                <c:pt idx="27">
                  <c:v>527085.94815507589</c:v>
                </c:pt>
                <c:pt idx="28">
                  <c:v>508050.35816591064</c:v>
                </c:pt>
                <c:pt idx="29">
                  <c:v>501805.10632467433</c:v>
                </c:pt>
                <c:pt idx="30">
                  <c:v>476553.47836468183</c:v>
                </c:pt>
                <c:pt idx="31">
                  <c:v>429837.59089445713</c:v>
                </c:pt>
                <c:pt idx="32">
                  <c:v>437541.20336160529</c:v>
                </c:pt>
                <c:pt idx="33">
                  <c:v>463310.39769439748</c:v>
                </c:pt>
                <c:pt idx="34">
                  <c:v>457821.11198671092</c:v>
                </c:pt>
                <c:pt idx="35">
                  <c:v>493632.24198640604</c:v>
                </c:pt>
                <c:pt idx="36">
                  <c:v>489097.63022737543</c:v>
                </c:pt>
                <c:pt idx="37">
                  <c:v>458933.21830436989</c:v>
                </c:pt>
                <c:pt idx="38">
                  <c:v>482465.36867842422</c:v>
                </c:pt>
                <c:pt idx="39">
                  <c:v>486496.71772641083</c:v>
                </c:pt>
                <c:pt idx="40">
                  <c:v>470668.38977527415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03-4A63-A5BE-D22BD1A5C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Educacao_Const_Dados_Graf!$H$4</c:f>
              <c:strCache>
                <c:ptCount val="1"/>
                <c:pt idx="0">
                  <c:v>Norte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Educacao_Const_Dados_Graf!$G$5:$G$45</c:f>
              <c:numCache>
                <c:formatCode>General</c:formatCode>
                <c:ptCount val="41"/>
                <c:pt idx="0">
                  <c:v>1982</c:v>
                </c:pt>
                <c:pt idx="1">
                  <c:v>1983</c:v>
                </c:pt>
                <c:pt idx="2">
                  <c:v>1984</c:v>
                </c:pt>
                <c:pt idx="3">
                  <c:v>1985</c:v>
                </c:pt>
                <c:pt idx="4">
                  <c:v>1986</c:v>
                </c:pt>
                <c:pt idx="5">
                  <c:v>1987</c:v>
                </c:pt>
                <c:pt idx="6">
                  <c:v>1988</c:v>
                </c:pt>
                <c:pt idx="7">
                  <c:v>1989</c:v>
                </c:pt>
                <c:pt idx="8">
                  <c:v>1990</c:v>
                </c:pt>
                <c:pt idx="9">
                  <c:v>1991</c:v>
                </c:pt>
                <c:pt idx="10">
                  <c:v>1992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  <c:pt idx="35">
                  <c:v>2017</c:v>
                </c:pt>
                <c:pt idx="36">
                  <c:v>2018</c:v>
                </c:pt>
                <c:pt idx="37">
                  <c:v>2019</c:v>
                </c:pt>
                <c:pt idx="38">
                  <c:v>2020</c:v>
                </c:pt>
                <c:pt idx="39">
                  <c:v>2021</c:v>
                </c:pt>
                <c:pt idx="40">
                  <c:v>2022</c:v>
                </c:pt>
              </c:numCache>
            </c:numRef>
          </c:cat>
          <c:val>
            <c:numRef>
              <c:f>Educacao_Const_Dados_Graf!$H$5:$H$45</c:f>
              <c:numCache>
                <c:formatCode>0.00%</c:formatCode>
                <c:ptCount val="41"/>
                <c:pt idx="0">
                  <c:v>0.36400638672915053</c:v>
                </c:pt>
                <c:pt idx="1">
                  <c:v>0.34123455842315809</c:v>
                </c:pt>
                <c:pt idx="2">
                  <c:v>0.35409528747254809</c:v>
                </c:pt>
                <c:pt idx="3">
                  <c:v>0.33925901634801248</c:v>
                </c:pt>
                <c:pt idx="4">
                  <c:v>0.34984898064088454</c:v>
                </c:pt>
                <c:pt idx="5">
                  <c:v>0.31537738870475962</c:v>
                </c:pt>
                <c:pt idx="6">
                  <c:v>0.35215878347462659</c:v>
                </c:pt>
                <c:pt idx="7">
                  <c:v>0.3269077128995892</c:v>
                </c:pt>
                <c:pt idx="8">
                  <c:v>0.32397307573403167</c:v>
                </c:pt>
                <c:pt idx="9">
                  <c:v>0.31741275335555841</c:v>
                </c:pt>
                <c:pt idx="10">
                  <c:v>0.31689474755108266</c:v>
                </c:pt>
                <c:pt idx="11">
                  <c:v>0.31601855248937832</c:v>
                </c:pt>
                <c:pt idx="12">
                  <c:v>0.31462261447350481</c:v>
                </c:pt>
                <c:pt idx="13">
                  <c:v>0.33333333333333331</c:v>
                </c:pt>
                <c:pt idx="14">
                  <c:v>0.343570057581574</c:v>
                </c:pt>
                <c:pt idx="15">
                  <c:v>0.32994186046511637</c:v>
                </c:pt>
                <c:pt idx="16">
                  <c:v>0.31781914893617019</c:v>
                </c:pt>
                <c:pt idx="17">
                  <c:v>0.35550458715596323</c:v>
                </c:pt>
                <c:pt idx="18">
                  <c:v>0.29463171036204744</c:v>
                </c:pt>
                <c:pt idx="19">
                  <c:v>0.31493099121706397</c:v>
                </c:pt>
                <c:pt idx="20">
                  <c:v>0.31926863572433184</c:v>
                </c:pt>
                <c:pt idx="21">
                  <c:v>0.33046471600688465</c:v>
                </c:pt>
                <c:pt idx="22">
                  <c:v>0.28666666666666668</c:v>
                </c:pt>
                <c:pt idx="23">
                  <c:v>0.54719764011799399</c:v>
                </c:pt>
                <c:pt idx="24">
                  <c:v>0.30935251798561159</c:v>
                </c:pt>
                <c:pt idx="25">
                  <c:v>0.38131201775863693</c:v>
                </c:pt>
                <c:pt idx="26">
                  <c:v>0.38954713399791385</c:v>
                </c:pt>
                <c:pt idx="27">
                  <c:v>0.3966871994590801</c:v>
                </c:pt>
                <c:pt idx="28">
                  <c:v>0.40182604810531852</c:v>
                </c:pt>
                <c:pt idx="29">
                  <c:v>0.4076473333280341</c:v>
                </c:pt>
                <c:pt idx="30">
                  <c:v>0.41272834923677321</c:v>
                </c:pt>
                <c:pt idx="31">
                  <c:v>0.41653038012738897</c:v>
                </c:pt>
                <c:pt idx="32">
                  <c:v>0.42049848152955716</c:v>
                </c:pt>
                <c:pt idx="33">
                  <c:v>0.42372649235383353</c:v>
                </c:pt>
                <c:pt idx="34">
                  <c:v>0.42642006165539714</c:v>
                </c:pt>
                <c:pt idx="35">
                  <c:v>0.42852806558952039</c:v>
                </c:pt>
                <c:pt idx="36">
                  <c:v>0.42978866191029735</c:v>
                </c:pt>
                <c:pt idx="37">
                  <c:v>0.43027217379979044</c:v>
                </c:pt>
                <c:pt idx="38">
                  <c:v>0.43093911932394552</c:v>
                </c:pt>
                <c:pt idx="39">
                  <c:v>0.43284357478115265</c:v>
                </c:pt>
                <c:pt idx="40">
                  <c:v>0.4368469633542143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B5-4800-AE0D-9F5343624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Educacao_Const_Dados_Graf!$K$4</c:f>
              <c:strCache>
                <c:ptCount val="1"/>
                <c:pt idx="0">
                  <c:v>Norte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Educacao_Const_Dados_Graf!$J$5:$J$45</c:f>
              <c:numCache>
                <c:formatCode>General</c:formatCode>
                <c:ptCount val="41"/>
                <c:pt idx="0">
                  <c:v>1982</c:v>
                </c:pt>
                <c:pt idx="1">
                  <c:v>1983</c:v>
                </c:pt>
                <c:pt idx="2">
                  <c:v>1984</c:v>
                </c:pt>
                <c:pt idx="3">
                  <c:v>1985</c:v>
                </c:pt>
                <c:pt idx="4">
                  <c:v>1986</c:v>
                </c:pt>
                <c:pt idx="5">
                  <c:v>1987</c:v>
                </c:pt>
                <c:pt idx="6">
                  <c:v>1988</c:v>
                </c:pt>
                <c:pt idx="7">
                  <c:v>1989</c:v>
                </c:pt>
                <c:pt idx="8">
                  <c:v>1990</c:v>
                </c:pt>
                <c:pt idx="9">
                  <c:v>1991</c:v>
                </c:pt>
                <c:pt idx="10">
                  <c:v>1992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  <c:pt idx="35">
                  <c:v>2017</c:v>
                </c:pt>
                <c:pt idx="36">
                  <c:v>2018</c:v>
                </c:pt>
                <c:pt idx="37">
                  <c:v>2019</c:v>
                </c:pt>
                <c:pt idx="38">
                  <c:v>2020</c:v>
                </c:pt>
                <c:pt idx="39">
                  <c:v>2021</c:v>
                </c:pt>
                <c:pt idx="40">
                  <c:v>2022</c:v>
                </c:pt>
              </c:numCache>
            </c:numRef>
          </c:cat>
          <c:val>
            <c:numRef>
              <c:f>Educacao_Const_Dados_Graf!$K$5:$K$45</c:f>
              <c:numCache>
                <c:formatCode>0.00%</c:formatCode>
                <c:ptCount val="41"/>
                <c:pt idx="0">
                  <c:v>7.2356327643672358E-3</c:v>
                </c:pt>
                <c:pt idx="1">
                  <c:v>6.5806718346253226E-3</c:v>
                </c:pt>
                <c:pt idx="2">
                  <c:v>6.6068802169885208E-3</c:v>
                </c:pt>
                <c:pt idx="3">
                  <c:v>5.6005600560056004E-3</c:v>
                </c:pt>
                <c:pt idx="4">
                  <c:v>4.4791312719447279E-3</c:v>
                </c:pt>
                <c:pt idx="5">
                  <c:v>5.9289911266060631E-3</c:v>
                </c:pt>
                <c:pt idx="6">
                  <c:v>6.2169759732048271E-3</c:v>
                </c:pt>
                <c:pt idx="7">
                  <c:v>5.2824180413447485E-3</c:v>
                </c:pt>
                <c:pt idx="8">
                  <c:v>5.7446683890953337E-3</c:v>
                </c:pt>
                <c:pt idx="9">
                  <c:v>6.4525819650903815E-3</c:v>
                </c:pt>
                <c:pt idx="10">
                  <c:v>6.9710935088982615E-3</c:v>
                </c:pt>
                <c:pt idx="11">
                  <c:v>8.7418275113053893E-3</c:v>
                </c:pt>
                <c:pt idx="12">
                  <c:v>6.9313910507353745E-3</c:v>
                </c:pt>
                <c:pt idx="13">
                  <c:v>8.7395407383152931E-3</c:v>
                </c:pt>
                <c:pt idx="14">
                  <c:v>6.9317509337654421E-3</c:v>
                </c:pt>
                <c:pt idx="15">
                  <c:v>6.5745752659110892E-3</c:v>
                </c:pt>
                <c:pt idx="16">
                  <c:v>6.3318625454742566E-3</c:v>
                </c:pt>
                <c:pt idx="17">
                  <c:v>8.9815697142546259E-3</c:v>
                </c:pt>
                <c:pt idx="18">
                  <c:v>5.9082578106142633E-3</c:v>
                </c:pt>
                <c:pt idx="19">
                  <c:v>7.7443670097943947E-3</c:v>
                </c:pt>
                <c:pt idx="20">
                  <c:v>7.0299410613973946E-3</c:v>
                </c:pt>
                <c:pt idx="21">
                  <c:v>7.1397724012050457E-3</c:v>
                </c:pt>
                <c:pt idx="22">
                  <c:v>6.0802275880082832E-3</c:v>
                </c:pt>
                <c:pt idx="23">
                  <c:v>1.1520707114731079E-2</c:v>
                </c:pt>
                <c:pt idx="24">
                  <c:v>9.6460915679151445E-3</c:v>
                </c:pt>
                <c:pt idx="25">
                  <c:v>1.0564107994572327E-2</c:v>
                </c:pt>
                <c:pt idx="26">
                  <c:v>1.0653278491006769E-2</c:v>
                </c:pt>
                <c:pt idx="27">
                  <c:v>1.3887859936107182E-2</c:v>
                </c:pt>
                <c:pt idx="28">
                  <c:v>1.3538658850711396E-2</c:v>
                </c:pt>
                <c:pt idx="29">
                  <c:v>1.529870295649988E-2</c:v>
                </c:pt>
                <c:pt idx="30">
                  <c:v>1.7444222395819779E-2</c:v>
                </c:pt>
                <c:pt idx="31">
                  <c:v>1.6528464344416349E-2</c:v>
                </c:pt>
                <c:pt idx="32">
                  <c:v>1.6448237229347858E-2</c:v>
                </c:pt>
                <c:pt idx="33">
                  <c:v>1.644367458703266E-2</c:v>
                </c:pt>
                <c:pt idx="34">
                  <c:v>1.5845179590726979E-2</c:v>
                </c:pt>
                <c:pt idx="35">
                  <c:v>1.5324007139552542E-2</c:v>
                </c:pt>
                <c:pt idx="36">
                  <c:v>1.429921882288516E-2</c:v>
                </c:pt>
                <c:pt idx="37">
                  <c:v>1.2731417285188347E-2</c:v>
                </c:pt>
                <c:pt idx="38">
                  <c:v>1.3682109001869528E-2</c:v>
                </c:pt>
                <c:pt idx="39">
                  <c:v>1.2766764665514041E-2</c:v>
                </c:pt>
                <c:pt idx="40">
                  <c:v>1.1992009625215591E-2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DB-4C7E-85A4-A204D56BE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Educacao_Const_Dados_Graf!$N$4</c:f>
              <c:strCache>
                <c:ptCount val="1"/>
                <c:pt idx="0">
                  <c:v>Norte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Educacao_Const_Dados_Graf!$M$5:$M$45</c:f>
              <c:numCache>
                <c:formatCode>General</c:formatCode>
                <c:ptCount val="41"/>
                <c:pt idx="0">
                  <c:v>1982</c:v>
                </c:pt>
                <c:pt idx="1">
                  <c:v>1983</c:v>
                </c:pt>
                <c:pt idx="2">
                  <c:v>1984</c:v>
                </c:pt>
                <c:pt idx="3">
                  <c:v>1985</c:v>
                </c:pt>
                <c:pt idx="4">
                  <c:v>1986</c:v>
                </c:pt>
                <c:pt idx="5">
                  <c:v>1987</c:v>
                </c:pt>
                <c:pt idx="6">
                  <c:v>1988</c:v>
                </c:pt>
                <c:pt idx="7">
                  <c:v>1989</c:v>
                </c:pt>
                <c:pt idx="8">
                  <c:v>1990</c:v>
                </c:pt>
                <c:pt idx="9">
                  <c:v>1991</c:v>
                </c:pt>
                <c:pt idx="10">
                  <c:v>1992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  <c:pt idx="35">
                  <c:v>2017</c:v>
                </c:pt>
                <c:pt idx="36">
                  <c:v>2018</c:v>
                </c:pt>
                <c:pt idx="37">
                  <c:v>2019</c:v>
                </c:pt>
                <c:pt idx="38">
                  <c:v>2020</c:v>
                </c:pt>
                <c:pt idx="39">
                  <c:v>2021</c:v>
                </c:pt>
                <c:pt idx="40">
                  <c:v>2022</c:v>
                </c:pt>
              </c:numCache>
            </c:numRef>
          </c:cat>
          <c:val>
            <c:numRef>
              <c:f>Educacao_Const_Dados_Graf!$N$5:$N$45</c:f>
              <c:numCache>
                <c:formatCode>0.00%</c:formatCode>
                <c:ptCount val="41"/>
                <c:pt idx="0">
                  <c:v>1.3864793895642415E-3</c:v>
                </c:pt>
                <c:pt idx="1">
                  <c:v>1.197450722164398E-3</c:v>
                </c:pt>
                <c:pt idx="2">
                  <c:v>1.0698436400378981E-3</c:v>
                </c:pt>
                <c:pt idx="3">
                  <c:v>8.8052644139638577E-4</c:v>
                </c:pt>
                <c:pt idx="4">
                  <c:v>7.25451851490973E-4</c:v>
                </c:pt>
                <c:pt idx="5">
                  <c:v>1.0844554721407755E-3</c:v>
                </c:pt>
                <c:pt idx="6">
                  <c:v>1.2185143144423172E-3</c:v>
                </c:pt>
                <c:pt idx="7">
                  <c:v>1.0179987058518683E-3</c:v>
                </c:pt>
                <c:pt idx="8">
                  <c:v>1.1203960685506429E-3</c:v>
                </c:pt>
                <c:pt idx="9">
                  <c:v>1.3107544329346728E-3</c:v>
                </c:pt>
                <c:pt idx="10">
                  <c:v>1.509869925996178E-3</c:v>
                </c:pt>
                <c:pt idx="11">
                  <c:v>1.8028313691801283E-3</c:v>
                </c:pt>
                <c:pt idx="12">
                  <c:v>1.3947816044936807E-3</c:v>
                </c:pt>
                <c:pt idx="13">
                  <c:v>1.7915265418985825E-3</c:v>
                </c:pt>
                <c:pt idx="14">
                  <c:v>1.4440457509713109E-3</c:v>
                </c:pt>
                <c:pt idx="15">
                  <c:v>1.4977001484603968E-3</c:v>
                </c:pt>
                <c:pt idx="16">
                  <c:v>1.5377381017915837E-3</c:v>
                </c:pt>
                <c:pt idx="17">
                  <c:v>2.2266401444254384E-3</c:v>
                </c:pt>
                <c:pt idx="18">
                  <c:v>1.4681330254471769E-3</c:v>
                </c:pt>
                <c:pt idx="19">
                  <c:v>1.9060458799828241E-3</c:v>
                </c:pt>
                <c:pt idx="20">
                  <c:v>1.6587402939342052E-3</c:v>
                </c:pt>
                <c:pt idx="21">
                  <c:v>1.5761074837452448E-3</c:v>
                </c:pt>
                <c:pt idx="22">
                  <c:v>1.3211153142491951E-3</c:v>
                </c:pt>
                <c:pt idx="23">
                  <c:v>2.4865502643006444E-3</c:v>
                </c:pt>
                <c:pt idx="24">
                  <c:v>2.0331499294741523E-3</c:v>
                </c:pt>
                <c:pt idx="25">
                  <c:v>2.2392288859420443E-3</c:v>
                </c:pt>
                <c:pt idx="26">
                  <c:v>2.2604767247071185E-3</c:v>
                </c:pt>
                <c:pt idx="27">
                  <c:v>2.8124750448485988E-3</c:v>
                </c:pt>
                <c:pt idx="28">
                  <c:v>2.6646007122690116E-3</c:v>
                </c:pt>
                <c:pt idx="29">
                  <c:v>2.6772577131750062E-3</c:v>
                </c:pt>
                <c:pt idx="30">
                  <c:v>2.6500530694329514E-3</c:v>
                </c:pt>
                <c:pt idx="31">
                  <c:v>2.4125327969937308E-3</c:v>
                </c:pt>
                <c:pt idx="32">
                  <c:v>2.4364682019979121E-3</c:v>
                </c:pt>
                <c:pt idx="33">
                  <c:v>2.5345457323671539E-3</c:v>
                </c:pt>
                <c:pt idx="34">
                  <c:v>2.4549391547779606E-3</c:v>
                </c:pt>
                <c:pt idx="35">
                  <c:v>2.5572984030694172E-3</c:v>
                </c:pt>
                <c:pt idx="36">
                  <c:v>2.4636117106865427E-3</c:v>
                </c:pt>
                <c:pt idx="37">
                  <c:v>2.2512739124954557E-3</c:v>
                </c:pt>
                <c:pt idx="38">
                  <c:v>2.5809410100491358E-3</c:v>
                </c:pt>
                <c:pt idx="39">
                  <c:v>2.4612917782505885E-3</c:v>
                </c:pt>
                <c:pt idx="40">
                  <c:v>2.2290258345450419E-3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9D-4C6C-87F8-8131E6CC2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Agua_Cor_Dados_Graf!$E$4</c:f>
              <c:strCache>
                <c:ptCount val="1"/>
                <c:pt idx="0">
                  <c:v>Infraestruturas de Abastecimento e Tratamento de Água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Agua_Cor_Dados_Graf!$D$5:$D$45</c:f>
              <c:numCache>
                <c:formatCode>General</c:formatCode>
                <c:ptCount val="41"/>
                <c:pt idx="0">
                  <c:v>1982</c:v>
                </c:pt>
                <c:pt idx="1">
                  <c:v>1983</c:v>
                </c:pt>
                <c:pt idx="2">
                  <c:v>1984</c:v>
                </c:pt>
                <c:pt idx="3">
                  <c:v>1985</c:v>
                </c:pt>
                <c:pt idx="4">
                  <c:v>1986</c:v>
                </c:pt>
                <c:pt idx="5">
                  <c:v>1987</c:v>
                </c:pt>
                <c:pt idx="6">
                  <c:v>1988</c:v>
                </c:pt>
                <c:pt idx="7">
                  <c:v>1989</c:v>
                </c:pt>
                <c:pt idx="8">
                  <c:v>1990</c:v>
                </c:pt>
                <c:pt idx="9">
                  <c:v>1991</c:v>
                </c:pt>
                <c:pt idx="10">
                  <c:v>1992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  <c:pt idx="35">
                  <c:v>2017</c:v>
                </c:pt>
                <c:pt idx="36">
                  <c:v>2018</c:v>
                </c:pt>
                <c:pt idx="37">
                  <c:v>2019</c:v>
                </c:pt>
                <c:pt idx="38">
                  <c:v>2020</c:v>
                </c:pt>
                <c:pt idx="39">
                  <c:v>2021</c:v>
                </c:pt>
                <c:pt idx="40">
                  <c:v>2022</c:v>
                </c:pt>
              </c:numCache>
            </c:numRef>
          </c:cat>
          <c:val>
            <c:numRef>
              <c:f>Agua_Cor_Dados_Graf!$E$5:$E$45</c:f>
              <c:numCache>
                <c:formatCode>General</c:formatCode>
                <c:ptCount val="41"/>
                <c:pt idx="0">
                  <c:v>22361.780576844692</c:v>
                </c:pt>
                <c:pt idx="1">
                  <c:v>33534.362877238782</c:v>
                </c:pt>
                <c:pt idx="2">
                  <c:v>40733.23450371965</c:v>
                </c:pt>
                <c:pt idx="3">
                  <c:v>124784.31858674837</c:v>
                </c:pt>
                <c:pt idx="4">
                  <c:v>98117.338613663189</c:v>
                </c:pt>
                <c:pt idx="5">
                  <c:v>148406.35362942377</c:v>
                </c:pt>
                <c:pt idx="6">
                  <c:v>183209.77813803789</c:v>
                </c:pt>
                <c:pt idx="7">
                  <c:v>230602.53183551636</c:v>
                </c:pt>
                <c:pt idx="8">
                  <c:v>244994.1327223276</c:v>
                </c:pt>
                <c:pt idx="9">
                  <c:v>311625.89855375804</c:v>
                </c:pt>
                <c:pt idx="10">
                  <c:v>385947.07601759071</c:v>
                </c:pt>
                <c:pt idx="11">
                  <c:v>371760.58107045729</c:v>
                </c:pt>
                <c:pt idx="12">
                  <c:v>459360.48978684703</c:v>
                </c:pt>
                <c:pt idx="13">
                  <c:v>364319</c:v>
                </c:pt>
                <c:pt idx="14">
                  <c:v>314419.99999999994</c:v>
                </c:pt>
                <c:pt idx="15">
                  <c:v>429704.00000000006</c:v>
                </c:pt>
                <c:pt idx="16">
                  <c:v>427231</c:v>
                </c:pt>
                <c:pt idx="17">
                  <c:v>594470</c:v>
                </c:pt>
                <c:pt idx="18">
                  <c:v>683082</c:v>
                </c:pt>
                <c:pt idx="19">
                  <c:v>643474</c:v>
                </c:pt>
                <c:pt idx="20">
                  <c:v>470986</c:v>
                </c:pt>
                <c:pt idx="21">
                  <c:v>604535.00000000012</c:v>
                </c:pt>
                <c:pt idx="22">
                  <c:v>676719</c:v>
                </c:pt>
                <c:pt idx="23">
                  <c:v>885186.99999999988</c:v>
                </c:pt>
                <c:pt idx="24">
                  <c:v>1085393</c:v>
                </c:pt>
                <c:pt idx="25">
                  <c:v>1196469</c:v>
                </c:pt>
                <c:pt idx="26">
                  <c:v>935292.99999999988</c:v>
                </c:pt>
                <c:pt idx="27">
                  <c:v>963675</c:v>
                </c:pt>
                <c:pt idx="28">
                  <c:v>1388678</c:v>
                </c:pt>
                <c:pt idx="29">
                  <c:v>1096085</c:v>
                </c:pt>
                <c:pt idx="30">
                  <c:v>871806</c:v>
                </c:pt>
                <c:pt idx="31">
                  <c:v>703334</c:v>
                </c:pt>
                <c:pt idx="32">
                  <c:v>729477.00000000012</c:v>
                </c:pt>
                <c:pt idx="33">
                  <c:v>588882.00000000012</c:v>
                </c:pt>
                <c:pt idx="34">
                  <c:v>469247</c:v>
                </c:pt>
                <c:pt idx="35">
                  <c:v>586287</c:v>
                </c:pt>
                <c:pt idx="36">
                  <c:v>609191</c:v>
                </c:pt>
                <c:pt idx="37">
                  <c:v>808605</c:v>
                </c:pt>
                <c:pt idx="38">
                  <c:v>803232</c:v>
                </c:pt>
                <c:pt idx="39">
                  <c:v>711694.00000000012</c:v>
                </c:pt>
                <c:pt idx="40">
                  <c:v>910126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63-4D39-833D-DCBEBC1FB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Agua_Cor_Dados_Graf!$H$4</c:f>
              <c:strCache>
                <c:ptCount val="1"/>
                <c:pt idx="0">
                  <c:v>Infraestruturas de Abastecimento e Tratamento de Água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Agua_Cor_Dados_Graf!$G$5:$G$45</c:f>
              <c:numCache>
                <c:formatCode>General</c:formatCode>
                <c:ptCount val="41"/>
                <c:pt idx="0">
                  <c:v>1982</c:v>
                </c:pt>
                <c:pt idx="1">
                  <c:v>1983</c:v>
                </c:pt>
                <c:pt idx="2">
                  <c:v>1984</c:v>
                </c:pt>
                <c:pt idx="3">
                  <c:v>1985</c:v>
                </c:pt>
                <c:pt idx="4">
                  <c:v>1986</c:v>
                </c:pt>
                <c:pt idx="5">
                  <c:v>1987</c:v>
                </c:pt>
                <c:pt idx="6">
                  <c:v>1988</c:v>
                </c:pt>
                <c:pt idx="7">
                  <c:v>1989</c:v>
                </c:pt>
                <c:pt idx="8">
                  <c:v>1990</c:v>
                </c:pt>
                <c:pt idx="9">
                  <c:v>1991</c:v>
                </c:pt>
                <c:pt idx="10">
                  <c:v>1992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  <c:pt idx="35">
                  <c:v>2017</c:v>
                </c:pt>
                <c:pt idx="36">
                  <c:v>2018</c:v>
                </c:pt>
                <c:pt idx="37">
                  <c:v>2019</c:v>
                </c:pt>
                <c:pt idx="38">
                  <c:v>2020</c:v>
                </c:pt>
                <c:pt idx="39">
                  <c:v>2021</c:v>
                </c:pt>
                <c:pt idx="40">
                  <c:v>2022</c:v>
                </c:pt>
              </c:numCache>
            </c:numRef>
          </c:cat>
          <c:val>
            <c:numRef>
              <c:f>Agua_Cor_Dados_Graf!$H$5:$H$45</c:f>
              <c:numCache>
                <c:formatCode>0.00%</c:formatCode>
                <c:ptCount val="4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9A-4B7C-9D30-C51E9CAD3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Agua_Cor_Dados_Graf!$K$4</c:f>
              <c:strCache>
                <c:ptCount val="1"/>
                <c:pt idx="0">
                  <c:v>Infraestruturas de Abastecimento e Tratamento de Água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Agua_Cor_Dados_Graf!$J$5:$J$45</c:f>
              <c:numCache>
                <c:formatCode>General</c:formatCode>
                <c:ptCount val="41"/>
                <c:pt idx="0">
                  <c:v>1982</c:v>
                </c:pt>
                <c:pt idx="1">
                  <c:v>1983</c:v>
                </c:pt>
                <c:pt idx="2">
                  <c:v>1984</c:v>
                </c:pt>
                <c:pt idx="3">
                  <c:v>1985</c:v>
                </c:pt>
                <c:pt idx="4">
                  <c:v>1986</c:v>
                </c:pt>
                <c:pt idx="5">
                  <c:v>1987</c:v>
                </c:pt>
                <c:pt idx="6">
                  <c:v>1988</c:v>
                </c:pt>
                <c:pt idx="7">
                  <c:v>1989</c:v>
                </c:pt>
                <c:pt idx="8">
                  <c:v>1990</c:v>
                </c:pt>
                <c:pt idx="9">
                  <c:v>1991</c:v>
                </c:pt>
                <c:pt idx="10">
                  <c:v>1992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  <c:pt idx="35">
                  <c:v>2017</c:v>
                </c:pt>
                <c:pt idx="36">
                  <c:v>2018</c:v>
                </c:pt>
                <c:pt idx="37">
                  <c:v>2019</c:v>
                </c:pt>
                <c:pt idx="38">
                  <c:v>2020</c:v>
                </c:pt>
                <c:pt idx="39">
                  <c:v>2021</c:v>
                </c:pt>
                <c:pt idx="40">
                  <c:v>2022</c:v>
                </c:pt>
              </c:numCache>
            </c:numRef>
          </c:cat>
          <c:val>
            <c:numRef>
              <c:f>Agua_Cor_Dados_Graf!$K$5:$K$45</c:f>
              <c:numCache>
                <c:formatCode>0.00%</c:formatCode>
                <c:ptCount val="41"/>
                <c:pt idx="0">
                  <c:v>5.6463439493093358E-3</c:v>
                </c:pt>
                <c:pt idx="1">
                  <c:v>6.932168036638508E-3</c:v>
                </c:pt>
                <c:pt idx="2">
                  <c:v>7.7804967248714784E-3</c:v>
                </c:pt>
                <c:pt idx="3">
                  <c:v>2.0799466377762504E-2</c:v>
                </c:pt>
                <c:pt idx="4">
                  <c:v>1.3891343670526558E-2</c:v>
                </c:pt>
                <c:pt idx="5">
                  <c:v>1.6118335845407859E-2</c:v>
                </c:pt>
                <c:pt idx="6">
                  <c:v>1.5654138738340161E-2</c:v>
                </c:pt>
                <c:pt idx="7">
                  <c:v>1.7197337039906661E-2</c:v>
                </c:pt>
                <c:pt idx="8">
                  <c:v>1.5944014520615623E-2</c:v>
                </c:pt>
                <c:pt idx="9">
                  <c:v>1.7933961692291112E-2</c:v>
                </c:pt>
                <c:pt idx="10">
                  <c:v>1.9851202346342491E-2</c:v>
                </c:pt>
                <c:pt idx="11">
                  <c:v>2.00376530644721E-2</c:v>
                </c:pt>
                <c:pt idx="12">
                  <c:v>2.3881367384980947E-2</c:v>
                </c:pt>
                <c:pt idx="13">
                  <c:v>1.7576855532826431E-2</c:v>
                </c:pt>
                <c:pt idx="14">
                  <c:v>1.3987837050284497E-2</c:v>
                </c:pt>
                <c:pt idx="15">
                  <c:v>1.6152221144665722E-2</c:v>
                </c:pt>
                <c:pt idx="16">
                  <c:v>1.4029146457996066E-2</c:v>
                </c:pt>
                <c:pt idx="17">
                  <c:v>1.8014297013021253E-2</c:v>
                </c:pt>
                <c:pt idx="18">
                  <c:v>1.8995659053556883E-2</c:v>
                </c:pt>
                <c:pt idx="19">
                  <c:v>1.73082033708651E-2</c:v>
                </c:pt>
                <c:pt idx="20">
                  <c:v>1.277752607805103E-2</c:v>
                </c:pt>
                <c:pt idx="21">
                  <c:v>1.7418595471139248E-2</c:v>
                </c:pt>
                <c:pt idx="22">
                  <c:v>1.8975540270366516E-2</c:v>
                </c:pt>
                <c:pt idx="23">
                  <c:v>2.4140717468732781E-2</c:v>
                </c:pt>
                <c:pt idx="24">
                  <c:v>2.8972244762860616E-2</c:v>
                </c:pt>
                <c:pt idx="25">
                  <c:v>3.0289740967271554E-2</c:v>
                </c:pt>
                <c:pt idx="26">
                  <c:v>2.2851596667399641E-2</c:v>
                </c:pt>
                <c:pt idx="27">
                  <c:v>2.5911441178131323E-2</c:v>
                </c:pt>
                <c:pt idx="28">
                  <c:v>3.757967574939991E-2</c:v>
                </c:pt>
                <c:pt idx="29">
                  <c:v>3.3790778545752749E-2</c:v>
                </c:pt>
                <c:pt idx="30">
                  <c:v>3.2735772540891273E-2</c:v>
                </c:pt>
                <c:pt idx="31">
                  <c:v>2.7965233019089236E-2</c:v>
                </c:pt>
                <c:pt idx="32">
                  <c:v>2.804310971179463E-2</c:v>
                </c:pt>
                <c:pt idx="33">
                  <c:v>2.111709967188425E-2</c:v>
                </c:pt>
                <c:pt idx="34">
                  <c:v>1.6240685556859202E-2</c:v>
                </c:pt>
                <c:pt idx="35">
                  <c:v>1.7826938338649408E-2</c:v>
                </c:pt>
                <c:pt idx="36">
                  <c:v>1.6943905166131715E-2</c:v>
                </c:pt>
                <c:pt idx="37">
                  <c:v>2.0832227663976133E-2</c:v>
                </c:pt>
                <c:pt idx="38">
                  <c:v>2.0857859557826843E-2</c:v>
                </c:pt>
                <c:pt idx="39">
                  <c:v>1.6308519365527484E-2</c:v>
                </c:pt>
                <c:pt idx="40">
                  <c:v>1.8701667505727878E-2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71-4E0F-89A0-3D178B511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Agua_Cor_Dados_Graf!$N$4</c:f>
              <c:strCache>
                <c:ptCount val="1"/>
                <c:pt idx="0">
                  <c:v>Infraestruturas de Abastecimento e Tratamento de Água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Agua_Cor_Dados_Graf!$M$5:$M$45</c:f>
              <c:numCache>
                <c:formatCode>General</c:formatCode>
                <c:ptCount val="41"/>
                <c:pt idx="0">
                  <c:v>1982</c:v>
                </c:pt>
                <c:pt idx="1">
                  <c:v>1983</c:v>
                </c:pt>
                <c:pt idx="2">
                  <c:v>1984</c:v>
                </c:pt>
                <c:pt idx="3">
                  <c:v>1985</c:v>
                </c:pt>
                <c:pt idx="4">
                  <c:v>1986</c:v>
                </c:pt>
                <c:pt idx="5">
                  <c:v>1987</c:v>
                </c:pt>
                <c:pt idx="6">
                  <c:v>1988</c:v>
                </c:pt>
                <c:pt idx="7">
                  <c:v>1989</c:v>
                </c:pt>
                <c:pt idx="8">
                  <c:v>1990</c:v>
                </c:pt>
                <c:pt idx="9">
                  <c:v>1991</c:v>
                </c:pt>
                <c:pt idx="10">
                  <c:v>1992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  <c:pt idx="35">
                  <c:v>2017</c:v>
                </c:pt>
                <c:pt idx="36">
                  <c:v>2018</c:v>
                </c:pt>
                <c:pt idx="37">
                  <c:v>2019</c:v>
                </c:pt>
                <c:pt idx="38">
                  <c:v>2020</c:v>
                </c:pt>
                <c:pt idx="39">
                  <c:v>2021</c:v>
                </c:pt>
                <c:pt idx="40">
                  <c:v>2022</c:v>
                </c:pt>
              </c:numCache>
            </c:numRef>
          </c:cat>
          <c:val>
            <c:numRef>
              <c:f>Agua_Cor_Dados_Graf!$N$5:$N$45</c:f>
              <c:numCache>
                <c:formatCode>0.00%</c:formatCode>
                <c:ptCount val="41"/>
                <c:pt idx="0">
                  <c:v>1.8409303183374243E-3</c:v>
                </c:pt>
                <c:pt idx="1">
                  <c:v>2.1719146941216829E-3</c:v>
                </c:pt>
                <c:pt idx="2">
                  <c:v>2.1496244922539261E-3</c:v>
                </c:pt>
                <c:pt idx="3">
                  <c:v>5.37245147122701E-3</c:v>
                </c:pt>
                <c:pt idx="4">
                  <c:v>3.4630545242463873E-3</c:v>
                </c:pt>
                <c:pt idx="5">
                  <c:v>4.4289166518770989E-3</c:v>
                </c:pt>
                <c:pt idx="6">
                  <c:v>4.5750060714990805E-3</c:v>
                </c:pt>
                <c:pt idx="7">
                  <c:v>4.8834431037586079E-3</c:v>
                </c:pt>
                <c:pt idx="8">
                  <c:v>4.3214939095873777E-3</c:v>
                </c:pt>
                <c:pt idx="9">
                  <c:v>4.7938537096784122E-3</c:v>
                </c:pt>
                <c:pt idx="10">
                  <c:v>5.2900188056842698E-3</c:v>
                </c:pt>
                <c:pt idx="11">
                  <c:v>4.8874001489573708E-3</c:v>
                </c:pt>
                <c:pt idx="12">
                  <c:v>5.5701124520648668E-3</c:v>
                </c:pt>
                <c:pt idx="13">
                  <c:v>4.0921569023886703E-3</c:v>
                </c:pt>
                <c:pt idx="14">
                  <c:v>3.3324289148249733E-3</c:v>
                </c:pt>
                <c:pt idx="15">
                  <c:v>4.199161739025065E-3</c:v>
                </c:pt>
                <c:pt idx="16">
                  <c:v>3.8367126643640876E-3</c:v>
                </c:pt>
                <c:pt idx="17">
                  <c:v>4.9703478081290402E-3</c:v>
                </c:pt>
                <c:pt idx="18">
                  <c:v>5.319352565325567E-3</c:v>
                </c:pt>
                <c:pt idx="19">
                  <c:v>4.7392636794228102E-3</c:v>
                </c:pt>
                <c:pt idx="20">
                  <c:v>3.303908267872851E-3</c:v>
                </c:pt>
                <c:pt idx="21">
                  <c:v>4.1387287273444255E-3</c:v>
                </c:pt>
                <c:pt idx="22">
                  <c:v>4.444834888248414E-3</c:v>
                </c:pt>
                <c:pt idx="23">
                  <c:v>5.5829197484495684E-3</c:v>
                </c:pt>
                <c:pt idx="24">
                  <c:v>6.5282713141553853E-3</c:v>
                </c:pt>
                <c:pt idx="25">
                  <c:v>6.8181320854280233E-3</c:v>
                </c:pt>
                <c:pt idx="26">
                  <c:v>5.222101497017355E-3</c:v>
                </c:pt>
                <c:pt idx="27">
                  <c:v>5.4936425556561417E-3</c:v>
                </c:pt>
                <c:pt idx="28">
                  <c:v>7.7315952047426976E-3</c:v>
                </c:pt>
                <c:pt idx="29">
                  <c:v>6.2243535067764101E-3</c:v>
                </c:pt>
                <c:pt idx="30">
                  <c:v>5.180206731489119E-3</c:v>
                </c:pt>
                <c:pt idx="31">
                  <c:v>4.1253124041378993E-3</c:v>
                </c:pt>
                <c:pt idx="32">
                  <c:v>4.2153216024852407E-3</c:v>
                </c:pt>
                <c:pt idx="33">
                  <c:v>3.276787681706186E-3</c:v>
                </c:pt>
                <c:pt idx="34">
                  <c:v>2.5162073207220985E-3</c:v>
                </c:pt>
                <c:pt idx="35">
                  <c:v>2.9920677570630032E-3</c:v>
                </c:pt>
                <c:pt idx="36">
                  <c:v>2.9689956634087809E-3</c:v>
                </c:pt>
                <c:pt idx="37">
                  <c:v>3.7719236458406704E-3</c:v>
                </c:pt>
                <c:pt idx="38">
                  <c:v>4.0057670374214092E-3</c:v>
                </c:pt>
                <c:pt idx="39">
                  <c:v>3.2940667881490361E-3</c:v>
                </c:pt>
                <c:pt idx="40">
                  <c:v>3.7555608648808347E-3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B3-4B95-AC62-1B8F91799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Água_Const_Dados_Graf!$E$4</c:f>
              <c:strCache>
                <c:ptCount val="1"/>
                <c:pt idx="0">
                  <c:v>Infraestruturas de Abastecimento e Tratamento de Água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Água_Const_Dados_Graf!$D$5:$D$45</c:f>
              <c:numCache>
                <c:formatCode>General</c:formatCode>
                <c:ptCount val="41"/>
                <c:pt idx="0">
                  <c:v>1982</c:v>
                </c:pt>
                <c:pt idx="1">
                  <c:v>1983</c:v>
                </c:pt>
                <c:pt idx="2">
                  <c:v>1984</c:v>
                </c:pt>
                <c:pt idx="3">
                  <c:v>1985</c:v>
                </c:pt>
                <c:pt idx="4">
                  <c:v>1986</c:v>
                </c:pt>
                <c:pt idx="5">
                  <c:v>1987</c:v>
                </c:pt>
                <c:pt idx="6">
                  <c:v>1988</c:v>
                </c:pt>
                <c:pt idx="7">
                  <c:v>1989</c:v>
                </c:pt>
                <c:pt idx="8">
                  <c:v>1990</c:v>
                </c:pt>
                <c:pt idx="9">
                  <c:v>1991</c:v>
                </c:pt>
                <c:pt idx="10">
                  <c:v>1992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  <c:pt idx="35">
                  <c:v>2017</c:v>
                </c:pt>
                <c:pt idx="36">
                  <c:v>2018</c:v>
                </c:pt>
                <c:pt idx="37">
                  <c:v>2019</c:v>
                </c:pt>
                <c:pt idx="38">
                  <c:v>2020</c:v>
                </c:pt>
                <c:pt idx="39">
                  <c:v>2021</c:v>
                </c:pt>
                <c:pt idx="40">
                  <c:v>2022</c:v>
                </c:pt>
              </c:numCache>
            </c:numRef>
          </c:cat>
          <c:val>
            <c:numRef>
              <c:f>Água_Const_Dados_Graf!$E$5:$E$45</c:f>
              <c:numCache>
                <c:formatCode>General</c:formatCode>
                <c:ptCount val="41"/>
                <c:pt idx="0">
                  <c:v>109883.49959750898</c:v>
                </c:pt>
                <c:pt idx="1">
                  <c:v>130290.09824862075</c:v>
                </c:pt>
                <c:pt idx="2">
                  <c:v>128476.23021911274</c:v>
                </c:pt>
                <c:pt idx="3">
                  <c:v>336508.32668590621</c:v>
                </c:pt>
                <c:pt idx="4">
                  <c:v>238672.73214078505</c:v>
                </c:pt>
                <c:pt idx="5">
                  <c:v>334049.28672890883</c:v>
                </c:pt>
                <c:pt idx="6">
                  <c:v>369844.68183202459</c:v>
                </c:pt>
                <c:pt idx="7">
                  <c:v>422349.40036306769</c:v>
                </c:pt>
                <c:pt idx="8">
                  <c:v>420687.60633079935</c:v>
                </c:pt>
                <c:pt idx="9">
                  <c:v>507192.16401585418</c:v>
                </c:pt>
                <c:pt idx="10">
                  <c:v>608907.84029077098</c:v>
                </c:pt>
                <c:pt idx="11">
                  <c:v>575449.3357667356</c:v>
                </c:pt>
                <c:pt idx="12">
                  <c:v>681196.89956267364</c:v>
                </c:pt>
                <c:pt idx="13">
                  <c:v>522907.93673047982</c:v>
                </c:pt>
                <c:pt idx="14">
                  <c:v>437719.98603084777</c:v>
                </c:pt>
                <c:pt idx="15">
                  <c:v>577033.25472683937</c:v>
                </c:pt>
                <c:pt idx="16">
                  <c:v>560000.03624918312</c:v>
                </c:pt>
                <c:pt idx="17">
                  <c:v>762718.12981251453</c:v>
                </c:pt>
                <c:pt idx="18">
                  <c:v>836901.24875208235</c:v>
                </c:pt>
                <c:pt idx="19">
                  <c:v>769969.27351563075</c:v>
                </c:pt>
                <c:pt idx="20">
                  <c:v>549139.73825639917</c:v>
                </c:pt>
                <c:pt idx="21">
                  <c:v>693847.10641871928</c:v>
                </c:pt>
                <c:pt idx="22">
                  <c:v>757292.93909603031</c:v>
                </c:pt>
                <c:pt idx="23">
                  <c:v>964494.08502828062</c:v>
                </c:pt>
                <c:pt idx="24">
                  <c:v>1148766.8881942811</c:v>
                </c:pt>
                <c:pt idx="25">
                  <c:v>1238068.9302444509</c:v>
                </c:pt>
                <c:pt idx="26">
                  <c:v>937996.34388575319</c:v>
                </c:pt>
                <c:pt idx="27">
                  <c:v>983416.92703361809</c:v>
                </c:pt>
                <c:pt idx="28">
                  <c:v>1410211.1542044058</c:v>
                </c:pt>
                <c:pt idx="29">
                  <c:v>1108354.4316899627</c:v>
                </c:pt>
                <c:pt idx="30">
                  <c:v>894298.74931284646</c:v>
                </c:pt>
                <c:pt idx="31">
                  <c:v>727261.05337113282</c:v>
                </c:pt>
                <c:pt idx="32">
                  <c:v>745977.56575442012</c:v>
                </c:pt>
                <c:pt idx="33">
                  <c:v>594986.95351514174</c:v>
                </c:pt>
                <c:pt idx="34">
                  <c:v>469248.62406855571</c:v>
                </c:pt>
                <c:pt idx="35">
                  <c:v>574259.16470291326</c:v>
                </c:pt>
                <c:pt idx="36">
                  <c:v>579557.80425495224</c:v>
                </c:pt>
                <c:pt idx="37">
                  <c:v>750945.56027164694</c:v>
                </c:pt>
                <c:pt idx="38">
                  <c:v>735500.27265786903</c:v>
                </c:pt>
                <c:pt idx="39">
                  <c:v>621460.59320247301</c:v>
                </c:pt>
                <c:pt idx="40">
                  <c:v>734012.39709856058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60-4454-9524-54F9B5A88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Est_Nac_Const_Dados_Graf!$K$4</c:f>
              <c:strCache>
                <c:ptCount val="1"/>
                <c:pt idx="0">
                  <c:v>Continente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Est_Nac_Const_Dados_Graf!$J$5:$J$45</c:f>
              <c:numCache>
                <c:formatCode>General</c:formatCode>
                <c:ptCount val="41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  <c:pt idx="38">
                  <c:v>2021</c:v>
                </c:pt>
                <c:pt idx="39">
                  <c:v>2022</c:v>
                </c:pt>
                <c:pt idx="40">
                  <c:v>2023</c:v>
                </c:pt>
              </c:numCache>
            </c:numRef>
          </c:cat>
          <c:val>
            <c:numRef>
              <c:f>Est_Nac_Const_Dados_Graf!$K$5:$K$45</c:f>
              <c:numCache>
                <c:formatCode>0.00%</c:formatCode>
                <c:ptCount val="41"/>
                <c:pt idx="0">
                  <c:v>1.2340560025532266E-2</c:v>
                </c:pt>
                <c:pt idx="1">
                  <c:v>8.2687263149137033E-3</c:v>
                </c:pt>
                <c:pt idx="2">
                  <c:v>1.2407375286598736E-2</c:v>
                </c:pt>
                <c:pt idx="3">
                  <c:v>1.3978366745950847E-2</c:v>
                </c:pt>
                <c:pt idx="4">
                  <c:v>1.3830782159049778E-2</c:v>
                </c:pt>
                <c:pt idx="5">
                  <c:v>1.2570777173858128E-2</c:v>
                </c:pt>
                <c:pt idx="6">
                  <c:v>1.2426916566745176E-2</c:v>
                </c:pt>
                <c:pt idx="7">
                  <c:v>1.7236727275030991E-2</c:v>
                </c:pt>
                <c:pt idx="8">
                  <c:v>1.843383823443516E-2</c:v>
                </c:pt>
                <c:pt idx="9">
                  <c:v>2.2049995761628936E-2</c:v>
                </c:pt>
                <c:pt idx="10">
                  <c:v>2.424976343741295E-2</c:v>
                </c:pt>
                <c:pt idx="11">
                  <c:v>2.9379935189358025E-2</c:v>
                </c:pt>
                <c:pt idx="12">
                  <c:v>3.0841489871927471E-2</c:v>
                </c:pt>
                <c:pt idx="13">
                  <c:v>2.9658397228894379E-2</c:v>
                </c:pt>
                <c:pt idx="14">
                  <c:v>2.3887124250348113E-2</c:v>
                </c:pt>
                <c:pt idx="15">
                  <c:v>2.1479672987741616E-2</c:v>
                </c:pt>
                <c:pt idx="16">
                  <c:v>1.7752714429432558E-2</c:v>
                </c:pt>
                <c:pt idx="17">
                  <c:v>1.5729089326859173E-2</c:v>
                </c:pt>
                <c:pt idx="18">
                  <c:v>2.1035274817496657E-2</c:v>
                </c:pt>
                <c:pt idx="19">
                  <c:v>1.5583208339550469E-2</c:v>
                </c:pt>
                <c:pt idx="20">
                  <c:v>1.7578097521199317E-2</c:v>
                </c:pt>
                <c:pt idx="21">
                  <c:v>2.152619669851133E-2</c:v>
                </c:pt>
                <c:pt idx="22">
                  <c:v>1.8215176585450993E-2</c:v>
                </c:pt>
                <c:pt idx="23">
                  <c:v>2.0794308975207669E-2</c:v>
                </c:pt>
                <c:pt idx="24">
                  <c:v>2.7266336859000321E-2</c:v>
                </c:pt>
                <c:pt idx="25">
                  <c:v>2.8800569009748596E-2</c:v>
                </c:pt>
                <c:pt idx="26">
                  <c:v>3.8647323149624505E-2</c:v>
                </c:pt>
                <c:pt idx="27">
                  <c:v>7.898187500730661E-3</c:v>
                </c:pt>
                <c:pt idx="28">
                  <c:v>6.6116952292723848E-3</c:v>
                </c:pt>
                <c:pt idx="29">
                  <c:v>4.9105548998182608E-3</c:v>
                </c:pt>
                <c:pt idx="30">
                  <c:v>3.9825071573698929E-3</c:v>
                </c:pt>
                <c:pt idx="31">
                  <c:v>3.7137991961618748E-3</c:v>
                </c:pt>
                <c:pt idx="32">
                  <c:v>7.2386250547756097E-3</c:v>
                </c:pt>
                <c:pt idx="33">
                  <c:v>3.332549180259783E-3</c:v>
                </c:pt>
                <c:pt idx="34">
                  <c:v>2.0609877005689056E-3</c:v>
                </c:pt>
                <c:pt idx="35">
                  <c:v>2.3872977604343397E-3</c:v>
                </c:pt>
                <c:pt idx="36">
                  <c:v>3.510277769218681E-3</c:v>
                </c:pt>
                <c:pt idx="37">
                  <c:v>3.664360084965386E-3</c:v>
                </c:pt>
                <c:pt idx="38">
                  <c:v>3.4329893818430125E-3</c:v>
                </c:pt>
                <c:pt idx="39">
                  <c:v>3.5857868559862711E-3</c:v>
                </c:pt>
                <c:pt idx="40">
                  <c:v>3.9993459720004156E-3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A3-4ECB-90AA-D5E1DCC57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Água_Const_Dados_Graf!$H$4</c:f>
              <c:strCache>
                <c:ptCount val="1"/>
                <c:pt idx="0">
                  <c:v>Infraestruturas de Abastecimento e Tratamento de Água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Água_Const_Dados_Graf!$G$5:$G$45</c:f>
              <c:numCache>
                <c:formatCode>General</c:formatCode>
                <c:ptCount val="41"/>
                <c:pt idx="0">
                  <c:v>1982</c:v>
                </c:pt>
                <c:pt idx="1">
                  <c:v>1983</c:v>
                </c:pt>
                <c:pt idx="2">
                  <c:v>1984</c:v>
                </c:pt>
                <c:pt idx="3">
                  <c:v>1985</c:v>
                </c:pt>
                <c:pt idx="4">
                  <c:v>1986</c:v>
                </c:pt>
                <c:pt idx="5">
                  <c:v>1987</c:v>
                </c:pt>
                <c:pt idx="6">
                  <c:v>1988</c:v>
                </c:pt>
                <c:pt idx="7">
                  <c:v>1989</c:v>
                </c:pt>
                <c:pt idx="8">
                  <c:v>1990</c:v>
                </c:pt>
                <c:pt idx="9">
                  <c:v>1991</c:v>
                </c:pt>
                <c:pt idx="10">
                  <c:v>1992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  <c:pt idx="35">
                  <c:v>2017</c:v>
                </c:pt>
                <c:pt idx="36">
                  <c:v>2018</c:v>
                </c:pt>
                <c:pt idx="37">
                  <c:v>2019</c:v>
                </c:pt>
                <c:pt idx="38">
                  <c:v>2020</c:v>
                </c:pt>
                <c:pt idx="39">
                  <c:v>2021</c:v>
                </c:pt>
                <c:pt idx="40">
                  <c:v>2022</c:v>
                </c:pt>
              </c:numCache>
            </c:numRef>
          </c:cat>
          <c:val>
            <c:numRef>
              <c:f>Água_Const_Dados_Graf!$H$5:$H$45</c:f>
              <c:numCache>
                <c:formatCode>0.00%</c:formatCode>
                <c:ptCount val="4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AB-4293-BCE9-C9C11802A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Água_Const_Dados_Graf!$K$4</c:f>
              <c:strCache>
                <c:ptCount val="1"/>
                <c:pt idx="0">
                  <c:v>Infraestruturas de Abastecimento e Tratamento de Água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Água_Const_Dados_Graf!$J$5:$J$45</c:f>
              <c:numCache>
                <c:formatCode>General</c:formatCode>
                <c:ptCount val="41"/>
                <c:pt idx="0">
                  <c:v>1982</c:v>
                </c:pt>
                <c:pt idx="1">
                  <c:v>1983</c:v>
                </c:pt>
                <c:pt idx="2">
                  <c:v>1984</c:v>
                </c:pt>
                <c:pt idx="3">
                  <c:v>1985</c:v>
                </c:pt>
                <c:pt idx="4">
                  <c:v>1986</c:v>
                </c:pt>
                <c:pt idx="5">
                  <c:v>1987</c:v>
                </c:pt>
                <c:pt idx="6">
                  <c:v>1988</c:v>
                </c:pt>
                <c:pt idx="7">
                  <c:v>1989</c:v>
                </c:pt>
                <c:pt idx="8">
                  <c:v>1990</c:v>
                </c:pt>
                <c:pt idx="9">
                  <c:v>1991</c:v>
                </c:pt>
                <c:pt idx="10">
                  <c:v>1992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  <c:pt idx="35">
                  <c:v>2017</c:v>
                </c:pt>
                <c:pt idx="36">
                  <c:v>2018</c:v>
                </c:pt>
                <c:pt idx="37">
                  <c:v>2019</c:v>
                </c:pt>
                <c:pt idx="38">
                  <c:v>2020</c:v>
                </c:pt>
                <c:pt idx="39">
                  <c:v>2021</c:v>
                </c:pt>
                <c:pt idx="40">
                  <c:v>2022</c:v>
                </c:pt>
              </c:numCache>
            </c:numRef>
          </c:cat>
          <c:val>
            <c:numRef>
              <c:f>Água_Const_Dados_Graf!$K$5:$K$45</c:f>
              <c:numCache>
                <c:formatCode>0.00%</c:formatCode>
                <c:ptCount val="41"/>
                <c:pt idx="0">
                  <c:v>5.6463439493093358E-3</c:v>
                </c:pt>
                <c:pt idx="1">
                  <c:v>6.9321680366385072E-3</c:v>
                </c:pt>
                <c:pt idx="2">
                  <c:v>7.7804967248714767E-3</c:v>
                </c:pt>
                <c:pt idx="3">
                  <c:v>2.0799466377762504E-2</c:v>
                </c:pt>
                <c:pt idx="4">
                  <c:v>1.3891343670526562E-2</c:v>
                </c:pt>
                <c:pt idx="5">
                  <c:v>1.6118335845407859E-2</c:v>
                </c:pt>
                <c:pt idx="6">
                  <c:v>1.5654138738340158E-2</c:v>
                </c:pt>
                <c:pt idx="7">
                  <c:v>1.7197337039906661E-2</c:v>
                </c:pt>
                <c:pt idx="8">
                  <c:v>1.5944014520615619E-2</c:v>
                </c:pt>
                <c:pt idx="9">
                  <c:v>1.7933961692291112E-2</c:v>
                </c:pt>
                <c:pt idx="10">
                  <c:v>1.9851202346342488E-2</c:v>
                </c:pt>
                <c:pt idx="11">
                  <c:v>2.00376530644721E-2</c:v>
                </c:pt>
                <c:pt idx="12">
                  <c:v>2.388136738498095E-2</c:v>
                </c:pt>
                <c:pt idx="13">
                  <c:v>1.7576855532826431E-2</c:v>
                </c:pt>
                <c:pt idx="14">
                  <c:v>1.39878370502845E-2</c:v>
                </c:pt>
                <c:pt idx="15">
                  <c:v>1.6152221144665718E-2</c:v>
                </c:pt>
                <c:pt idx="16">
                  <c:v>1.4029146457996067E-2</c:v>
                </c:pt>
                <c:pt idx="17">
                  <c:v>1.8014297013021249E-2</c:v>
                </c:pt>
                <c:pt idx="18">
                  <c:v>1.8995659053556883E-2</c:v>
                </c:pt>
                <c:pt idx="19">
                  <c:v>1.73082033708651E-2</c:v>
                </c:pt>
                <c:pt idx="20">
                  <c:v>1.2777526078051032E-2</c:v>
                </c:pt>
                <c:pt idx="21">
                  <c:v>1.7418595471139244E-2</c:v>
                </c:pt>
                <c:pt idx="22">
                  <c:v>1.8975540270366516E-2</c:v>
                </c:pt>
                <c:pt idx="23">
                  <c:v>2.4140717468732777E-2</c:v>
                </c:pt>
                <c:pt idx="24">
                  <c:v>2.8972244762860616E-2</c:v>
                </c:pt>
                <c:pt idx="25">
                  <c:v>3.0289740967271554E-2</c:v>
                </c:pt>
                <c:pt idx="26">
                  <c:v>2.2851596667399637E-2</c:v>
                </c:pt>
                <c:pt idx="27">
                  <c:v>2.5911441178131323E-2</c:v>
                </c:pt>
                <c:pt idx="28">
                  <c:v>3.757967574939991E-2</c:v>
                </c:pt>
                <c:pt idx="29">
                  <c:v>3.3790778545752742E-2</c:v>
                </c:pt>
                <c:pt idx="30">
                  <c:v>3.2735772540891273E-2</c:v>
                </c:pt>
                <c:pt idx="31">
                  <c:v>2.796523301908924E-2</c:v>
                </c:pt>
                <c:pt idx="32">
                  <c:v>2.804310971179463E-2</c:v>
                </c:pt>
                <c:pt idx="33">
                  <c:v>2.1117099671884243E-2</c:v>
                </c:pt>
                <c:pt idx="34">
                  <c:v>1.6240685556859202E-2</c:v>
                </c:pt>
                <c:pt idx="35">
                  <c:v>1.7826938338649404E-2</c:v>
                </c:pt>
                <c:pt idx="36">
                  <c:v>1.6943905166131715E-2</c:v>
                </c:pt>
                <c:pt idx="37">
                  <c:v>2.0832227663976136E-2</c:v>
                </c:pt>
                <c:pt idx="38">
                  <c:v>2.0857859557826843E-2</c:v>
                </c:pt>
                <c:pt idx="39">
                  <c:v>1.6308519365527484E-2</c:v>
                </c:pt>
                <c:pt idx="40">
                  <c:v>1.8701667505727878E-2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65-47FF-A041-B17E6A995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Água_Const_Dados_Graf!$N$4</c:f>
              <c:strCache>
                <c:ptCount val="1"/>
                <c:pt idx="0">
                  <c:v>Infraestruturas de Abastecimento e Tratamento de Água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Água_Const_Dados_Graf!$M$5:$M$45</c:f>
              <c:numCache>
                <c:formatCode>General</c:formatCode>
                <c:ptCount val="41"/>
                <c:pt idx="0">
                  <c:v>1982</c:v>
                </c:pt>
                <c:pt idx="1">
                  <c:v>1983</c:v>
                </c:pt>
                <c:pt idx="2">
                  <c:v>1984</c:v>
                </c:pt>
                <c:pt idx="3">
                  <c:v>1985</c:v>
                </c:pt>
                <c:pt idx="4">
                  <c:v>1986</c:v>
                </c:pt>
                <c:pt idx="5">
                  <c:v>1987</c:v>
                </c:pt>
                <c:pt idx="6">
                  <c:v>1988</c:v>
                </c:pt>
                <c:pt idx="7">
                  <c:v>1989</c:v>
                </c:pt>
                <c:pt idx="8">
                  <c:v>1990</c:v>
                </c:pt>
                <c:pt idx="9">
                  <c:v>1991</c:v>
                </c:pt>
                <c:pt idx="10">
                  <c:v>1992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  <c:pt idx="35">
                  <c:v>2017</c:v>
                </c:pt>
                <c:pt idx="36">
                  <c:v>2018</c:v>
                </c:pt>
                <c:pt idx="37">
                  <c:v>2019</c:v>
                </c:pt>
                <c:pt idx="38">
                  <c:v>2020</c:v>
                </c:pt>
                <c:pt idx="39">
                  <c:v>2021</c:v>
                </c:pt>
                <c:pt idx="40">
                  <c:v>2022</c:v>
                </c:pt>
              </c:numCache>
            </c:numRef>
          </c:cat>
          <c:val>
            <c:numRef>
              <c:f>Água_Const_Dados_Graf!$N$5:$N$45</c:f>
              <c:numCache>
                <c:formatCode>0.00%</c:formatCode>
                <c:ptCount val="41"/>
                <c:pt idx="0">
                  <c:v>1.0819426257591129E-3</c:v>
                </c:pt>
                <c:pt idx="1">
                  <c:v>1.2614106629601231E-3</c:v>
                </c:pt>
                <c:pt idx="2">
                  <c:v>1.2598858559650966E-3</c:v>
                </c:pt>
                <c:pt idx="3">
                  <c:v>3.2701158329542387E-3</c:v>
                </c:pt>
                <c:pt idx="4">
                  <c:v>2.2498784638445082E-3</c:v>
                </c:pt>
                <c:pt idx="5">
                  <c:v>2.9481605109706473E-3</c:v>
                </c:pt>
                <c:pt idx="6">
                  <c:v>3.0681785188081557E-3</c:v>
                </c:pt>
                <c:pt idx="7">
                  <c:v>3.3141767110629215E-3</c:v>
                </c:pt>
                <c:pt idx="8">
                  <c:v>3.1095983224586534E-3</c:v>
                </c:pt>
                <c:pt idx="9">
                  <c:v>3.6430408657229536E-3</c:v>
                </c:pt>
                <c:pt idx="10">
                  <c:v>4.299574145627017E-3</c:v>
                </c:pt>
                <c:pt idx="11">
                  <c:v>4.132375005416261E-3</c:v>
                </c:pt>
                <c:pt idx="12">
                  <c:v>4.8055710138000208E-3</c:v>
                </c:pt>
                <c:pt idx="13">
                  <c:v>3.6030958780387426E-3</c:v>
                </c:pt>
                <c:pt idx="14">
                  <c:v>2.9139934268772021E-3</c:v>
                </c:pt>
                <c:pt idx="15">
                  <c:v>3.6795052194111052E-3</c:v>
                </c:pt>
                <c:pt idx="16">
                  <c:v>3.4070785474480262E-3</c:v>
                </c:pt>
                <c:pt idx="17">
                  <c:v>4.4659628749678078E-3</c:v>
                </c:pt>
                <c:pt idx="18">
                  <c:v>4.7201993025016761E-3</c:v>
                </c:pt>
                <c:pt idx="19">
                  <c:v>4.2599000903778333E-3</c:v>
                </c:pt>
                <c:pt idx="20">
                  <c:v>3.0149039909938206E-3</c:v>
                </c:pt>
                <c:pt idx="21">
                  <c:v>3.8451616011961382E-3</c:v>
                </c:pt>
                <c:pt idx="22">
                  <c:v>4.1230162003763737E-3</c:v>
                </c:pt>
                <c:pt idx="23">
                  <c:v>5.2103665863990544E-3</c:v>
                </c:pt>
                <c:pt idx="24">
                  <c:v>6.1066098099511763E-3</c:v>
                </c:pt>
                <c:pt idx="25">
                  <c:v>6.4203871217962125E-3</c:v>
                </c:pt>
                <c:pt idx="26">
                  <c:v>4.8487892654508107E-3</c:v>
                </c:pt>
                <c:pt idx="27">
                  <c:v>5.2474090338488774E-3</c:v>
                </c:pt>
                <c:pt idx="28">
                  <c:v>7.3962149333150432E-3</c:v>
                </c:pt>
                <c:pt idx="29">
                  <c:v>5.9133524425591224E-3</c:v>
                </c:pt>
                <c:pt idx="30">
                  <c:v>4.97308120326627E-3</c:v>
                </c:pt>
                <c:pt idx="31">
                  <c:v>4.0818699443736601E-3</c:v>
                </c:pt>
                <c:pt idx="32">
                  <c:v>4.1540101924123001E-3</c:v>
                </c:pt>
                <c:pt idx="33">
                  <c:v>3.2548840935804715E-3</c:v>
                </c:pt>
                <c:pt idx="34">
                  <c:v>2.5162160293407776E-3</c:v>
                </c:pt>
                <c:pt idx="35">
                  <c:v>2.9749921498911725E-3</c:v>
                </c:pt>
                <c:pt idx="36">
                  <c:v>2.91926459124022E-3</c:v>
                </c:pt>
                <c:pt idx="37">
                  <c:v>3.6837258278885959E-3</c:v>
                </c:pt>
                <c:pt idx="38">
                  <c:v>3.9345473060684493E-3</c:v>
                </c:pt>
                <c:pt idx="39">
                  <c:v>3.1441031209920164E-3</c:v>
                </c:pt>
                <c:pt idx="40">
                  <c:v>3.4761896731374193E-3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D1-4CE4-9684-584B2F786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Eletric_Cor_Dados_Graf!$E$4</c:f>
              <c:strCache>
                <c:ptCount val="1"/>
                <c:pt idx="0">
                  <c:v>Investimento em Infraestruturas de Eletricidade e Gás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Eletric_Cor_Dados_Graf!$D$5:$D$45</c:f>
              <c:numCache>
                <c:formatCode>General</c:formatCode>
                <c:ptCount val="41"/>
                <c:pt idx="0">
                  <c:v>1982</c:v>
                </c:pt>
                <c:pt idx="1">
                  <c:v>1983</c:v>
                </c:pt>
                <c:pt idx="2">
                  <c:v>1984</c:v>
                </c:pt>
                <c:pt idx="3">
                  <c:v>1985</c:v>
                </c:pt>
                <c:pt idx="4">
                  <c:v>1986</c:v>
                </c:pt>
                <c:pt idx="5">
                  <c:v>1987</c:v>
                </c:pt>
                <c:pt idx="6">
                  <c:v>1988</c:v>
                </c:pt>
                <c:pt idx="7">
                  <c:v>1989</c:v>
                </c:pt>
                <c:pt idx="8">
                  <c:v>1990</c:v>
                </c:pt>
                <c:pt idx="9">
                  <c:v>1991</c:v>
                </c:pt>
                <c:pt idx="10">
                  <c:v>1992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  <c:pt idx="35">
                  <c:v>2017</c:v>
                </c:pt>
                <c:pt idx="36">
                  <c:v>2018</c:v>
                </c:pt>
                <c:pt idx="37">
                  <c:v>2019</c:v>
                </c:pt>
                <c:pt idx="38">
                  <c:v>2020</c:v>
                </c:pt>
                <c:pt idx="39">
                  <c:v>2021</c:v>
                </c:pt>
                <c:pt idx="40">
                  <c:v>2022</c:v>
                </c:pt>
              </c:numCache>
            </c:numRef>
          </c:cat>
          <c:val>
            <c:numRef>
              <c:f>Eletric_Cor_Dados_Graf!$E$5:$E$45</c:f>
              <c:numCache>
                <c:formatCode>General</c:formatCode>
                <c:ptCount val="41"/>
                <c:pt idx="0">
                  <c:v>32047.273392822241</c:v>
                </c:pt>
                <c:pt idx="1">
                  <c:v>48059.003686575896</c:v>
                </c:pt>
                <c:pt idx="2">
                  <c:v>58375.901589265915</c:v>
                </c:pt>
                <c:pt idx="3">
                  <c:v>178831.7866345339</c:v>
                </c:pt>
                <c:pt idx="4">
                  <c:v>140614.61538461535</c:v>
                </c:pt>
                <c:pt idx="5">
                  <c:v>212685.16483516482</c:v>
                </c:pt>
                <c:pt idx="6">
                  <c:v>278523.29670329666</c:v>
                </c:pt>
                <c:pt idx="7">
                  <c:v>217439.34065934061</c:v>
                </c:pt>
                <c:pt idx="8">
                  <c:v>122048.90109890109</c:v>
                </c:pt>
                <c:pt idx="9">
                  <c:v>64171.978021978022</c:v>
                </c:pt>
                <c:pt idx="10">
                  <c:v>433162.41758241766</c:v>
                </c:pt>
                <c:pt idx="11">
                  <c:v>131269.12087912086</c:v>
                </c:pt>
                <c:pt idx="12">
                  <c:v>513194.17582417576</c:v>
                </c:pt>
                <c:pt idx="13">
                  <c:v>326350</c:v>
                </c:pt>
                <c:pt idx="14">
                  <c:v>189676</c:v>
                </c:pt>
                <c:pt idx="15">
                  <c:v>549832</c:v>
                </c:pt>
                <c:pt idx="16">
                  <c:v>207426.99999999997</c:v>
                </c:pt>
                <c:pt idx="17">
                  <c:v>753672</c:v>
                </c:pt>
                <c:pt idx="18">
                  <c:v>752846</c:v>
                </c:pt>
                <c:pt idx="19">
                  <c:v>604500</c:v>
                </c:pt>
                <c:pt idx="20">
                  <c:v>726842</c:v>
                </c:pt>
                <c:pt idx="21">
                  <c:v>849248</c:v>
                </c:pt>
                <c:pt idx="22">
                  <c:v>883605</c:v>
                </c:pt>
                <c:pt idx="23">
                  <c:v>1296136</c:v>
                </c:pt>
                <c:pt idx="24">
                  <c:v>1484575</c:v>
                </c:pt>
                <c:pt idx="25">
                  <c:v>1908422</c:v>
                </c:pt>
                <c:pt idx="26">
                  <c:v>2315660</c:v>
                </c:pt>
                <c:pt idx="27">
                  <c:v>2471386</c:v>
                </c:pt>
                <c:pt idx="28">
                  <c:v>1906730</c:v>
                </c:pt>
                <c:pt idx="29">
                  <c:v>1859652</c:v>
                </c:pt>
                <c:pt idx="30">
                  <c:v>1686904</c:v>
                </c:pt>
                <c:pt idx="31">
                  <c:v>1799956.0000000002</c:v>
                </c:pt>
                <c:pt idx="32">
                  <c:v>1497716</c:v>
                </c:pt>
                <c:pt idx="33">
                  <c:v>1451927</c:v>
                </c:pt>
                <c:pt idx="34">
                  <c:v>1272898</c:v>
                </c:pt>
                <c:pt idx="35">
                  <c:v>1243384</c:v>
                </c:pt>
                <c:pt idx="36">
                  <c:v>1298960</c:v>
                </c:pt>
                <c:pt idx="37">
                  <c:v>1362173</c:v>
                </c:pt>
                <c:pt idx="38">
                  <c:v>1389854</c:v>
                </c:pt>
                <c:pt idx="39">
                  <c:v>1618431</c:v>
                </c:pt>
                <c:pt idx="40">
                  <c:v>1516530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53-4C94-AE2E-A2F7FDA63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Eletric_Cor_Dados_Graf!$H$4</c:f>
              <c:strCache>
                <c:ptCount val="1"/>
                <c:pt idx="0">
                  <c:v>Investimento em Infraestruturas de Eletricidade e Gás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Eletric_Cor_Dados_Graf!$G$5:$G$45</c:f>
              <c:numCache>
                <c:formatCode>General</c:formatCode>
                <c:ptCount val="41"/>
                <c:pt idx="0">
                  <c:v>1982</c:v>
                </c:pt>
                <c:pt idx="1">
                  <c:v>1983</c:v>
                </c:pt>
                <c:pt idx="2">
                  <c:v>1984</c:v>
                </c:pt>
                <c:pt idx="3">
                  <c:v>1985</c:v>
                </c:pt>
                <c:pt idx="4">
                  <c:v>1986</c:v>
                </c:pt>
                <c:pt idx="5">
                  <c:v>1987</c:v>
                </c:pt>
                <c:pt idx="6">
                  <c:v>1988</c:v>
                </c:pt>
                <c:pt idx="7">
                  <c:v>1989</c:v>
                </c:pt>
                <c:pt idx="8">
                  <c:v>1990</c:v>
                </c:pt>
                <c:pt idx="9">
                  <c:v>1991</c:v>
                </c:pt>
                <c:pt idx="10">
                  <c:v>1992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  <c:pt idx="35">
                  <c:v>2017</c:v>
                </c:pt>
                <c:pt idx="36">
                  <c:v>2018</c:v>
                </c:pt>
                <c:pt idx="37">
                  <c:v>2019</c:v>
                </c:pt>
                <c:pt idx="38">
                  <c:v>2020</c:v>
                </c:pt>
                <c:pt idx="39">
                  <c:v>2021</c:v>
                </c:pt>
                <c:pt idx="40">
                  <c:v>2022</c:v>
                </c:pt>
              </c:numCache>
            </c:numRef>
          </c:cat>
          <c:val>
            <c:numRef>
              <c:f>Eletric_Cor_Dados_Graf!$H$5:$H$45</c:f>
              <c:numCache>
                <c:formatCode>0.00%</c:formatCode>
                <c:ptCount val="4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30-423A-9E5A-09BA54453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Eletric_Cor_Dados_Graf!$K$4</c:f>
              <c:strCache>
                <c:ptCount val="1"/>
                <c:pt idx="0">
                  <c:v>Investimento em Infraestruturas de Eletricidade e Gás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Eletric_Cor_Dados_Graf!$J$5:$J$45</c:f>
              <c:numCache>
                <c:formatCode>General</c:formatCode>
                <c:ptCount val="41"/>
                <c:pt idx="0">
                  <c:v>1982</c:v>
                </c:pt>
                <c:pt idx="1">
                  <c:v>1983</c:v>
                </c:pt>
                <c:pt idx="2">
                  <c:v>1984</c:v>
                </c:pt>
                <c:pt idx="3">
                  <c:v>1985</c:v>
                </c:pt>
                <c:pt idx="4">
                  <c:v>1986</c:v>
                </c:pt>
                <c:pt idx="5">
                  <c:v>1987</c:v>
                </c:pt>
                <c:pt idx="6">
                  <c:v>1988</c:v>
                </c:pt>
                <c:pt idx="7">
                  <c:v>1989</c:v>
                </c:pt>
                <c:pt idx="8">
                  <c:v>1990</c:v>
                </c:pt>
                <c:pt idx="9">
                  <c:v>1991</c:v>
                </c:pt>
                <c:pt idx="10">
                  <c:v>1992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  <c:pt idx="35">
                  <c:v>2017</c:v>
                </c:pt>
                <c:pt idx="36">
                  <c:v>2018</c:v>
                </c:pt>
                <c:pt idx="37">
                  <c:v>2019</c:v>
                </c:pt>
                <c:pt idx="38">
                  <c:v>2020</c:v>
                </c:pt>
                <c:pt idx="39">
                  <c:v>2021</c:v>
                </c:pt>
                <c:pt idx="40">
                  <c:v>2022</c:v>
                </c:pt>
              </c:numCache>
            </c:numRef>
          </c:cat>
          <c:val>
            <c:numRef>
              <c:f>Eletric_Cor_Dados_Graf!$K$5:$K$45</c:f>
              <c:numCache>
                <c:formatCode>0.00%</c:formatCode>
                <c:ptCount val="41"/>
                <c:pt idx="0">
                  <c:v>8.091928439759177E-3</c:v>
                </c:pt>
                <c:pt idx="1">
                  <c:v>9.9346777646668518E-3</c:v>
                </c:pt>
                <c:pt idx="2">
                  <c:v>1.1150440583971485E-2</c:v>
                </c:pt>
                <c:pt idx="3">
                  <c:v>2.9808278600282345E-2</c:v>
                </c:pt>
                <c:pt idx="4">
                  <c:v>1.9908060848427816E-2</c:v>
                </c:pt>
                <c:pt idx="5">
                  <c:v>2.3099623650273675E-2</c:v>
                </c:pt>
                <c:pt idx="6">
                  <c:v>2.3798087486183457E-2</c:v>
                </c:pt>
                <c:pt idx="7">
                  <c:v>1.6215683311408633E-2</c:v>
                </c:pt>
                <c:pt idx="8">
                  <c:v>7.9428410375507515E-3</c:v>
                </c:pt>
                <c:pt idx="9">
                  <c:v>3.6930749366653444E-3</c:v>
                </c:pt>
                <c:pt idx="10">
                  <c:v>2.2279725212551057E-2</c:v>
                </c:pt>
                <c:pt idx="11">
                  <c:v>7.0753200747649108E-3</c:v>
                </c:pt>
                <c:pt idx="12">
                  <c:v>2.6680088786862337E-2</c:v>
                </c:pt>
                <c:pt idx="13">
                  <c:v>1.5745011386004863E-2</c:v>
                </c:pt>
                <c:pt idx="14">
                  <c:v>8.4382576819215151E-3</c:v>
                </c:pt>
                <c:pt idx="15">
                  <c:v>2.0667734199388048E-2</c:v>
                </c:pt>
                <c:pt idx="16">
                  <c:v>6.8113591062978797E-3</c:v>
                </c:pt>
                <c:pt idx="17">
                  <c:v>2.2838614662468674E-2</c:v>
                </c:pt>
                <c:pt idx="18">
                  <c:v>2.0935708942460912E-2</c:v>
                </c:pt>
                <c:pt idx="19">
                  <c:v>1.6259878313168757E-2</c:v>
                </c:pt>
                <c:pt idx="20">
                  <c:v>1.9718723294583632E-2</c:v>
                </c:pt>
                <c:pt idx="21">
                  <c:v>2.4469563162883973E-2</c:v>
                </c:pt>
                <c:pt idx="22">
                  <c:v>2.4776727505208523E-2</c:v>
                </c:pt>
                <c:pt idx="23">
                  <c:v>3.5348071059621795E-2</c:v>
                </c:pt>
                <c:pt idx="24">
                  <c:v>3.962755450682269E-2</c:v>
                </c:pt>
                <c:pt idx="25">
                  <c:v>4.8313502511341554E-2</c:v>
                </c:pt>
                <c:pt idx="26">
                  <c:v>5.6577487844804417E-2</c:v>
                </c:pt>
                <c:pt idx="27">
                  <c:v>6.6451005751375983E-2</c:v>
                </c:pt>
                <c:pt idx="28">
                  <c:v>5.1598927283109039E-2</c:v>
                </c:pt>
                <c:pt idx="29">
                  <c:v>5.7330488880119865E-2</c:v>
                </c:pt>
                <c:pt idx="30">
                  <c:v>6.3342194986407127E-2</c:v>
                </c:pt>
                <c:pt idx="31">
                  <c:v>7.1567973344254354E-2</c:v>
                </c:pt>
                <c:pt idx="32">
                  <c:v>5.7576337711963778E-2</c:v>
                </c:pt>
                <c:pt idx="33">
                  <c:v>5.206558729134169E-2</c:v>
                </c:pt>
                <c:pt idx="34">
                  <c:v>4.4055126967151553E-2</c:v>
                </c:pt>
                <c:pt idx="35">
                  <c:v>3.7806961265153843E-2</c:v>
                </c:pt>
                <c:pt idx="36">
                  <c:v>3.6128989191564639E-2</c:v>
                </c:pt>
                <c:pt idx="37">
                  <c:v>3.5093893871199613E-2</c:v>
                </c:pt>
                <c:pt idx="38">
                  <c:v>3.6090917117201346E-2</c:v>
                </c:pt>
                <c:pt idx="39">
                  <c:v>3.7086463150272461E-2</c:v>
                </c:pt>
                <c:pt idx="40">
                  <c:v>3.1162322384440722E-2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68-4504-88F0-6677BB77B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Eletric_Cor_Dados_Graf!$N$4</c:f>
              <c:strCache>
                <c:ptCount val="1"/>
                <c:pt idx="0">
                  <c:v>Investimento em Infraestruturas de Eletricidade e Gás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Eletric_Cor_Dados_Graf!$M$5:$M$45</c:f>
              <c:numCache>
                <c:formatCode>General</c:formatCode>
                <c:ptCount val="41"/>
                <c:pt idx="0">
                  <c:v>1982</c:v>
                </c:pt>
                <c:pt idx="1">
                  <c:v>1983</c:v>
                </c:pt>
                <c:pt idx="2">
                  <c:v>1984</c:v>
                </c:pt>
                <c:pt idx="3">
                  <c:v>1985</c:v>
                </c:pt>
                <c:pt idx="4">
                  <c:v>1986</c:v>
                </c:pt>
                <c:pt idx="5">
                  <c:v>1987</c:v>
                </c:pt>
                <c:pt idx="6">
                  <c:v>1988</c:v>
                </c:pt>
                <c:pt idx="7">
                  <c:v>1989</c:v>
                </c:pt>
                <c:pt idx="8">
                  <c:v>1990</c:v>
                </c:pt>
                <c:pt idx="9">
                  <c:v>1991</c:v>
                </c:pt>
                <c:pt idx="10">
                  <c:v>1992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  <c:pt idx="35">
                  <c:v>2017</c:v>
                </c:pt>
                <c:pt idx="36">
                  <c:v>2018</c:v>
                </c:pt>
                <c:pt idx="37">
                  <c:v>2019</c:v>
                </c:pt>
                <c:pt idx="38">
                  <c:v>2020</c:v>
                </c:pt>
                <c:pt idx="39">
                  <c:v>2021</c:v>
                </c:pt>
                <c:pt idx="40">
                  <c:v>2022</c:v>
                </c:pt>
              </c:numCache>
            </c:numRef>
          </c:cat>
          <c:val>
            <c:numRef>
              <c:f>Eletric_Cor_Dados_Graf!$N$5:$N$45</c:f>
              <c:numCache>
                <c:formatCode>0.00%</c:formatCode>
                <c:ptCount val="41"/>
                <c:pt idx="0">
                  <c:v>2.6382870991044902E-3</c:v>
                </c:pt>
                <c:pt idx="1">
                  <c:v>3.1126297724466253E-3</c:v>
                </c:pt>
                <c:pt idx="2">
                  <c:v>3.0806850804404409E-3</c:v>
                </c:pt>
                <c:pt idx="3">
                  <c:v>7.6994057112949287E-3</c:v>
                </c:pt>
                <c:pt idx="4">
                  <c:v>4.9629972323265549E-3</c:v>
                </c:pt>
                <c:pt idx="5">
                  <c:v>6.3472004069165975E-3</c:v>
                </c:pt>
                <c:pt idx="6">
                  <c:v>6.9551188065489176E-3</c:v>
                </c:pt>
                <c:pt idx="7">
                  <c:v>4.6046877290405099E-3</c:v>
                </c:pt>
                <c:pt idx="8">
                  <c:v>2.1528416901661802E-3</c:v>
                </c:pt>
                <c:pt idx="9">
                  <c:v>9.8718070714200277E-4</c:v>
                </c:pt>
                <c:pt idx="10">
                  <c:v>5.9371801920898946E-3</c:v>
                </c:pt>
                <c:pt idx="11">
                  <c:v>1.7257470361456287E-3</c:v>
                </c:pt>
                <c:pt idx="12">
                  <c:v>6.2228888479543276E-3</c:v>
                </c:pt>
                <c:pt idx="13">
                  <c:v>3.6656759737881983E-3</c:v>
                </c:pt>
                <c:pt idx="14">
                  <c:v>2.0103103709952982E-3</c:v>
                </c:pt>
                <c:pt idx="15">
                  <c:v>5.3730789038306127E-3</c:v>
                </c:pt>
                <c:pt idx="16">
                  <c:v>1.8627810197084235E-3</c:v>
                </c:pt>
                <c:pt idx="17">
                  <c:v>6.3014314822417107E-3</c:v>
                </c:pt>
                <c:pt idx="18">
                  <c:v>5.8626245478509047E-3</c:v>
                </c:pt>
                <c:pt idx="19">
                  <c:v>4.4522154651331506E-3</c:v>
                </c:pt>
                <c:pt idx="20">
                  <c:v>5.0987063166150134E-3</c:v>
                </c:pt>
                <c:pt idx="21">
                  <c:v>5.8140671660694551E-3</c:v>
                </c:pt>
                <c:pt idx="22">
                  <c:v>5.803706311527739E-3</c:v>
                </c:pt>
                <c:pt idx="23">
                  <c:v>8.1747961403369346E-3</c:v>
                </c:pt>
                <c:pt idx="24">
                  <c:v>8.929215856571979E-3</c:v>
                </c:pt>
                <c:pt idx="25">
                  <c:v>1.0875228084251844E-2</c:v>
                </c:pt>
                <c:pt idx="26">
                  <c:v>1.2929222770386616E-2</c:v>
                </c:pt>
                <c:pt idx="27">
                  <c:v>1.4088682700135221E-2</c:v>
                </c:pt>
                <c:pt idx="28">
                  <c:v>1.0615898375821498E-2</c:v>
                </c:pt>
                <c:pt idx="29">
                  <c:v>1.0560432309158289E-2</c:v>
                </c:pt>
                <c:pt idx="30">
                  <c:v>1.0023458723816905E-2</c:v>
                </c:pt>
                <c:pt idx="31">
                  <c:v>1.0557403472180271E-2</c:v>
                </c:pt>
                <c:pt idx="32">
                  <c:v>8.6546314814418875E-3</c:v>
                </c:pt>
                <c:pt idx="33">
                  <c:v>8.0791338644017243E-3</c:v>
                </c:pt>
                <c:pt idx="34">
                  <c:v>6.8255636501299271E-3</c:v>
                </c:pt>
                <c:pt idx="35">
                  <c:v>6.3455085581771813E-3</c:v>
                </c:pt>
                <c:pt idx="36">
                  <c:v>6.33070187665522E-3</c:v>
                </c:pt>
                <c:pt idx="37">
                  <c:v>6.3541686588949164E-3</c:v>
                </c:pt>
                <c:pt idx="38">
                  <c:v>6.9312867764584774E-3</c:v>
                </c:pt>
                <c:pt idx="39">
                  <c:v>7.4908876652196475E-3</c:v>
                </c:pt>
                <c:pt idx="40">
                  <c:v>6.25783761634953E-3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EA-4EBD-87BD-D176848CC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Eletric_Const_Dados_Graf!$E$4</c:f>
              <c:strCache>
                <c:ptCount val="1"/>
                <c:pt idx="0">
                  <c:v>Investimento em Infraestruturas de Eletricidade e Gás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Eletric_Const_Dados_Graf!$D$5:$D$45</c:f>
              <c:numCache>
                <c:formatCode>General</c:formatCode>
                <c:ptCount val="41"/>
                <c:pt idx="0">
                  <c:v>1982</c:v>
                </c:pt>
                <c:pt idx="1">
                  <c:v>1983</c:v>
                </c:pt>
                <c:pt idx="2">
                  <c:v>1984</c:v>
                </c:pt>
                <c:pt idx="3">
                  <c:v>1985</c:v>
                </c:pt>
                <c:pt idx="4">
                  <c:v>1986</c:v>
                </c:pt>
                <c:pt idx="5">
                  <c:v>1987</c:v>
                </c:pt>
                <c:pt idx="6">
                  <c:v>1988</c:v>
                </c:pt>
                <c:pt idx="7">
                  <c:v>1989</c:v>
                </c:pt>
                <c:pt idx="8">
                  <c:v>1990</c:v>
                </c:pt>
                <c:pt idx="9">
                  <c:v>1991</c:v>
                </c:pt>
                <c:pt idx="10">
                  <c:v>1992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  <c:pt idx="35">
                  <c:v>2017</c:v>
                </c:pt>
                <c:pt idx="36">
                  <c:v>2018</c:v>
                </c:pt>
                <c:pt idx="37">
                  <c:v>2019</c:v>
                </c:pt>
                <c:pt idx="38">
                  <c:v>2020</c:v>
                </c:pt>
                <c:pt idx="39">
                  <c:v>2021</c:v>
                </c:pt>
                <c:pt idx="40">
                  <c:v>2022</c:v>
                </c:pt>
              </c:numCache>
            </c:numRef>
          </c:cat>
          <c:val>
            <c:numRef>
              <c:f>Eletric_Const_Dados_Graf!$E$5:$E$45</c:f>
              <c:numCache>
                <c:formatCode>General</c:formatCode>
                <c:ptCount val="41"/>
                <c:pt idx="0">
                  <c:v>157477.01936615334</c:v>
                </c:pt>
                <c:pt idx="1">
                  <c:v>186722.26858691347</c:v>
                </c:pt>
                <c:pt idx="2">
                  <c:v>184122.7651868875</c:v>
                </c:pt>
                <c:pt idx="3">
                  <c:v>482259.19699038804</c:v>
                </c:pt>
                <c:pt idx="4">
                  <c:v>342048.35666117771</c:v>
                </c:pt>
                <c:pt idx="5">
                  <c:v>478735.08022719191</c:v>
                </c:pt>
                <c:pt idx="6">
                  <c:v>562253.61494857038</c:v>
                </c:pt>
                <c:pt idx="7">
                  <c:v>398240.96644488466</c:v>
                </c:pt>
                <c:pt idx="8">
                  <c:v>209574.24362808783</c:v>
                </c:pt>
                <c:pt idx="9">
                  <c:v>104444.22159132628</c:v>
                </c:pt>
                <c:pt idx="10">
                  <c:v>683399.37927970616</c:v>
                </c:pt>
                <c:pt idx="11">
                  <c:v>203191.87203512865</c:v>
                </c:pt>
                <c:pt idx="12">
                  <c:v>761028.18857421877</c:v>
                </c:pt>
                <c:pt idx="13">
                  <c:v>468410.93973136751</c:v>
                </c:pt>
                <c:pt idx="14">
                  <c:v>264057.55381460179</c:v>
                </c:pt>
                <c:pt idx="15">
                  <c:v>738348.60395287804</c:v>
                </c:pt>
                <c:pt idx="16">
                  <c:v>271888.34031018184</c:v>
                </c:pt>
                <c:pt idx="17">
                  <c:v>966977.80936305865</c:v>
                </c:pt>
                <c:pt idx="18">
                  <c:v>922374.99673247163</c:v>
                </c:pt>
                <c:pt idx="19">
                  <c:v>723333.6946639627</c:v>
                </c:pt>
                <c:pt idx="20">
                  <c:v>847451.57103132084</c:v>
                </c:pt>
                <c:pt idx="21">
                  <c:v>974713.23816137097</c:v>
                </c:pt>
                <c:pt idx="22">
                  <c:v>988811.94033261656</c:v>
                </c:pt>
                <c:pt idx="23">
                  <c:v>1412261.4830450693</c:v>
                </c:pt>
                <c:pt idx="24">
                  <c:v>1571256.3127282239</c:v>
                </c:pt>
                <c:pt idx="25">
                  <c:v>1974775.7643490769</c:v>
                </c:pt>
                <c:pt idx="26">
                  <c:v>2322353.1168120406</c:v>
                </c:pt>
                <c:pt idx="27">
                  <c:v>2522015.021281973</c:v>
                </c:pt>
                <c:pt idx="28">
                  <c:v>1936296.185333221</c:v>
                </c:pt>
                <c:pt idx="29">
                  <c:v>1880468.7005123717</c:v>
                </c:pt>
                <c:pt idx="30">
                  <c:v>1730426.4221751604</c:v>
                </c:pt>
                <c:pt idx="31">
                  <c:v>1861189.5579933443</c:v>
                </c:pt>
                <c:pt idx="32">
                  <c:v>1531593.9171097195</c:v>
                </c:pt>
                <c:pt idx="33">
                  <c:v>1466979.1612859268</c:v>
                </c:pt>
                <c:pt idx="34">
                  <c:v>1272902.4055126968</c:v>
                </c:pt>
                <c:pt idx="35">
                  <c:v>1217875.6432344008</c:v>
                </c:pt>
                <c:pt idx="36">
                  <c:v>1235774.0108028727</c:v>
                </c:pt>
                <c:pt idx="37">
                  <c:v>1265040.1205432939</c:v>
                </c:pt>
                <c:pt idx="38">
                  <c:v>1272655.9648453123</c:v>
                </c:pt>
                <c:pt idx="39">
                  <c:v>1413235.3080358575</c:v>
                </c:pt>
                <c:pt idx="40">
                  <c:v>1223074.4101057216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54-4247-809D-0E63A670A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Eletric_Const_Dados_Graf!$H$4</c:f>
              <c:strCache>
                <c:ptCount val="1"/>
                <c:pt idx="0">
                  <c:v>Investimento em Infraestruturas de Eletricidade e Gás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Eletric_Const_Dados_Graf!$G$5:$G$45</c:f>
              <c:numCache>
                <c:formatCode>General</c:formatCode>
                <c:ptCount val="41"/>
                <c:pt idx="0">
                  <c:v>1982</c:v>
                </c:pt>
                <c:pt idx="1">
                  <c:v>1983</c:v>
                </c:pt>
                <c:pt idx="2">
                  <c:v>1984</c:v>
                </c:pt>
                <c:pt idx="3">
                  <c:v>1985</c:v>
                </c:pt>
                <c:pt idx="4">
                  <c:v>1986</c:v>
                </c:pt>
                <c:pt idx="5">
                  <c:v>1987</c:v>
                </c:pt>
                <c:pt idx="6">
                  <c:v>1988</c:v>
                </c:pt>
                <c:pt idx="7">
                  <c:v>1989</c:v>
                </c:pt>
                <c:pt idx="8">
                  <c:v>1990</c:v>
                </c:pt>
                <c:pt idx="9">
                  <c:v>1991</c:v>
                </c:pt>
                <c:pt idx="10">
                  <c:v>1992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  <c:pt idx="35">
                  <c:v>2017</c:v>
                </c:pt>
                <c:pt idx="36">
                  <c:v>2018</c:v>
                </c:pt>
                <c:pt idx="37">
                  <c:v>2019</c:v>
                </c:pt>
                <c:pt idx="38">
                  <c:v>2020</c:v>
                </c:pt>
                <c:pt idx="39">
                  <c:v>2021</c:v>
                </c:pt>
                <c:pt idx="40">
                  <c:v>2022</c:v>
                </c:pt>
              </c:numCache>
            </c:numRef>
          </c:cat>
          <c:val>
            <c:numRef>
              <c:f>Eletric_Const_Dados_Graf!$H$5:$H$45</c:f>
              <c:numCache>
                <c:formatCode>0.00%</c:formatCode>
                <c:ptCount val="4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03-4B73-B571-5EE607D1E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Eletric_Const_Dados_Graf!$K$4</c:f>
              <c:strCache>
                <c:ptCount val="1"/>
                <c:pt idx="0">
                  <c:v>Investimento em Infraestruturas de Eletricidade e Gás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Eletric_Const_Dados_Graf!$J$5:$J$45</c:f>
              <c:numCache>
                <c:formatCode>General</c:formatCode>
                <c:ptCount val="41"/>
                <c:pt idx="0">
                  <c:v>1982</c:v>
                </c:pt>
                <c:pt idx="1">
                  <c:v>1983</c:v>
                </c:pt>
                <c:pt idx="2">
                  <c:v>1984</c:v>
                </c:pt>
                <c:pt idx="3">
                  <c:v>1985</c:v>
                </c:pt>
                <c:pt idx="4">
                  <c:v>1986</c:v>
                </c:pt>
                <c:pt idx="5">
                  <c:v>1987</c:v>
                </c:pt>
                <c:pt idx="6">
                  <c:v>1988</c:v>
                </c:pt>
                <c:pt idx="7">
                  <c:v>1989</c:v>
                </c:pt>
                <c:pt idx="8">
                  <c:v>1990</c:v>
                </c:pt>
                <c:pt idx="9">
                  <c:v>1991</c:v>
                </c:pt>
                <c:pt idx="10">
                  <c:v>1992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  <c:pt idx="35">
                  <c:v>2017</c:v>
                </c:pt>
                <c:pt idx="36">
                  <c:v>2018</c:v>
                </c:pt>
                <c:pt idx="37">
                  <c:v>2019</c:v>
                </c:pt>
                <c:pt idx="38">
                  <c:v>2020</c:v>
                </c:pt>
                <c:pt idx="39">
                  <c:v>2021</c:v>
                </c:pt>
                <c:pt idx="40">
                  <c:v>2022</c:v>
                </c:pt>
              </c:numCache>
            </c:numRef>
          </c:cat>
          <c:val>
            <c:numRef>
              <c:f>Eletric_Const_Dados_Graf!$K$5:$K$45</c:f>
              <c:numCache>
                <c:formatCode>0.00%</c:formatCode>
                <c:ptCount val="41"/>
                <c:pt idx="0">
                  <c:v>8.091928439759177E-3</c:v>
                </c:pt>
                <c:pt idx="1">
                  <c:v>9.9346777646668518E-3</c:v>
                </c:pt>
                <c:pt idx="2">
                  <c:v>1.1150440583971483E-2</c:v>
                </c:pt>
                <c:pt idx="3">
                  <c:v>2.9808278600282349E-2</c:v>
                </c:pt>
                <c:pt idx="4">
                  <c:v>1.9908060848427819E-2</c:v>
                </c:pt>
                <c:pt idx="5">
                  <c:v>2.3099623650273678E-2</c:v>
                </c:pt>
                <c:pt idx="6">
                  <c:v>2.3798087486183457E-2</c:v>
                </c:pt>
                <c:pt idx="7">
                  <c:v>1.6215683311408633E-2</c:v>
                </c:pt>
                <c:pt idx="8">
                  <c:v>7.9428410375507515E-3</c:v>
                </c:pt>
                <c:pt idx="9">
                  <c:v>3.693074936665344E-3</c:v>
                </c:pt>
                <c:pt idx="10">
                  <c:v>2.227972521255106E-2</c:v>
                </c:pt>
                <c:pt idx="11">
                  <c:v>7.0753200747649117E-3</c:v>
                </c:pt>
                <c:pt idx="12">
                  <c:v>2.668008878686234E-2</c:v>
                </c:pt>
                <c:pt idx="13">
                  <c:v>1.5745011386004863E-2</c:v>
                </c:pt>
                <c:pt idx="14">
                  <c:v>8.4382576819215169E-3</c:v>
                </c:pt>
                <c:pt idx="15">
                  <c:v>2.0667734199388044E-2</c:v>
                </c:pt>
                <c:pt idx="16">
                  <c:v>6.8113591062978814E-3</c:v>
                </c:pt>
                <c:pt idx="17">
                  <c:v>2.2838614662468674E-2</c:v>
                </c:pt>
                <c:pt idx="18">
                  <c:v>2.0935708942460912E-2</c:v>
                </c:pt>
                <c:pt idx="19">
                  <c:v>1.6259878313168757E-2</c:v>
                </c:pt>
                <c:pt idx="20">
                  <c:v>1.9718723294583636E-2</c:v>
                </c:pt>
                <c:pt idx="21">
                  <c:v>2.4469563162883963E-2</c:v>
                </c:pt>
                <c:pt idx="22">
                  <c:v>2.4776727505208526E-2</c:v>
                </c:pt>
                <c:pt idx="23">
                  <c:v>3.5348071059621788E-2</c:v>
                </c:pt>
                <c:pt idx="24">
                  <c:v>3.962755450682269E-2</c:v>
                </c:pt>
                <c:pt idx="25">
                  <c:v>4.8313502511341554E-2</c:v>
                </c:pt>
                <c:pt idx="26">
                  <c:v>5.6577487844804424E-2</c:v>
                </c:pt>
                <c:pt idx="27">
                  <c:v>6.6451005751375997E-2</c:v>
                </c:pt>
                <c:pt idx="28">
                  <c:v>5.1598927283109039E-2</c:v>
                </c:pt>
                <c:pt idx="29">
                  <c:v>5.7330488880119865E-2</c:v>
                </c:pt>
                <c:pt idx="30">
                  <c:v>6.3342194986407127E-2</c:v>
                </c:pt>
                <c:pt idx="31">
                  <c:v>7.1567973344254354E-2</c:v>
                </c:pt>
                <c:pt idx="32">
                  <c:v>5.7576337711963771E-2</c:v>
                </c:pt>
                <c:pt idx="33">
                  <c:v>5.2065587291341676E-2</c:v>
                </c:pt>
                <c:pt idx="34">
                  <c:v>4.405512696715156E-2</c:v>
                </c:pt>
                <c:pt idx="35">
                  <c:v>3.7806961265153843E-2</c:v>
                </c:pt>
                <c:pt idx="36">
                  <c:v>3.6128989191564639E-2</c:v>
                </c:pt>
                <c:pt idx="37">
                  <c:v>3.5093893871199613E-2</c:v>
                </c:pt>
                <c:pt idx="38">
                  <c:v>3.6090917117201339E-2</c:v>
                </c:pt>
                <c:pt idx="39">
                  <c:v>3.7086463150272461E-2</c:v>
                </c:pt>
                <c:pt idx="40">
                  <c:v>3.1162322384440718E-2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08-44B7-B079-E889A01E9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Est_Nac_Const_Dados_Graf!$N$4</c:f>
              <c:strCache>
                <c:ptCount val="1"/>
                <c:pt idx="0">
                  <c:v>Continente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Est_Nac_Const_Dados_Graf!$M$5:$M$45</c:f>
              <c:numCache>
                <c:formatCode>General</c:formatCode>
                <c:ptCount val="41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  <c:pt idx="38">
                  <c:v>2021</c:v>
                </c:pt>
                <c:pt idx="39">
                  <c:v>2022</c:v>
                </c:pt>
                <c:pt idx="40">
                  <c:v>2023</c:v>
                </c:pt>
              </c:numCache>
            </c:numRef>
          </c:cat>
          <c:val>
            <c:numRef>
              <c:f>Est_Nac_Const_Dados_Graf!$N$5:$N$45</c:f>
              <c:numCache>
                <c:formatCode>0.00%</c:formatCode>
                <c:ptCount val="41"/>
                <c:pt idx="0">
                  <c:v>2.2455477017914644E-3</c:v>
                </c:pt>
                <c:pt idx="1">
                  <c:v>1.3389442473132401E-3</c:v>
                </c:pt>
                <c:pt idx="2">
                  <c:v>1.9507016974959696E-3</c:v>
                </c:pt>
                <c:pt idx="3">
                  <c:v>2.2639729494391618E-3</c:v>
                </c:pt>
                <c:pt idx="4">
                  <c:v>2.5297503531522998E-3</c:v>
                </c:pt>
                <c:pt idx="5">
                  <c:v>2.4638460878777801E-3</c:v>
                </c:pt>
                <c:pt idx="6">
                  <c:v>2.3948473755127609E-3</c:v>
                </c:pt>
                <c:pt idx="7">
                  <c:v>3.3617191046715219E-3</c:v>
                </c:pt>
                <c:pt idx="8">
                  <c:v>3.7445839994762636E-3</c:v>
                </c:pt>
                <c:pt idx="9">
                  <c:v>4.775811058384212E-3</c:v>
                </c:pt>
                <c:pt idx="10">
                  <c:v>5.0010405906118242E-3</c:v>
                </c:pt>
                <c:pt idx="11">
                  <c:v>5.9120301889453459E-3</c:v>
                </c:pt>
                <c:pt idx="12">
                  <c:v>6.322225543845394E-3</c:v>
                </c:pt>
                <c:pt idx="13">
                  <c:v>6.1785374154722126E-3</c:v>
                </c:pt>
                <c:pt idx="14">
                  <c:v>5.441530150477423E-3</c:v>
                </c:pt>
                <c:pt idx="15">
                  <c:v>5.2164921979998211E-3</c:v>
                </c:pt>
                <c:pt idx="16">
                  <c:v>4.401113377582434E-3</c:v>
                </c:pt>
                <c:pt idx="17">
                  <c:v>3.9084948966656239E-3</c:v>
                </c:pt>
                <c:pt idx="18">
                  <c:v>5.17720800802549E-3</c:v>
                </c:pt>
                <c:pt idx="19">
                  <c:v>3.6769149777830146E-3</c:v>
                </c:pt>
                <c:pt idx="20">
                  <c:v>3.8803717396495656E-3</c:v>
                </c:pt>
                <c:pt idx="21">
                  <c:v>4.6772242822014963E-3</c:v>
                </c:pt>
                <c:pt idx="22">
                  <c:v>3.9314385568331783E-3</c:v>
                </c:pt>
                <c:pt idx="23">
                  <c:v>4.382909650892412E-3</c:v>
                </c:pt>
                <c:pt idx="24">
                  <c:v>5.7795290562979093E-3</c:v>
                </c:pt>
                <c:pt idx="25">
                  <c:v>6.1110780085037834E-3</c:v>
                </c:pt>
                <c:pt idx="26">
                  <c:v>7.8265933274515708E-3</c:v>
                </c:pt>
                <c:pt idx="27">
                  <c:v>1.5544756886296221E-3</c:v>
                </c:pt>
                <c:pt idx="28">
                  <c:v>1.1570400510463705E-3</c:v>
                </c:pt>
                <c:pt idx="29">
                  <c:v>7.4599089541536726E-4</c:v>
                </c:pt>
                <c:pt idx="30">
                  <c:v>5.812959347710298E-4</c:v>
                </c:pt>
                <c:pt idx="31">
                  <c:v>5.5012300247645287E-4</c:v>
                </c:pt>
                <c:pt idx="32">
                  <c:v>1.1157254507611983E-3</c:v>
                </c:pt>
                <c:pt idx="33">
                  <c:v>5.1632140999088427E-4</c:v>
                </c:pt>
                <c:pt idx="34">
                  <c:v>3.4394140562665331E-4</c:v>
                </c:pt>
                <c:pt idx="35">
                  <c:v>4.1130741422664016E-4</c:v>
                </c:pt>
                <c:pt idx="36">
                  <c:v>6.2071618504316829E-4</c:v>
                </c:pt>
                <c:pt idx="37">
                  <c:v>6.912309511334857E-4</c:v>
                </c:pt>
                <c:pt idx="38">
                  <c:v>6.6184258594317576E-4</c:v>
                </c:pt>
                <c:pt idx="39">
                  <c:v>6.6651143461050595E-4</c:v>
                </c:pt>
                <c:pt idx="40">
                  <c:v>7.4547502200744101E-4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15-480E-83AD-DAA289740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Eletric_Const_Dados_Graf!$N$4</c:f>
              <c:strCache>
                <c:ptCount val="1"/>
                <c:pt idx="0">
                  <c:v>Investimento em Infraestruturas de Eletricidade e Gás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Eletric_Const_Dados_Graf!$M$5:$M$45</c:f>
              <c:numCache>
                <c:formatCode>General</c:formatCode>
                <c:ptCount val="41"/>
                <c:pt idx="0">
                  <c:v>1982</c:v>
                </c:pt>
                <c:pt idx="1">
                  <c:v>1983</c:v>
                </c:pt>
                <c:pt idx="2">
                  <c:v>1984</c:v>
                </c:pt>
                <c:pt idx="3">
                  <c:v>1985</c:v>
                </c:pt>
                <c:pt idx="4">
                  <c:v>1986</c:v>
                </c:pt>
                <c:pt idx="5">
                  <c:v>1987</c:v>
                </c:pt>
                <c:pt idx="6">
                  <c:v>1988</c:v>
                </c:pt>
                <c:pt idx="7">
                  <c:v>1989</c:v>
                </c:pt>
                <c:pt idx="8">
                  <c:v>1990</c:v>
                </c:pt>
                <c:pt idx="9">
                  <c:v>1991</c:v>
                </c:pt>
                <c:pt idx="10">
                  <c:v>1992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  <c:pt idx="35">
                  <c:v>2017</c:v>
                </c:pt>
                <c:pt idx="36">
                  <c:v>2018</c:v>
                </c:pt>
                <c:pt idx="37">
                  <c:v>2019</c:v>
                </c:pt>
                <c:pt idx="38">
                  <c:v>2020</c:v>
                </c:pt>
                <c:pt idx="39">
                  <c:v>2021</c:v>
                </c:pt>
                <c:pt idx="40">
                  <c:v>2022</c:v>
                </c:pt>
              </c:numCache>
            </c:numRef>
          </c:cat>
          <c:val>
            <c:numRef>
              <c:f>Eletric_Const_Dados_Graf!$N$5:$N$45</c:f>
              <c:numCache>
                <c:formatCode>0.00%</c:formatCode>
                <c:ptCount val="41"/>
                <c:pt idx="0">
                  <c:v>1.5505612803907922E-3</c:v>
                </c:pt>
                <c:pt idx="1">
                  <c:v>1.8077617852293702E-3</c:v>
                </c:pt>
                <c:pt idx="2">
                  <c:v>1.8055765430268105E-3</c:v>
                </c:pt>
                <c:pt idx="3">
                  <c:v>4.6864915682697586E-3</c:v>
                </c:pt>
                <c:pt idx="4">
                  <c:v>3.2243617624130058E-3</c:v>
                </c:pt>
                <c:pt idx="5">
                  <c:v>4.2250886764729307E-3</c:v>
                </c:pt>
                <c:pt idx="6">
                  <c:v>4.6643754750296399E-3</c:v>
                </c:pt>
                <c:pt idx="7">
                  <c:v>3.1249977749423616E-3</c:v>
                </c:pt>
                <c:pt idx="8">
                  <c:v>1.5491108048093962E-3</c:v>
                </c:pt>
                <c:pt idx="9">
                  <c:v>7.5019804019277293E-4</c:v>
                </c:pt>
                <c:pt idx="10">
                  <c:v>4.8255681859597031E-3</c:v>
                </c:pt>
                <c:pt idx="11">
                  <c:v>1.4591467243296496E-3</c:v>
                </c:pt>
                <c:pt idx="12">
                  <c:v>5.3687487509777232E-3</c:v>
                </c:pt>
                <c:pt idx="13">
                  <c:v>3.2275844515327052E-3</c:v>
                </c:pt>
                <c:pt idx="14">
                  <c:v>1.7578863215964643E-3</c:v>
                </c:pt>
                <c:pt idx="15">
                  <c:v>4.7081472683504141E-3</c:v>
                </c:pt>
                <c:pt idx="16">
                  <c:v>1.6541872707305921E-3</c:v>
                </c:pt>
                <c:pt idx="17">
                  <c:v>5.6619697745937348E-3</c:v>
                </c:pt>
                <c:pt idx="18">
                  <c:v>5.2022790295911418E-3</c:v>
                </c:pt>
                <c:pt idx="19">
                  <c:v>4.0018860196890634E-3</c:v>
                </c:pt>
                <c:pt idx="20">
                  <c:v>4.652704850296889E-3</c:v>
                </c:pt>
                <c:pt idx="21">
                  <c:v>5.4016654114197151E-3</c:v>
                </c:pt>
                <c:pt idx="22">
                  <c:v>5.3835014677193439E-3</c:v>
                </c:pt>
                <c:pt idx="23">
                  <c:v>7.6292847791810383E-3</c:v>
                </c:pt>
                <c:pt idx="24">
                  <c:v>8.3524771751874831E-3</c:v>
                </c:pt>
                <c:pt idx="25">
                  <c:v>1.0240806934197688E-2</c:v>
                </c:pt>
                <c:pt idx="26">
                  <c:v>1.2004951764242679E-2</c:v>
                </c:pt>
                <c:pt idx="27">
                  <c:v>1.3457206239165322E-2</c:v>
                </c:pt>
                <c:pt idx="28">
                  <c:v>1.0155403124266238E-2</c:v>
                </c:pt>
                <c:pt idx="29">
                  <c:v>1.0032778202885688E-2</c:v>
                </c:pt>
                <c:pt idx="30">
                  <c:v>9.622680474916075E-3</c:v>
                </c:pt>
                <c:pt idx="31">
                  <c:v>1.044622654044172E-2</c:v>
                </c:pt>
                <c:pt idx="32">
                  <c:v>8.5287507753349038E-3</c:v>
                </c:pt>
                <c:pt idx="33">
                  <c:v>8.0251291385031523E-3</c:v>
                </c:pt>
                <c:pt idx="34">
                  <c:v>6.8255872734739207E-3</c:v>
                </c:pt>
                <c:pt idx="35">
                  <c:v>6.3092950027892241E-3</c:v>
                </c:pt>
                <c:pt idx="36">
                  <c:v>6.2246617783870677E-3</c:v>
                </c:pt>
                <c:pt idx="37">
                  <c:v>6.205590940140727E-3</c:v>
                </c:pt>
                <c:pt idx="38">
                  <c:v>6.8080533538609749E-3</c:v>
                </c:pt>
                <c:pt idx="39">
                  <c:v>7.1498621011421067E-3</c:v>
                </c:pt>
                <c:pt idx="40">
                  <c:v>5.7923253758304779E-3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68-4959-AE6F-2F0E72726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Refinarias_Cor_Dados_Graf!$E$4</c:f>
              <c:strCache>
                <c:ptCount val="1"/>
                <c:pt idx="0">
                  <c:v>Investimento em Infraestruturas de Refinação de Produtos Petrolíferos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Refinarias_Cor_Dados_Graf!$D$5:$D$45</c:f>
              <c:numCache>
                <c:formatCode>General</c:formatCode>
                <c:ptCount val="41"/>
                <c:pt idx="0">
                  <c:v>1982</c:v>
                </c:pt>
                <c:pt idx="1">
                  <c:v>1983</c:v>
                </c:pt>
                <c:pt idx="2">
                  <c:v>1984</c:v>
                </c:pt>
                <c:pt idx="3">
                  <c:v>1985</c:v>
                </c:pt>
                <c:pt idx="4">
                  <c:v>1986</c:v>
                </c:pt>
                <c:pt idx="5">
                  <c:v>1987</c:v>
                </c:pt>
                <c:pt idx="6">
                  <c:v>1988</c:v>
                </c:pt>
                <c:pt idx="7">
                  <c:v>1989</c:v>
                </c:pt>
                <c:pt idx="8">
                  <c:v>1990</c:v>
                </c:pt>
                <c:pt idx="9">
                  <c:v>1991</c:v>
                </c:pt>
                <c:pt idx="10">
                  <c:v>1992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  <c:pt idx="35">
                  <c:v>2017</c:v>
                </c:pt>
                <c:pt idx="36">
                  <c:v>2018</c:v>
                </c:pt>
                <c:pt idx="37">
                  <c:v>2019</c:v>
                </c:pt>
                <c:pt idx="38">
                  <c:v>2020</c:v>
                </c:pt>
                <c:pt idx="39">
                  <c:v>2021</c:v>
                </c:pt>
                <c:pt idx="40">
                  <c:v>2022</c:v>
                </c:pt>
              </c:numCache>
            </c:numRef>
          </c:cat>
          <c:val>
            <c:numRef>
              <c:f>Refinarias_Cor_Dados_Graf!$E$5:$E$45</c:f>
              <c:numCache>
                <c:formatCode>General</c:formatCode>
                <c:ptCount val="41"/>
                <c:pt idx="0">
                  <c:v>3179.4024172420604</c:v>
                </c:pt>
                <c:pt idx="1">
                  <c:v>1651.3537137502472</c:v>
                </c:pt>
                <c:pt idx="2">
                  <c:v>1199.5543499704088</c:v>
                </c:pt>
                <c:pt idx="3">
                  <c:v>2661.3063720654973</c:v>
                </c:pt>
                <c:pt idx="4">
                  <c:v>6535.2769777076373</c:v>
                </c:pt>
                <c:pt idx="5">
                  <c:v>9170.3635825606671</c:v>
                </c:pt>
                <c:pt idx="6">
                  <c:v>18924.116985598746</c:v>
                </c:pt>
                <c:pt idx="7">
                  <c:v>17350.930952850667</c:v>
                </c:pt>
                <c:pt idx="8">
                  <c:v>67607.669757348616</c:v>
                </c:pt>
                <c:pt idx="9">
                  <c:v>51318.639376602892</c:v>
                </c:pt>
                <c:pt idx="10">
                  <c:v>213245.36673900182</c:v>
                </c:pt>
                <c:pt idx="11">
                  <c:v>403135.47583349783</c:v>
                </c:pt>
                <c:pt idx="12">
                  <c:v>121233.64864864867</c:v>
                </c:pt>
                <c:pt idx="13">
                  <c:v>66418</c:v>
                </c:pt>
                <c:pt idx="14">
                  <c:v>79289</c:v>
                </c:pt>
                <c:pt idx="15">
                  <c:v>180044</c:v>
                </c:pt>
                <c:pt idx="16">
                  <c:v>34150.000000000007</c:v>
                </c:pt>
                <c:pt idx="17">
                  <c:v>311884</c:v>
                </c:pt>
                <c:pt idx="18">
                  <c:v>366134</c:v>
                </c:pt>
                <c:pt idx="19">
                  <c:v>346466</c:v>
                </c:pt>
                <c:pt idx="20">
                  <c:v>163956.00000000003</c:v>
                </c:pt>
                <c:pt idx="21">
                  <c:v>136856</c:v>
                </c:pt>
                <c:pt idx="22">
                  <c:v>168591</c:v>
                </c:pt>
                <c:pt idx="23">
                  <c:v>132310</c:v>
                </c:pt>
                <c:pt idx="24">
                  <c:v>100807</c:v>
                </c:pt>
                <c:pt idx="25">
                  <c:v>123912</c:v>
                </c:pt>
                <c:pt idx="26">
                  <c:v>327551.99999999994</c:v>
                </c:pt>
                <c:pt idx="27">
                  <c:v>352260.99999999994</c:v>
                </c:pt>
                <c:pt idx="28">
                  <c:v>787364</c:v>
                </c:pt>
                <c:pt idx="29">
                  <c:v>646866</c:v>
                </c:pt>
                <c:pt idx="30">
                  <c:v>189677</c:v>
                </c:pt>
                <c:pt idx="31">
                  <c:v>63320.000000000007</c:v>
                </c:pt>
                <c:pt idx="32">
                  <c:v>103426</c:v>
                </c:pt>
                <c:pt idx="33">
                  <c:v>67788.000000000015</c:v>
                </c:pt>
                <c:pt idx="34">
                  <c:v>90338</c:v>
                </c:pt>
                <c:pt idx="35">
                  <c:v>71506</c:v>
                </c:pt>
                <c:pt idx="36">
                  <c:v>150781</c:v>
                </c:pt>
                <c:pt idx="37">
                  <c:v>174613.99999999997</c:v>
                </c:pt>
                <c:pt idx="38">
                  <c:v>132905</c:v>
                </c:pt>
                <c:pt idx="39">
                  <c:v>118323.00000000001</c:v>
                </c:pt>
                <c:pt idx="40">
                  <c:v>133930.99999999997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E3-4B65-A5A3-D11296438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Refinarias_Cor_Dados_Graf!$H$4</c:f>
              <c:strCache>
                <c:ptCount val="1"/>
                <c:pt idx="0">
                  <c:v>Investimento em Infraestruturas de Refinação de Produtos Petrolíferos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Refinarias_Cor_Dados_Graf!$G$5:$G$45</c:f>
              <c:numCache>
                <c:formatCode>General</c:formatCode>
                <c:ptCount val="41"/>
                <c:pt idx="0">
                  <c:v>1982</c:v>
                </c:pt>
                <c:pt idx="1">
                  <c:v>1983</c:v>
                </c:pt>
                <c:pt idx="2">
                  <c:v>1984</c:v>
                </c:pt>
                <c:pt idx="3">
                  <c:v>1985</c:v>
                </c:pt>
                <c:pt idx="4">
                  <c:v>1986</c:v>
                </c:pt>
                <c:pt idx="5">
                  <c:v>1987</c:v>
                </c:pt>
                <c:pt idx="6">
                  <c:v>1988</c:v>
                </c:pt>
                <c:pt idx="7">
                  <c:v>1989</c:v>
                </c:pt>
                <c:pt idx="8">
                  <c:v>1990</c:v>
                </c:pt>
                <c:pt idx="9">
                  <c:v>1991</c:v>
                </c:pt>
                <c:pt idx="10">
                  <c:v>1992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  <c:pt idx="35">
                  <c:v>2017</c:v>
                </c:pt>
                <c:pt idx="36">
                  <c:v>2018</c:v>
                </c:pt>
                <c:pt idx="37">
                  <c:v>2019</c:v>
                </c:pt>
                <c:pt idx="38">
                  <c:v>2020</c:v>
                </c:pt>
                <c:pt idx="39">
                  <c:v>2021</c:v>
                </c:pt>
                <c:pt idx="40">
                  <c:v>2022</c:v>
                </c:pt>
              </c:numCache>
            </c:numRef>
          </c:cat>
          <c:val>
            <c:numRef>
              <c:f>Refinarias_Cor_Dados_Graf!$H$5:$H$45</c:f>
              <c:numCache>
                <c:formatCode>0.00%</c:formatCode>
                <c:ptCount val="4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45-483A-A7D5-00E84FB177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Refinarias_Cor_Dados_Graf!$K$4</c:f>
              <c:strCache>
                <c:ptCount val="1"/>
                <c:pt idx="0">
                  <c:v>Investimento em Infraestruturas de Refinação de Produtos Petrolíferos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Refinarias_Cor_Dados_Graf!$J$5:$J$45</c:f>
              <c:numCache>
                <c:formatCode>General</c:formatCode>
                <c:ptCount val="41"/>
                <c:pt idx="0">
                  <c:v>1982</c:v>
                </c:pt>
                <c:pt idx="1">
                  <c:v>1983</c:v>
                </c:pt>
                <c:pt idx="2">
                  <c:v>1984</c:v>
                </c:pt>
                <c:pt idx="3">
                  <c:v>1985</c:v>
                </c:pt>
                <c:pt idx="4">
                  <c:v>1986</c:v>
                </c:pt>
                <c:pt idx="5">
                  <c:v>1987</c:v>
                </c:pt>
                <c:pt idx="6">
                  <c:v>1988</c:v>
                </c:pt>
                <c:pt idx="7">
                  <c:v>1989</c:v>
                </c:pt>
                <c:pt idx="8">
                  <c:v>1990</c:v>
                </c:pt>
                <c:pt idx="9">
                  <c:v>1991</c:v>
                </c:pt>
                <c:pt idx="10">
                  <c:v>1992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  <c:pt idx="35">
                  <c:v>2017</c:v>
                </c:pt>
                <c:pt idx="36">
                  <c:v>2018</c:v>
                </c:pt>
                <c:pt idx="37">
                  <c:v>2019</c:v>
                </c:pt>
                <c:pt idx="38">
                  <c:v>2020</c:v>
                </c:pt>
                <c:pt idx="39">
                  <c:v>2021</c:v>
                </c:pt>
                <c:pt idx="40">
                  <c:v>2022</c:v>
                </c:pt>
              </c:numCache>
            </c:numRef>
          </c:cat>
          <c:val>
            <c:numRef>
              <c:f>Refinarias_Cor_Dados_Graf!$K$5:$K$45</c:f>
              <c:numCache>
                <c:formatCode>0.00%</c:formatCode>
                <c:ptCount val="41"/>
                <c:pt idx="0">
                  <c:v>8.0279830755531278E-4</c:v>
                </c:pt>
                <c:pt idx="1">
                  <c:v>3.413651087855808E-4</c:v>
                </c:pt>
                <c:pt idx="2">
                  <c:v>2.2912810153580669E-4</c:v>
                </c:pt>
                <c:pt idx="3">
                  <c:v>4.435954215530715E-4</c:v>
                </c:pt>
                <c:pt idx="4">
                  <c:v>9.2525724568292525E-4</c:v>
                </c:pt>
                <c:pt idx="5">
                  <c:v>9.9598835517042644E-4</c:v>
                </c:pt>
                <c:pt idx="6">
                  <c:v>1.6169483736285203E-3</c:v>
                </c:pt>
                <c:pt idx="7">
                  <c:v>1.293957204967535E-3</c:v>
                </c:pt>
                <c:pt idx="8">
                  <c:v>4.3998509529118773E-3</c:v>
                </c:pt>
                <c:pt idx="9">
                  <c:v>2.953369783935757E-3</c:v>
                </c:pt>
                <c:pt idx="10">
                  <c:v>1.0968283445067473E-2</c:v>
                </c:pt>
                <c:pt idx="11">
                  <c:v>2.1728739446965618E-2</c:v>
                </c:pt>
                <c:pt idx="12">
                  <c:v>6.3027303548538176E-3</c:v>
                </c:pt>
                <c:pt idx="13">
                  <c:v>3.2043884364506541E-3</c:v>
                </c:pt>
                <c:pt idx="14">
                  <c:v>3.527388880732802E-3</c:v>
                </c:pt>
                <c:pt idx="15">
                  <c:v>6.7677063833946035E-3</c:v>
                </c:pt>
                <c:pt idx="16">
                  <c:v>1.1213965080730699E-3</c:v>
                </c:pt>
                <c:pt idx="17">
                  <c:v>9.4510589426028569E-3</c:v>
                </c:pt>
                <c:pt idx="18">
                  <c:v>1.0181730205033943E-2</c:v>
                </c:pt>
                <c:pt idx="19">
                  <c:v>9.3192638538466942E-3</c:v>
                </c:pt>
                <c:pt idx="20">
                  <c:v>4.4480134561386856E-3</c:v>
                </c:pt>
                <c:pt idx="21">
                  <c:v>3.943261021774145E-3</c:v>
                </c:pt>
                <c:pt idx="22">
                  <c:v>4.7273762222153678E-3</c:v>
                </c:pt>
                <c:pt idx="23">
                  <c:v>3.6083430148522683E-3</c:v>
                </c:pt>
                <c:pt idx="24">
                  <c:v>2.6908272651562063E-3</c:v>
                </c:pt>
                <c:pt idx="25">
                  <c:v>3.1369491250810115E-3</c:v>
                </c:pt>
                <c:pt idx="26">
                  <c:v>8.0029319064721816E-3</c:v>
                </c:pt>
                <c:pt idx="27">
                  <c:v>9.4716477867016532E-3</c:v>
                </c:pt>
                <c:pt idx="28">
                  <c:v>2.1307231638112299E-2</c:v>
                </c:pt>
                <c:pt idx="29">
                  <c:v>1.9941980553311919E-2</c:v>
                </c:pt>
                <c:pt idx="30">
                  <c:v>7.1222532630408984E-3</c:v>
                </c:pt>
                <c:pt idx="31">
                  <c:v>2.5176638052031193E-3</c:v>
                </c:pt>
                <c:pt idx="32">
                  <c:v>3.9759809631449263E-3</c:v>
                </c:pt>
                <c:pt idx="33">
                  <c:v>2.4308536388575122E-3</c:v>
                </c:pt>
                <c:pt idx="34">
                  <c:v>3.1266072065150052E-3</c:v>
                </c:pt>
                <c:pt idx="35">
                  <c:v>2.1742475150284151E-3</c:v>
                </c:pt>
                <c:pt idx="36">
                  <c:v>4.1937897389398501E-3</c:v>
                </c:pt>
                <c:pt idx="37">
                  <c:v>4.4986100770061125E-3</c:v>
                </c:pt>
                <c:pt idx="38">
                  <c:v>3.4511994349490267E-3</c:v>
                </c:pt>
                <c:pt idx="39">
                  <c:v>2.7113800831358821E-3</c:v>
                </c:pt>
                <c:pt idx="40">
                  <c:v>2.7520728236635804E-3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D-48A5-95AC-D6549B1D9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Refinarias_Cor_Dados_Graf!$N$4</c:f>
              <c:strCache>
                <c:ptCount val="1"/>
                <c:pt idx="0">
                  <c:v>Investimento em Infraestruturas de Refinação de Produtos Petrolíferos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Refinarias_Cor_Dados_Graf!$M$5:$M$45</c:f>
              <c:numCache>
                <c:formatCode>General</c:formatCode>
                <c:ptCount val="41"/>
                <c:pt idx="0">
                  <c:v>1982</c:v>
                </c:pt>
                <c:pt idx="1">
                  <c:v>1983</c:v>
                </c:pt>
                <c:pt idx="2">
                  <c:v>1984</c:v>
                </c:pt>
                <c:pt idx="3">
                  <c:v>1985</c:v>
                </c:pt>
                <c:pt idx="4">
                  <c:v>1986</c:v>
                </c:pt>
                <c:pt idx="5">
                  <c:v>1987</c:v>
                </c:pt>
                <c:pt idx="6">
                  <c:v>1988</c:v>
                </c:pt>
                <c:pt idx="7">
                  <c:v>1989</c:v>
                </c:pt>
                <c:pt idx="8">
                  <c:v>1990</c:v>
                </c:pt>
                <c:pt idx="9">
                  <c:v>1991</c:v>
                </c:pt>
                <c:pt idx="10">
                  <c:v>1992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  <c:pt idx="35">
                  <c:v>2017</c:v>
                </c:pt>
                <c:pt idx="36">
                  <c:v>2018</c:v>
                </c:pt>
                <c:pt idx="37">
                  <c:v>2019</c:v>
                </c:pt>
                <c:pt idx="38">
                  <c:v>2020</c:v>
                </c:pt>
                <c:pt idx="39">
                  <c:v>2021</c:v>
                </c:pt>
                <c:pt idx="40">
                  <c:v>2022</c:v>
                </c:pt>
              </c:numCache>
            </c:numRef>
          </c:cat>
          <c:val>
            <c:numRef>
              <c:f>Refinarias_Cor_Dados_Graf!$N$5:$N$45</c:f>
              <c:numCache>
                <c:formatCode>0.00%</c:formatCode>
                <c:ptCount val="41"/>
                <c:pt idx="0">
                  <c:v>2.6174383940413766E-4</c:v>
                </c:pt>
                <c:pt idx="1">
                  <c:v>1.0695296073511964E-4</c:v>
                </c:pt>
                <c:pt idx="2">
                  <c:v>6.3304361706180214E-5</c:v>
                </c:pt>
                <c:pt idx="3">
                  <c:v>1.1457961622036268E-4</c:v>
                </c:pt>
                <c:pt idx="4">
                  <c:v>2.3066280460344753E-4</c:v>
                </c:pt>
                <c:pt idx="5">
                  <c:v>2.7367275713805953E-4</c:v>
                </c:pt>
                <c:pt idx="6">
                  <c:v>4.7256184133164392E-4</c:v>
                </c:pt>
                <c:pt idx="7">
                  <c:v>3.6743865486233264E-4</c:v>
                </c:pt>
                <c:pt idx="8">
                  <c:v>1.1925433880855961E-3</c:v>
                </c:pt>
                <c:pt idx="9">
                  <c:v>7.8945315807484766E-4</c:v>
                </c:pt>
                <c:pt idx="10">
                  <c:v>2.9228670726422173E-3</c:v>
                </c:pt>
                <c:pt idx="11">
                  <c:v>5.2998743948735735E-3</c:v>
                </c:pt>
                <c:pt idx="12">
                  <c:v>1.4700547194654062E-3</c:v>
                </c:pt>
                <c:pt idx="13">
                  <c:v>7.4602992746151237E-4</c:v>
                </c:pt>
                <c:pt idx="14">
                  <c:v>8.4035670831231267E-4</c:v>
                </c:pt>
                <c:pt idx="15">
                  <c:v>1.7594294587460874E-3</c:v>
                </c:pt>
                <c:pt idx="16">
                  <c:v>3.0668125086436525E-4</c:v>
                </c:pt>
                <c:pt idx="17">
                  <c:v>2.6076538021944208E-3</c:v>
                </c:pt>
                <c:pt idx="18">
                  <c:v>2.8511889233692458E-3</c:v>
                </c:pt>
                <c:pt idx="19">
                  <c:v>2.5517639095828321E-3</c:v>
                </c:pt>
                <c:pt idx="20">
                  <c:v>1.1501309677301689E-3</c:v>
                </c:pt>
                <c:pt idx="21">
                  <c:v>9.3693476591007738E-4</c:v>
                </c:pt>
                <c:pt idx="22">
                  <c:v>1.107341686349413E-3</c:v>
                </c:pt>
                <c:pt idx="23">
                  <c:v>8.3448594694382375E-4</c:v>
                </c:pt>
                <c:pt idx="24">
                  <c:v>6.0631996554801981E-4</c:v>
                </c:pt>
                <c:pt idx="25">
                  <c:v>7.0611807156688322E-4</c:v>
                </c:pt>
                <c:pt idx="26">
                  <c:v>1.828849130220186E-3</c:v>
                </c:pt>
                <c:pt idx="27">
                  <c:v>2.0081417700967522E-3</c:v>
                </c:pt>
                <c:pt idx="28">
                  <c:v>4.3837230277912007E-3</c:v>
                </c:pt>
                <c:pt idx="29">
                  <c:v>3.6733671708986337E-3</c:v>
                </c:pt>
                <c:pt idx="30">
                  <c:v>1.1270466964079871E-3</c:v>
                </c:pt>
                <c:pt idx="31">
                  <c:v>3.7139507180089661E-4</c:v>
                </c:pt>
                <c:pt idx="32">
                  <c:v>5.9765263614704569E-4</c:v>
                </c:pt>
                <c:pt idx="33">
                  <c:v>3.7720100693772087E-4</c:v>
                </c:pt>
                <c:pt idx="34">
                  <c:v>4.8441255232189643E-4</c:v>
                </c:pt>
                <c:pt idx="35">
                  <c:v>3.6492502313124306E-4</c:v>
                </c:pt>
                <c:pt idx="36">
                  <c:v>7.3485677747116979E-4</c:v>
                </c:pt>
                <c:pt idx="37">
                  <c:v>8.1452708738484513E-4</c:v>
                </c:pt>
                <c:pt idx="38">
                  <c:v>6.6280535151549296E-4</c:v>
                </c:pt>
                <c:pt idx="39">
                  <c:v>5.4765652734764991E-4</c:v>
                </c:pt>
                <c:pt idx="40">
                  <c:v>5.526553710083603E-4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B0-432B-8236-669B7AF9F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Refinarias_Const_Dados_Graf!$E$4</c:f>
              <c:strCache>
                <c:ptCount val="1"/>
                <c:pt idx="0">
                  <c:v>Investimento em Infraestruturas de Refinação de Produtos Petrolíferos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Refinarias_Const_Dados_Graf!$D$5:$D$45</c:f>
              <c:numCache>
                <c:formatCode>General</c:formatCode>
                <c:ptCount val="41"/>
                <c:pt idx="0">
                  <c:v>1982</c:v>
                </c:pt>
                <c:pt idx="1">
                  <c:v>1983</c:v>
                </c:pt>
                <c:pt idx="2">
                  <c:v>1984</c:v>
                </c:pt>
                <c:pt idx="3">
                  <c:v>1985</c:v>
                </c:pt>
                <c:pt idx="4">
                  <c:v>1986</c:v>
                </c:pt>
                <c:pt idx="5">
                  <c:v>1987</c:v>
                </c:pt>
                <c:pt idx="6">
                  <c:v>1988</c:v>
                </c:pt>
                <c:pt idx="7">
                  <c:v>1989</c:v>
                </c:pt>
                <c:pt idx="8">
                  <c:v>1990</c:v>
                </c:pt>
                <c:pt idx="9">
                  <c:v>1991</c:v>
                </c:pt>
                <c:pt idx="10">
                  <c:v>1992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  <c:pt idx="35">
                  <c:v>2017</c:v>
                </c:pt>
                <c:pt idx="36">
                  <c:v>2018</c:v>
                </c:pt>
                <c:pt idx="37">
                  <c:v>2019</c:v>
                </c:pt>
                <c:pt idx="38">
                  <c:v>2020</c:v>
                </c:pt>
                <c:pt idx="39">
                  <c:v>2021</c:v>
                </c:pt>
                <c:pt idx="40">
                  <c:v>2022</c:v>
                </c:pt>
              </c:numCache>
            </c:numRef>
          </c:cat>
          <c:val>
            <c:numRef>
              <c:f>Refinarias_Const_Dados_Graf!$E$5:$E$45</c:f>
              <c:numCache>
                <c:formatCode>General</c:formatCode>
                <c:ptCount val="41"/>
                <c:pt idx="0">
                  <c:v>15623.257863333942</c:v>
                </c:pt>
                <c:pt idx="1">
                  <c:v>6415.957219624991</c:v>
                </c:pt>
                <c:pt idx="2">
                  <c:v>3783.5006894201611</c:v>
                </c:pt>
                <c:pt idx="3">
                  <c:v>7176.7972466806787</c:v>
                </c:pt>
                <c:pt idx="4">
                  <c:v>15897.214840976614</c:v>
                </c:pt>
                <c:pt idx="5">
                  <c:v>20641.659463236057</c:v>
                </c:pt>
                <c:pt idx="6">
                  <c:v>38202.022275347415</c:v>
                </c:pt>
                <c:pt idx="7">
                  <c:v>31778.294996797689</c:v>
                </c:pt>
                <c:pt idx="8">
                  <c:v>116091.38734786578</c:v>
                </c:pt>
                <c:pt idx="9">
                  <c:v>83524.546196465541</c:v>
                </c:pt>
                <c:pt idx="10">
                  <c:v>336436.73908062163</c:v>
                </c:pt>
                <c:pt idx="11">
                  <c:v>624014.63093373762</c:v>
                </c:pt>
                <c:pt idx="12">
                  <c:v>179780.34118792129</c:v>
                </c:pt>
                <c:pt idx="13">
                  <c:v>95329.91510671968</c:v>
                </c:pt>
                <c:pt idx="14">
                  <c:v>110382.22750588352</c:v>
                </c:pt>
                <c:pt idx="15">
                  <c:v>241774.28023485714</c:v>
                </c:pt>
                <c:pt idx="16">
                  <c:v>44762.672273101925</c:v>
                </c:pt>
                <c:pt idx="17">
                  <c:v>400154.05520622787</c:v>
                </c:pt>
                <c:pt idx="18">
                  <c:v>448581.57850828295</c:v>
                </c:pt>
                <c:pt idx="19">
                  <c:v>414574.90794945322</c:v>
                </c:pt>
                <c:pt idx="20">
                  <c:v>191162.27430447232</c:v>
                </c:pt>
                <c:pt idx="21">
                  <c:v>157074.67656304472</c:v>
                </c:pt>
                <c:pt idx="22">
                  <c:v>188664.3849147709</c:v>
                </c:pt>
                <c:pt idx="23">
                  <c:v>144164.12847239265</c:v>
                </c:pt>
                <c:pt idx="24">
                  <c:v>106692.91555980267</c:v>
                </c:pt>
                <c:pt idx="25">
                  <c:v>128220.28592838628</c:v>
                </c:pt>
                <c:pt idx="26">
                  <c:v>328498.74684453564</c:v>
                </c:pt>
                <c:pt idx="27">
                  <c:v>359477.44844868785</c:v>
                </c:pt>
                <c:pt idx="28">
                  <c:v>799573.04372863821</c:v>
                </c:pt>
                <c:pt idx="29">
                  <c:v>654106.93313890765</c:v>
                </c:pt>
                <c:pt idx="30">
                  <c:v>194570.70021703542</c:v>
                </c:pt>
                <c:pt idx="31">
                  <c:v>65474.113151731806</c:v>
                </c:pt>
                <c:pt idx="32">
                  <c:v>105765.46719871448</c:v>
                </c:pt>
                <c:pt idx="33">
                  <c:v>68490.759786993716</c:v>
                </c:pt>
                <c:pt idx="34">
                  <c:v>90338.312660720665</c:v>
                </c:pt>
                <c:pt idx="35">
                  <c:v>70039.035201610328</c:v>
                </c:pt>
                <c:pt idx="36">
                  <c:v>143446.4811255681</c:v>
                </c:pt>
                <c:pt idx="37">
                  <c:v>162162.74702886248</c:v>
                </c:pt>
                <c:pt idx="38">
                  <c:v>121697.92007489005</c:v>
                </c:pt>
                <c:pt idx="39">
                  <c:v>103321.2051380175</c:v>
                </c:pt>
                <c:pt idx="40">
                  <c:v>108014.73021956004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AC-45D6-BCA6-DE65F45E5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Refinarias_Const_Dados_Graf!$H$4</c:f>
              <c:strCache>
                <c:ptCount val="1"/>
                <c:pt idx="0">
                  <c:v>Investimento em Infraestruturas de Refinação de Produtos Petrolíferos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Refinarias_Const_Dados_Graf!$G$5:$G$45</c:f>
              <c:numCache>
                <c:formatCode>General</c:formatCode>
                <c:ptCount val="41"/>
                <c:pt idx="0">
                  <c:v>1982</c:v>
                </c:pt>
                <c:pt idx="1">
                  <c:v>1983</c:v>
                </c:pt>
                <c:pt idx="2">
                  <c:v>1984</c:v>
                </c:pt>
                <c:pt idx="3">
                  <c:v>1985</c:v>
                </c:pt>
                <c:pt idx="4">
                  <c:v>1986</c:v>
                </c:pt>
                <c:pt idx="5">
                  <c:v>1987</c:v>
                </c:pt>
                <c:pt idx="6">
                  <c:v>1988</c:v>
                </c:pt>
                <c:pt idx="7">
                  <c:v>1989</c:v>
                </c:pt>
                <c:pt idx="8">
                  <c:v>1990</c:v>
                </c:pt>
                <c:pt idx="9">
                  <c:v>1991</c:v>
                </c:pt>
                <c:pt idx="10">
                  <c:v>1992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  <c:pt idx="35">
                  <c:v>2017</c:v>
                </c:pt>
                <c:pt idx="36">
                  <c:v>2018</c:v>
                </c:pt>
                <c:pt idx="37">
                  <c:v>2019</c:v>
                </c:pt>
                <c:pt idx="38">
                  <c:v>2020</c:v>
                </c:pt>
                <c:pt idx="39">
                  <c:v>2021</c:v>
                </c:pt>
                <c:pt idx="40">
                  <c:v>2022</c:v>
                </c:pt>
              </c:numCache>
            </c:numRef>
          </c:cat>
          <c:val>
            <c:numRef>
              <c:f>Refinarias_Const_Dados_Graf!$H$5:$H$45</c:f>
              <c:numCache>
                <c:formatCode>0.00%</c:formatCode>
                <c:ptCount val="4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AB-4350-A1B3-D749B629D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Refinarias_Const_Dados_Graf!$K$4</c:f>
              <c:strCache>
                <c:ptCount val="1"/>
                <c:pt idx="0">
                  <c:v>Investimento em Infraestruturas de Refinação de Produtos Petrolíferos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Refinarias_Const_Dados_Graf!$J$5:$J$45</c:f>
              <c:numCache>
                <c:formatCode>General</c:formatCode>
                <c:ptCount val="41"/>
                <c:pt idx="0">
                  <c:v>1982</c:v>
                </c:pt>
                <c:pt idx="1">
                  <c:v>1983</c:v>
                </c:pt>
                <c:pt idx="2">
                  <c:v>1984</c:v>
                </c:pt>
                <c:pt idx="3">
                  <c:v>1985</c:v>
                </c:pt>
                <c:pt idx="4">
                  <c:v>1986</c:v>
                </c:pt>
                <c:pt idx="5">
                  <c:v>1987</c:v>
                </c:pt>
                <c:pt idx="6">
                  <c:v>1988</c:v>
                </c:pt>
                <c:pt idx="7">
                  <c:v>1989</c:v>
                </c:pt>
                <c:pt idx="8">
                  <c:v>1990</c:v>
                </c:pt>
                <c:pt idx="9">
                  <c:v>1991</c:v>
                </c:pt>
                <c:pt idx="10">
                  <c:v>1992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  <c:pt idx="35">
                  <c:v>2017</c:v>
                </c:pt>
                <c:pt idx="36">
                  <c:v>2018</c:v>
                </c:pt>
                <c:pt idx="37">
                  <c:v>2019</c:v>
                </c:pt>
                <c:pt idx="38">
                  <c:v>2020</c:v>
                </c:pt>
                <c:pt idx="39">
                  <c:v>2021</c:v>
                </c:pt>
                <c:pt idx="40">
                  <c:v>2022</c:v>
                </c:pt>
              </c:numCache>
            </c:numRef>
          </c:cat>
          <c:val>
            <c:numRef>
              <c:f>Refinarias_Const_Dados_Graf!$K$5:$K$45</c:f>
              <c:numCache>
                <c:formatCode>0.00%</c:formatCode>
                <c:ptCount val="41"/>
                <c:pt idx="0">
                  <c:v>8.0279830755531278E-4</c:v>
                </c:pt>
                <c:pt idx="1">
                  <c:v>3.413651087855808E-4</c:v>
                </c:pt>
                <c:pt idx="2">
                  <c:v>2.2912810153580669E-4</c:v>
                </c:pt>
                <c:pt idx="3">
                  <c:v>4.4359542155307155E-4</c:v>
                </c:pt>
                <c:pt idx="4">
                  <c:v>9.2525724568292536E-4</c:v>
                </c:pt>
                <c:pt idx="5">
                  <c:v>9.9598835517042666E-4</c:v>
                </c:pt>
                <c:pt idx="6">
                  <c:v>1.61694837362852E-3</c:v>
                </c:pt>
                <c:pt idx="7">
                  <c:v>1.2939572049675348E-3</c:v>
                </c:pt>
                <c:pt idx="8">
                  <c:v>4.3998509529118782E-3</c:v>
                </c:pt>
                <c:pt idx="9">
                  <c:v>2.9533697839357565E-3</c:v>
                </c:pt>
                <c:pt idx="10">
                  <c:v>1.0968283445067473E-2</c:v>
                </c:pt>
                <c:pt idx="11">
                  <c:v>2.1728739446965625E-2</c:v>
                </c:pt>
                <c:pt idx="12">
                  <c:v>6.3027303548538185E-3</c:v>
                </c:pt>
                <c:pt idx="13">
                  <c:v>3.2043884364506541E-3</c:v>
                </c:pt>
                <c:pt idx="14">
                  <c:v>3.5273888807328033E-3</c:v>
                </c:pt>
                <c:pt idx="15">
                  <c:v>6.7677063833946017E-3</c:v>
                </c:pt>
                <c:pt idx="16">
                  <c:v>1.1213965080730701E-3</c:v>
                </c:pt>
                <c:pt idx="17">
                  <c:v>9.4510589426028552E-3</c:v>
                </c:pt>
                <c:pt idx="18">
                  <c:v>1.0181730205033943E-2</c:v>
                </c:pt>
                <c:pt idx="19">
                  <c:v>9.3192638538466925E-3</c:v>
                </c:pt>
                <c:pt idx="20">
                  <c:v>4.4480134561386865E-3</c:v>
                </c:pt>
                <c:pt idx="21">
                  <c:v>3.9432610217741441E-3</c:v>
                </c:pt>
                <c:pt idx="22">
                  <c:v>4.7273762222153678E-3</c:v>
                </c:pt>
                <c:pt idx="23">
                  <c:v>3.6083430148522678E-3</c:v>
                </c:pt>
                <c:pt idx="24">
                  <c:v>2.6908272651562063E-3</c:v>
                </c:pt>
                <c:pt idx="25">
                  <c:v>3.1369491250810115E-3</c:v>
                </c:pt>
                <c:pt idx="26">
                  <c:v>8.0029319064721834E-3</c:v>
                </c:pt>
                <c:pt idx="27">
                  <c:v>9.4716477867016532E-3</c:v>
                </c:pt>
                <c:pt idx="28">
                  <c:v>2.1307231638112299E-2</c:v>
                </c:pt>
                <c:pt idx="29">
                  <c:v>1.9941980553311922E-2</c:v>
                </c:pt>
                <c:pt idx="30">
                  <c:v>7.1222532630408992E-3</c:v>
                </c:pt>
                <c:pt idx="31">
                  <c:v>2.5176638052031197E-3</c:v>
                </c:pt>
                <c:pt idx="32">
                  <c:v>3.9759809631449254E-3</c:v>
                </c:pt>
                <c:pt idx="33">
                  <c:v>2.4308536388575118E-3</c:v>
                </c:pt>
                <c:pt idx="34">
                  <c:v>3.1266072065150056E-3</c:v>
                </c:pt>
                <c:pt idx="35">
                  <c:v>2.1742475150284147E-3</c:v>
                </c:pt>
                <c:pt idx="36">
                  <c:v>4.1937897389398501E-3</c:v>
                </c:pt>
                <c:pt idx="37">
                  <c:v>4.4986100770061134E-3</c:v>
                </c:pt>
                <c:pt idx="38">
                  <c:v>3.4511994349490267E-3</c:v>
                </c:pt>
                <c:pt idx="39">
                  <c:v>2.7113800831358821E-3</c:v>
                </c:pt>
                <c:pt idx="40">
                  <c:v>2.7520728236635804E-3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5E-4674-AF15-9414EC76C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Refinarias_Const_Dados_Graf!$N$4</c:f>
              <c:strCache>
                <c:ptCount val="1"/>
                <c:pt idx="0">
                  <c:v>Investimento em Infraestruturas de Refinação de Produtos Petrolíferos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Refinarias_Const_Dados_Graf!$M$5:$M$45</c:f>
              <c:numCache>
                <c:formatCode>General</c:formatCode>
                <c:ptCount val="41"/>
                <c:pt idx="0">
                  <c:v>1982</c:v>
                </c:pt>
                <c:pt idx="1">
                  <c:v>1983</c:v>
                </c:pt>
                <c:pt idx="2">
                  <c:v>1984</c:v>
                </c:pt>
                <c:pt idx="3">
                  <c:v>1985</c:v>
                </c:pt>
                <c:pt idx="4">
                  <c:v>1986</c:v>
                </c:pt>
                <c:pt idx="5">
                  <c:v>1987</c:v>
                </c:pt>
                <c:pt idx="6">
                  <c:v>1988</c:v>
                </c:pt>
                <c:pt idx="7">
                  <c:v>1989</c:v>
                </c:pt>
                <c:pt idx="8">
                  <c:v>1990</c:v>
                </c:pt>
                <c:pt idx="9">
                  <c:v>1991</c:v>
                </c:pt>
                <c:pt idx="10">
                  <c:v>1992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  <c:pt idx="35">
                  <c:v>2017</c:v>
                </c:pt>
                <c:pt idx="36">
                  <c:v>2018</c:v>
                </c:pt>
                <c:pt idx="37">
                  <c:v>2019</c:v>
                </c:pt>
                <c:pt idx="38">
                  <c:v>2020</c:v>
                </c:pt>
                <c:pt idx="39">
                  <c:v>2021</c:v>
                </c:pt>
                <c:pt idx="40">
                  <c:v>2022</c:v>
                </c:pt>
              </c:numCache>
            </c:numRef>
          </c:cat>
          <c:val>
            <c:numRef>
              <c:f>Refinarias_Const_Dados_Graf!$N$5:$N$45</c:f>
              <c:numCache>
                <c:formatCode>0.00%</c:formatCode>
                <c:ptCount val="41"/>
                <c:pt idx="0">
                  <c:v>1.5383081807080005E-4</c:v>
                </c:pt>
                <c:pt idx="1">
                  <c:v>6.2116438307441543E-5</c:v>
                </c:pt>
                <c:pt idx="2">
                  <c:v>3.7102419618827856E-5</c:v>
                </c:pt>
                <c:pt idx="3">
                  <c:v>6.9742578251796378E-5</c:v>
                </c:pt>
                <c:pt idx="4">
                  <c:v>1.4985709085830947E-4</c:v>
                </c:pt>
                <c:pt idx="5">
                  <c:v>1.8217349273911708E-4</c:v>
                </c:pt>
                <c:pt idx="6">
                  <c:v>3.1691850627579425E-4</c:v>
                </c:pt>
                <c:pt idx="7">
                  <c:v>2.4936435355451701E-4</c:v>
                </c:pt>
                <c:pt idx="8">
                  <c:v>8.5811318878017495E-4</c:v>
                </c:pt>
                <c:pt idx="9">
                  <c:v>5.9993697985282184E-4</c:v>
                </c:pt>
                <c:pt idx="10">
                  <c:v>2.3756217431842256E-3</c:v>
                </c:pt>
                <c:pt idx="11">
                  <c:v>4.4811285783287755E-3</c:v>
                </c:pt>
                <c:pt idx="12">
                  <c:v>1.2682782276584113E-3</c:v>
                </c:pt>
                <c:pt idx="13">
                  <c:v>6.5687055033522047E-4</c:v>
                </c:pt>
                <c:pt idx="14">
                  <c:v>7.3483755748256002E-4</c:v>
                </c:pt>
                <c:pt idx="15">
                  <c:v>1.5416957666757882E-3</c:v>
                </c:pt>
                <c:pt idx="16">
                  <c:v>2.7233916170724999E-4</c:v>
                </c:pt>
                <c:pt idx="17">
                  <c:v>2.3430322224779376E-3</c:v>
                </c:pt>
                <c:pt idx="18">
                  <c:v>2.5300409781287584E-3</c:v>
                </c:pt>
                <c:pt idx="19">
                  <c:v>2.2936599531804642E-3</c:v>
                </c:pt>
                <c:pt idx="20">
                  <c:v>1.0495250363012551E-3</c:v>
                </c:pt>
                <c:pt idx="21">
                  <c:v>8.7047637621196232E-4</c:v>
                </c:pt>
                <c:pt idx="22">
                  <c:v>1.0271669987655929E-3</c:v>
                </c:pt>
                <c:pt idx="23">
                  <c:v>7.787999632241086E-4</c:v>
                </c:pt>
                <c:pt idx="24">
                  <c:v>5.6715771624816841E-4</c:v>
                </c:pt>
                <c:pt idx="25">
                  <c:v>6.6492571812225168E-4</c:v>
                </c:pt>
                <c:pt idx="26">
                  <c:v>1.698110240830354E-3</c:v>
                </c:pt>
                <c:pt idx="27">
                  <c:v>1.9181337625990495E-3</c:v>
                </c:pt>
                <c:pt idx="28">
                  <c:v>4.1935663809426421E-3</c:v>
                </c:pt>
                <c:pt idx="29">
                  <c:v>3.4898266476673344E-3</c:v>
                </c:pt>
                <c:pt idx="30">
                  <c:v>1.0819828303452101E-3</c:v>
                </c:pt>
                <c:pt idx="31">
                  <c:v>3.6748401879866494E-4</c:v>
                </c:pt>
                <c:pt idx="32">
                  <c:v>5.8895984131156231E-4</c:v>
                </c:pt>
                <c:pt idx="33">
                  <c:v>3.7467961821830695E-4</c:v>
                </c:pt>
                <c:pt idx="34">
                  <c:v>4.8441422887858033E-4</c:v>
                </c:pt>
                <c:pt idx="35">
                  <c:v>3.6284241108896869E-4</c:v>
                </c:pt>
                <c:pt idx="36">
                  <c:v>7.2254782872989193E-4</c:v>
                </c:pt>
                <c:pt idx="37">
                  <c:v>7.9548123213551633E-4</c:v>
                </c:pt>
                <c:pt idx="38">
                  <c:v>6.5102113674881887E-4</c:v>
                </c:pt>
                <c:pt idx="39">
                  <c:v>5.2272425169404041E-4</c:v>
                </c:pt>
                <c:pt idx="40">
                  <c:v>5.1154407094508635E-4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5E-4B12-AAB6-AF844572E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Telecom_Cor_Dados_Graf!$E$4</c:f>
              <c:strCache>
                <c:ptCount val="1"/>
                <c:pt idx="0">
                  <c:v>Continente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Telecom_Cor_Dados_Graf!$D$5:$D$45</c:f>
              <c:numCache>
                <c:formatCode>General</c:formatCode>
                <c:ptCount val="41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  <c:pt idx="38">
                  <c:v>2021</c:v>
                </c:pt>
                <c:pt idx="39">
                  <c:v>2022</c:v>
                </c:pt>
                <c:pt idx="40">
                  <c:v>2023</c:v>
                </c:pt>
              </c:numCache>
            </c:numRef>
          </c:cat>
          <c:val>
            <c:numRef>
              <c:f>Telecom_Cor_Dados_Graf!$E$5:$E$45</c:f>
              <c:numCache>
                <c:formatCode>General</c:formatCode>
                <c:ptCount val="41"/>
                <c:pt idx="0">
                  <c:v>80711.500284314796</c:v>
                </c:pt>
                <c:pt idx="1">
                  <c:v>99390.987719595782</c:v>
                </c:pt>
                <c:pt idx="2">
                  <c:v>127023.4085853094</c:v>
                </c:pt>
                <c:pt idx="3">
                  <c:v>143943.09713590247</c:v>
                </c:pt>
                <c:pt idx="4">
                  <c:v>189054.37894673835</c:v>
                </c:pt>
                <c:pt idx="5">
                  <c:v>302211.66987559979</c:v>
                </c:pt>
                <c:pt idx="6">
                  <c:v>386383.81500583596</c:v>
                </c:pt>
                <c:pt idx="7">
                  <c:v>511806.54622360115</c:v>
                </c:pt>
                <c:pt idx="8">
                  <c:v>654757.03554433817</c:v>
                </c:pt>
                <c:pt idx="9">
                  <c:v>672224.93789966183</c:v>
                </c:pt>
                <c:pt idx="10">
                  <c:v>488936.66264303029</c:v>
                </c:pt>
                <c:pt idx="11">
                  <c:v>374118.37471693219</c:v>
                </c:pt>
                <c:pt idx="12">
                  <c:v>344444.88782035297</c:v>
                </c:pt>
                <c:pt idx="13">
                  <c:v>772591.6391496493</c:v>
                </c:pt>
                <c:pt idx="14">
                  <c:v>936825.27109665703</c:v>
                </c:pt>
                <c:pt idx="15">
                  <c:v>1352788.9678524761</c:v>
                </c:pt>
                <c:pt idx="16">
                  <c:v>1585316.7090448218</c:v>
                </c:pt>
                <c:pt idx="17">
                  <c:v>2154265.8475279184</c:v>
                </c:pt>
                <c:pt idx="18">
                  <c:v>1919139.50618651</c:v>
                </c:pt>
                <c:pt idx="19">
                  <c:v>1542948.14604</c:v>
                </c:pt>
                <c:pt idx="20">
                  <c:v>785716.64918999991</c:v>
                </c:pt>
                <c:pt idx="21">
                  <c:v>1012825.31699</c:v>
                </c:pt>
                <c:pt idx="22">
                  <c:v>937825.10086000001</c:v>
                </c:pt>
                <c:pt idx="23">
                  <c:v>907887.02500999987</c:v>
                </c:pt>
                <c:pt idx="24">
                  <c:v>1460140.8895800002</c:v>
                </c:pt>
                <c:pt idx="25">
                  <c:v>1242574.44783</c:v>
                </c:pt>
                <c:pt idx="26">
                  <c:v>1955137.0050599999</c:v>
                </c:pt>
                <c:pt idx="27">
                  <c:v>1918428.1678900002</c:v>
                </c:pt>
                <c:pt idx="28">
                  <c:v>1606991.2196600004</c:v>
                </c:pt>
                <c:pt idx="29">
                  <c:v>1354565.7997800002</c:v>
                </c:pt>
                <c:pt idx="30">
                  <c:v>1437536.0449000001</c:v>
                </c:pt>
                <c:pt idx="31">
                  <c:v>1163257.7817599999</c:v>
                </c:pt>
                <c:pt idx="32">
                  <c:v>1191491.9894999997</c:v>
                </c:pt>
                <c:pt idx="33">
                  <c:v>1200813.1061000002</c:v>
                </c:pt>
                <c:pt idx="34">
                  <c:v>1258055.6138300002</c:v>
                </c:pt>
                <c:pt idx="35">
                  <c:v>1197517.2782300003</c:v>
                </c:pt>
                <c:pt idx="36">
                  <c:v>1199785.1135900002</c:v>
                </c:pt>
                <c:pt idx="37">
                  <c:v>1484908.78577</c:v>
                </c:pt>
                <c:pt idx="38">
                  <c:v>1681123.6474999997</c:v>
                </c:pt>
                <c:pt idx="39">
                  <c:v>1576985.9950499998</c:v>
                </c:pt>
                <c:pt idx="40">
                  <c:v>1548109.70933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A-49B0-82E9-33BE82227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Est_Mun_Cor_Dados_Graf!$E$4</c:f>
              <c:strCache>
                <c:ptCount val="1"/>
                <c:pt idx="0">
                  <c:v>Continente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Est_Mun_Cor_Dados_Graf!$D$5:$D$45</c:f>
              <c:numCache>
                <c:formatCode>General</c:formatCode>
                <c:ptCount val="41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  <c:pt idx="38">
                  <c:v>2021</c:v>
                </c:pt>
                <c:pt idx="39">
                  <c:v>2022</c:v>
                </c:pt>
                <c:pt idx="40">
                  <c:v>2023</c:v>
                </c:pt>
              </c:numCache>
            </c:numRef>
          </c:cat>
          <c:val>
            <c:numRef>
              <c:f>Est_Mun_Cor_Dados_Graf!$E$5:$E$45</c:f>
              <c:numCache>
                <c:formatCode>General</c:formatCode>
                <c:ptCount val="41"/>
                <c:pt idx="0">
                  <c:v>49176.071268243526</c:v>
                </c:pt>
                <c:pt idx="1">
                  <c:v>64280</c:v>
                </c:pt>
                <c:pt idx="2">
                  <c:v>78695</c:v>
                </c:pt>
                <c:pt idx="3">
                  <c:v>85731.407308386784</c:v>
                </c:pt>
                <c:pt idx="4">
                  <c:v>105212.00407019084</c:v>
                </c:pt>
                <c:pt idx="5">
                  <c:v>137808.22218453526</c:v>
                </c:pt>
                <c:pt idx="6">
                  <c:v>172977.57404654782</c:v>
                </c:pt>
                <c:pt idx="7">
                  <c:v>189977.23985195678</c:v>
                </c:pt>
                <c:pt idx="8">
                  <c:v>258492.39832004867</c:v>
                </c:pt>
                <c:pt idx="9">
                  <c:v>310447.68607655552</c:v>
                </c:pt>
                <c:pt idx="10">
                  <c:v>373011.67685877037</c:v>
                </c:pt>
                <c:pt idx="11">
                  <c:v>313705.76909647748</c:v>
                </c:pt>
                <c:pt idx="12">
                  <c:v>274028.36663640628</c:v>
                </c:pt>
                <c:pt idx="13">
                  <c:v>382497.47109466186</c:v>
                </c:pt>
                <c:pt idx="14">
                  <c:v>498555.17702337366</c:v>
                </c:pt>
                <c:pt idx="15">
                  <c:v>538648</c:v>
                </c:pt>
                <c:pt idx="16">
                  <c:v>499678.89885376242</c:v>
                </c:pt>
                <c:pt idx="17">
                  <c:v>502123.10830897535</c:v>
                </c:pt>
                <c:pt idx="18">
                  <c:v>670350</c:v>
                </c:pt>
                <c:pt idx="19">
                  <c:v>743690</c:v>
                </c:pt>
                <c:pt idx="20">
                  <c:v>588767.79448000004</c:v>
                </c:pt>
                <c:pt idx="21">
                  <c:v>531523.55811999983</c:v>
                </c:pt>
                <c:pt idx="22">
                  <c:v>531583.36392999988</c:v>
                </c:pt>
                <c:pt idx="23">
                  <c:v>496807.70662999986</c:v>
                </c:pt>
                <c:pt idx="24">
                  <c:v>508829.321</c:v>
                </c:pt>
                <c:pt idx="25">
                  <c:v>558326.01910999964</c:v>
                </c:pt>
                <c:pt idx="26">
                  <c:v>567829.03254999989</c:v>
                </c:pt>
                <c:pt idx="27">
                  <c:v>428836.36614999984</c:v>
                </c:pt>
                <c:pt idx="28">
                  <c:v>404309.90645999997</c:v>
                </c:pt>
                <c:pt idx="29">
                  <c:v>377135.57407999999</c:v>
                </c:pt>
                <c:pt idx="30">
                  <c:v>419854.84959</c:v>
                </c:pt>
                <c:pt idx="31">
                  <c:v>263107.53495000006</c:v>
                </c:pt>
                <c:pt idx="32">
                  <c:v>260064.66728000005</c:v>
                </c:pt>
                <c:pt idx="33">
                  <c:v>296332.32384999993</c:v>
                </c:pt>
                <c:pt idx="34">
                  <c:v>429840.71703999996</c:v>
                </c:pt>
                <c:pt idx="35">
                  <c:v>324463.28367000009</c:v>
                </c:pt>
                <c:pt idx="36">
                  <c:v>358413.46155000001</c:v>
                </c:pt>
                <c:pt idx="37">
                  <c:v>480976</c:v>
                </c:pt>
                <c:pt idx="38">
                  <c:v>625943</c:v>
                </c:pt>
                <c:pt idx="39">
                  <c:v>548162.15547000011</c:v>
                </c:pt>
                <c:pt idx="40">
                  <c:v>532492.24030999991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CA-4641-BD88-7D326C46F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Telecom_Cor_Dados_Graf!$H$4</c:f>
              <c:strCache>
                <c:ptCount val="1"/>
                <c:pt idx="0">
                  <c:v>Continente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Telecom_Cor_Dados_Graf!$G$5:$G$45</c:f>
              <c:numCache>
                <c:formatCode>General</c:formatCode>
                <c:ptCount val="41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  <c:pt idx="38">
                  <c:v>2021</c:v>
                </c:pt>
                <c:pt idx="39">
                  <c:v>2022</c:v>
                </c:pt>
                <c:pt idx="40">
                  <c:v>2023</c:v>
                </c:pt>
              </c:numCache>
            </c:numRef>
          </c:cat>
          <c:val>
            <c:numRef>
              <c:f>Telecom_Cor_Dados_Graf!$H$5:$H$45</c:f>
              <c:numCache>
                <c:formatCode>0.00%</c:formatCode>
                <c:ptCount val="4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E7-46D4-9CF6-DEC33E09E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Telecom_Cor_Dados_Graf!$K$4</c:f>
              <c:strCache>
                <c:ptCount val="1"/>
                <c:pt idx="0">
                  <c:v>Continente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Telecom_Cor_Dados_Graf!$J$5:$J$45</c:f>
              <c:numCache>
                <c:formatCode>General</c:formatCode>
                <c:ptCount val="41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  <c:pt idx="38">
                  <c:v>2021</c:v>
                </c:pt>
                <c:pt idx="39">
                  <c:v>2022</c:v>
                </c:pt>
                <c:pt idx="40">
                  <c:v>2023</c:v>
                </c:pt>
              </c:numCache>
            </c:numRef>
          </c:cat>
          <c:val>
            <c:numRef>
              <c:f>Telecom_Cor_Dados_Graf!$K$5:$K$45</c:f>
              <c:numCache>
                <c:formatCode>0.00%</c:formatCode>
                <c:ptCount val="41"/>
                <c:pt idx="0">
                  <c:v>1.6684547862390656E-2</c:v>
                </c:pt>
                <c:pt idx="1">
                  <c:v>1.8984774075906975E-2</c:v>
                </c:pt>
                <c:pt idx="2">
                  <c:v>2.1172685366088177E-2</c:v>
                </c:pt>
                <c:pt idx="3">
                  <c:v>2.0379303592692046E-2</c:v>
                </c:pt>
                <c:pt idx="4">
                  <c:v>2.0533096450288179E-2</c:v>
                </c:pt>
                <c:pt idx="5">
                  <c:v>2.5822111989097358E-2</c:v>
                </c:pt>
                <c:pt idx="6">
                  <c:v>2.8814829744193242E-2</c:v>
                </c:pt>
                <c:pt idx="7">
                  <c:v>3.3307944619163289E-2</c:v>
                </c:pt>
                <c:pt idx="8">
                  <c:v>3.7681038860075976E-2</c:v>
                </c:pt>
                <c:pt idx="9">
                  <c:v>3.4575914921286997E-2</c:v>
                </c:pt>
                <c:pt idx="10">
                  <c:v>2.6353367504246206E-2</c:v>
                </c:pt>
                <c:pt idx="11">
                  <c:v>1.9449775395861325E-2</c:v>
                </c:pt>
                <c:pt idx="12">
                  <c:v>1.6618013422958863E-2</c:v>
                </c:pt>
                <c:pt idx="13">
                  <c:v>3.43708604886378E-2</c:v>
                </c:pt>
                <c:pt idx="14">
                  <c:v>3.5214494053266016E-2</c:v>
                </c:pt>
                <c:pt idx="15">
                  <c:v>4.4422044647424268E-2</c:v>
                </c:pt>
                <c:pt idx="16">
                  <c:v>4.8040045849982026E-2</c:v>
                </c:pt>
                <c:pt idx="17">
                  <c:v>5.9907448227829299E-2</c:v>
                </c:pt>
                <c:pt idx="18">
                  <c:v>5.1621132897580531E-2</c:v>
                </c:pt>
                <c:pt idx="19">
                  <c:v>4.1859121445449739E-2</c:v>
                </c:pt>
                <c:pt idx="20">
                  <c:v>2.2639020846071171E-2</c:v>
                </c:pt>
                <c:pt idx="21">
                  <c:v>2.8400130023525979E-2</c:v>
                </c:pt>
                <c:pt idx="22">
                  <c:v>2.5576257666399402E-2</c:v>
                </c:pt>
                <c:pt idx="23">
                  <c:v>2.4234102399421292E-2</c:v>
                </c:pt>
                <c:pt idx="24">
                  <c:v>3.6964843486207884E-2</c:v>
                </c:pt>
                <c:pt idx="25">
                  <c:v>3.0359267214688849E-2</c:v>
                </c:pt>
                <c:pt idx="26">
                  <c:v>5.2570023609411917E-2</c:v>
                </c:pt>
                <c:pt idx="27">
                  <c:v>5.1915496967491051E-2</c:v>
                </c:pt>
                <c:pt idx="28">
                  <c:v>4.9541307862529076E-2</c:v>
                </c:pt>
                <c:pt idx="29">
                  <c:v>5.0863102471500034E-2</c:v>
                </c:pt>
                <c:pt idx="30">
                  <c:v>5.7157809048003411E-2</c:v>
                </c:pt>
                <c:pt idx="31">
                  <c:v>4.4718840480226972E-2</c:v>
                </c:pt>
                <c:pt idx="32">
                  <c:v>4.2726480178581022E-2</c:v>
                </c:pt>
                <c:pt idx="33">
                  <c:v>4.156026158659621E-2</c:v>
                </c:pt>
                <c:pt idx="34">
                  <c:v>3.8253073757970317E-2</c:v>
                </c:pt>
                <c:pt idx="35">
                  <c:v>3.3307483526731831E-2</c:v>
                </c:pt>
                <c:pt idx="36">
                  <c:v>3.0910267230794205E-2</c:v>
                </c:pt>
                <c:pt idx="37">
                  <c:v>3.855924429028456E-2</c:v>
                </c:pt>
                <c:pt idx="38">
                  <c:v>3.8523069691608951E-2</c:v>
                </c:pt>
                <c:pt idx="39">
                  <c:v>3.2404598638665988E-2</c:v>
                </c:pt>
                <c:pt idx="40">
                  <c:v>3.0076618239165995E-2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22-41F6-A707-8A43DA924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Telecom_Cor_Dados_Graf!$N$4</c:f>
              <c:strCache>
                <c:ptCount val="1"/>
                <c:pt idx="0">
                  <c:v>Continente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Telecom_Cor_Dados_Graf!$M$5:$M$45</c:f>
              <c:numCache>
                <c:formatCode>General</c:formatCode>
                <c:ptCount val="41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  <c:pt idx="38">
                  <c:v>2021</c:v>
                </c:pt>
                <c:pt idx="39">
                  <c:v>2022</c:v>
                </c:pt>
                <c:pt idx="40">
                  <c:v>2023</c:v>
                </c:pt>
              </c:numCache>
            </c:numRef>
          </c:cat>
          <c:val>
            <c:numRef>
              <c:f>Telecom_Cor_Dados_Graf!$N$5:$N$45</c:f>
              <c:numCache>
                <c:formatCode>0.00%</c:formatCode>
                <c:ptCount val="41"/>
                <c:pt idx="0">
                  <c:v>5.2274287748908547E-3</c:v>
                </c:pt>
                <c:pt idx="1">
                  <c:v>5.2451837943741503E-3</c:v>
                </c:pt>
                <c:pt idx="2">
                  <c:v>5.4688530262718945E-3</c:v>
                </c:pt>
                <c:pt idx="3">
                  <c:v>5.0804760994720734E-3</c:v>
                </c:pt>
                <c:pt idx="4">
                  <c:v>5.6419827490558619E-3</c:v>
                </c:pt>
                <c:pt idx="5">
                  <c:v>7.546650831687712E-3</c:v>
                </c:pt>
                <c:pt idx="6">
                  <c:v>8.1824052918034011E-3</c:v>
                </c:pt>
                <c:pt idx="7">
                  <c:v>9.0278442500458817E-3</c:v>
                </c:pt>
                <c:pt idx="8">
                  <c:v>1.0072363877165988E-2</c:v>
                </c:pt>
                <c:pt idx="9">
                  <c:v>9.2139124354373211E-3</c:v>
                </c:pt>
                <c:pt idx="10">
                  <c:v>6.4278711609270251E-3</c:v>
                </c:pt>
                <c:pt idx="11">
                  <c:v>4.5364837940764539E-3</c:v>
                </c:pt>
                <c:pt idx="12">
                  <c:v>3.8689240066714851E-3</c:v>
                </c:pt>
                <c:pt idx="13">
                  <c:v>8.1884317716885494E-3</c:v>
                </c:pt>
                <c:pt idx="14">
                  <c:v>9.1548620318658101E-3</c:v>
                </c:pt>
                <c:pt idx="15">
                  <c:v>1.2148609452899292E-2</c:v>
                </c:pt>
                <c:pt idx="16">
                  <c:v>1.325479070431018E-2</c:v>
                </c:pt>
                <c:pt idx="17">
                  <c:v>1.6775876926109733E-2</c:v>
                </c:pt>
                <c:pt idx="18">
                  <c:v>1.413469410949806E-2</c:v>
                </c:pt>
                <c:pt idx="19">
                  <c:v>1.0823589526229322E-2</c:v>
                </c:pt>
                <c:pt idx="20">
                  <c:v>5.379122908608194E-3</c:v>
                </c:pt>
                <c:pt idx="21">
                  <c:v>6.652452945252625E-3</c:v>
                </c:pt>
                <c:pt idx="22">
                  <c:v>5.9149109467073096E-3</c:v>
                </c:pt>
                <c:pt idx="23">
                  <c:v>5.460632989034069E-3</c:v>
                </c:pt>
                <c:pt idx="24">
                  <c:v>8.320678135823675E-3</c:v>
                </c:pt>
                <c:pt idx="25">
                  <c:v>6.9377723175182071E-3</c:v>
                </c:pt>
                <c:pt idx="26">
                  <c:v>1.1145691081677653E-2</c:v>
                </c:pt>
                <c:pt idx="27">
                  <c:v>1.0681029024368243E-2</c:v>
                </c:pt>
                <c:pt idx="28">
                  <c:v>9.1256439358714178E-3</c:v>
                </c:pt>
                <c:pt idx="29">
                  <c:v>8.0487297337541834E-3</c:v>
                </c:pt>
                <c:pt idx="30">
                  <c:v>8.4316772364499745E-3</c:v>
                </c:pt>
                <c:pt idx="31">
                  <c:v>6.7219468971770032E-3</c:v>
                </c:pt>
                <c:pt idx="32">
                  <c:v>6.6299636838028572E-3</c:v>
                </c:pt>
                <c:pt idx="33">
                  <c:v>6.4390283334530909E-3</c:v>
                </c:pt>
                <c:pt idx="34">
                  <c:v>6.4203839394918333E-3</c:v>
                </c:pt>
                <c:pt idx="35">
                  <c:v>5.8363035664052119E-3</c:v>
                </c:pt>
                <c:pt idx="36">
                  <c:v>5.5966730849769126E-3</c:v>
                </c:pt>
                <c:pt idx="37">
                  <c:v>7.4053307980943431E-3</c:v>
                </c:pt>
                <c:pt idx="38">
                  <c:v>7.7810598009842927E-3</c:v>
                </c:pt>
                <c:pt idx="39">
                  <c:v>6.5073043594787326E-3</c:v>
                </c:pt>
                <c:pt idx="40">
                  <c:v>5.8308580031705857E-3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B2-43FD-8FD3-EC4DA9DAB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Telecom_Const_Dados_Graf!$E$4</c:f>
              <c:strCache>
                <c:ptCount val="1"/>
                <c:pt idx="0">
                  <c:v>Continente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Telecom_Const_Dados_Graf!$D$5:$D$45</c:f>
              <c:numCache>
                <c:formatCode>General</c:formatCode>
                <c:ptCount val="41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  <c:pt idx="38">
                  <c:v>2021</c:v>
                </c:pt>
                <c:pt idx="39">
                  <c:v>2022</c:v>
                </c:pt>
                <c:pt idx="40">
                  <c:v>2023</c:v>
                </c:pt>
              </c:numCache>
            </c:numRef>
          </c:cat>
          <c:val>
            <c:numRef>
              <c:f>Telecom_Const_Dados_Graf!$E$5:$E$45</c:f>
              <c:numCache>
                <c:formatCode>General</c:formatCode>
                <c:ptCount val="41"/>
                <c:pt idx="0">
                  <c:v>313586.07707363233</c:v>
                </c:pt>
                <c:pt idx="1">
                  <c:v>313487.98040582146</c:v>
                </c:pt>
                <c:pt idx="2">
                  <c:v>342546.52473233081</c:v>
                </c:pt>
                <c:pt idx="3">
                  <c:v>350144.96674747922</c:v>
                </c:pt>
                <c:pt idx="4">
                  <c:v>425544.31731293252</c:v>
                </c:pt>
                <c:pt idx="5">
                  <c:v>610073.21785441414</c:v>
                </c:pt>
                <c:pt idx="6">
                  <c:v>707663.40368764184</c:v>
                </c:pt>
                <c:pt idx="7">
                  <c:v>878840.11116000917</c:v>
                </c:pt>
                <c:pt idx="8">
                  <c:v>1065661.2281056948</c:v>
                </c:pt>
                <c:pt idx="9">
                  <c:v>1060567.783929589</c:v>
                </c:pt>
                <c:pt idx="10">
                  <c:v>756826.54933394445</c:v>
                </c:pt>
                <c:pt idx="11">
                  <c:v>554789.28334662772</c:v>
                </c:pt>
                <c:pt idx="12">
                  <c:v>494382.5757303416</c:v>
                </c:pt>
                <c:pt idx="13">
                  <c:v>1075563.9001848937</c:v>
                </c:pt>
                <c:pt idx="14">
                  <c:v>1258027.2357047121</c:v>
                </c:pt>
                <c:pt idx="15">
                  <c:v>1773190.3139867696</c:v>
                </c:pt>
                <c:pt idx="16">
                  <c:v>2033996.3252698989</c:v>
                </c:pt>
                <c:pt idx="17">
                  <c:v>2639372.4002975896</c:v>
                </c:pt>
                <c:pt idx="18">
                  <c:v>2296407.393855188</c:v>
                </c:pt>
                <c:pt idx="19">
                  <c:v>1798979.4623610934</c:v>
                </c:pt>
                <c:pt idx="20">
                  <c:v>901795.964676145</c:v>
                </c:pt>
                <c:pt idx="21">
                  <c:v>1133417.949095896</c:v>
                </c:pt>
                <c:pt idx="22">
                  <c:v>1021848.2225456552</c:v>
                </c:pt>
                <c:pt idx="23">
                  <c:v>960896.70059849392</c:v>
                </c:pt>
                <c:pt idx="24">
                  <c:v>1510908.4056239582</c:v>
                </c:pt>
                <c:pt idx="25">
                  <c:v>1246165.9491414977</c:v>
                </c:pt>
                <c:pt idx="26">
                  <c:v>1995190.1060480105</c:v>
                </c:pt>
                <c:pt idx="27">
                  <c:v>1948175.7476523723</c:v>
                </c:pt>
                <c:pt idx="28">
                  <c:v>1624979.6685448848</c:v>
                </c:pt>
                <c:pt idx="29">
                  <c:v>1389513.8374881682</c:v>
                </c:pt>
                <c:pt idx="30">
                  <c:v>1486440.2663214719</c:v>
                </c:pt>
                <c:pt idx="31">
                  <c:v>1189570.3474985657</c:v>
                </c:pt>
                <c:pt idx="32">
                  <c:v>1203844.2149196274</c:v>
                </c:pt>
                <c:pt idx="33">
                  <c:v>1200817.2621261589</c:v>
                </c:pt>
                <c:pt idx="34">
                  <c:v>1232246.2649654977</c:v>
                </c:pt>
                <c:pt idx="35">
                  <c:v>1139265.8202900989</c:v>
                </c:pt>
                <c:pt idx="36">
                  <c:v>1114231.6759486082</c:v>
                </c:pt>
                <c:pt idx="37">
                  <c:v>1359695.3517861592</c:v>
                </c:pt>
                <c:pt idx="38">
                  <c:v>1467979.3552032965</c:v>
                </c:pt>
                <c:pt idx="39">
                  <c:v>1271831.8896696821</c:v>
                </c:pt>
                <c:pt idx="40">
                  <c:v>1210553.8075081923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3C-4415-AFEA-184BC8A55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Telecom_Const_Dados_Graf!$H$4</c:f>
              <c:strCache>
                <c:ptCount val="1"/>
                <c:pt idx="0">
                  <c:v>Continente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Telecom_Const_Dados_Graf!$G$5:$G$45</c:f>
              <c:numCache>
                <c:formatCode>General</c:formatCode>
                <c:ptCount val="41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  <c:pt idx="38">
                  <c:v>2021</c:v>
                </c:pt>
                <c:pt idx="39">
                  <c:v>2022</c:v>
                </c:pt>
                <c:pt idx="40">
                  <c:v>2023</c:v>
                </c:pt>
              </c:numCache>
            </c:numRef>
          </c:cat>
          <c:val>
            <c:numRef>
              <c:f>Telecom_Const_Dados_Graf!$H$5:$H$45</c:f>
              <c:numCache>
                <c:formatCode>0.00%</c:formatCode>
                <c:ptCount val="4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7F-4DDF-AC6E-40DE4ED27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Telecom_Const_Dados_Graf!$K$4</c:f>
              <c:strCache>
                <c:ptCount val="1"/>
                <c:pt idx="0">
                  <c:v>Continente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Telecom_Const_Dados_Graf!$J$5:$J$45</c:f>
              <c:numCache>
                <c:formatCode>General</c:formatCode>
                <c:ptCount val="41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  <c:pt idx="38">
                  <c:v>2021</c:v>
                </c:pt>
                <c:pt idx="39">
                  <c:v>2022</c:v>
                </c:pt>
                <c:pt idx="40">
                  <c:v>2023</c:v>
                </c:pt>
              </c:numCache>
            </c:numRef>
          </c:cat>
          <c:val>
            <c:numRef>
              <c:f>Telecom_Const_Dados_Graf!$K$5:$K$45</c:f>
              <c:numCache>
                <c:formatCode>0.00%</c:formatCode>
                <c:ptCount val="41"/>
                <c:pt idx="0">
                  <c:v>1.6684547862390653E-2</c:v>
                </c:pt>
                <c:pt idx="1">
                  <c:v>1.8984774075906975E-2</c:v>
                </c:pt>
                <c:pt idx="2">
                  <c:v>2.1172685366088177E-2</c:v>
                </c:pt>
                <c:pt idx="3">
                  <c:v>2.0379303592692053E-2</c:v>
                </c:pt>
                <c:pt idx="4">
                  <c:v>2.0533096450288182E-2</c:v>
                </c:pt>
                <c:pt idx="5">
                  <c:v>2.5822111989097354E-2</c:v>
                </c:pt>
                <c:pt idx="6">
                  <c:v>2.8814829744193242E-2</c:v>
                </c:pt>
                <c:pt idx="7">
                  <c:v>3.3307944619163289E-2</c:v>
                </c:pt>
                <c:pt idx="8">
                  <c:v>3.7681038860075976E-2</c:v>
                </c:pt>
                <c:pt idx="9">
                  <c:v>3.4575914921287004E-2</c:v>
                </c:pt>
                <c:pt idx="10">
                  <c:v>2.6353367504246213E-2</c:v>
                </c:pt>
                <c:pt idx="11">
                  <c:v>1.9449775395861329E-2</c:v>
                </c:pt>
                <c:pt idx="12">
                  <c:v>1.6618013422958863E-2</c:v>
                </c:pt>
                <c:pt idx="13">
                  <c:v>3.43708604886378E-2</c:v>
                </c:pt>
                <c:pt idx="14">
                  <c:v>3.5214494053266009E-2</c:v>
                </c:pt>
                <c:pt idx="15">
                  <c:v>4.4422044647424275E-2</c:v>
                </c:pt>
                <c:pt idx="16">
                  <c:v>4.8040045849982026E-2</c:v>
                </c:pt>
                <c:pt idx="17">
                  <c:v>5.9907448227829306E-2</c:v>
                </c:pt>
                <c:pt idx="18">
                  <c:v>5.1621132897580531E-2</c:v>
                </c:pt>
                <c:pt idx="19">
                  <c:v>4.1859121445449739E-2</c:v>
                </c:pt>
                <c:pt idx="20">
                  <c:v>2.2639020846071167E-2</c:v>
                </c:pt>
                <c:pt idx="21">
                  <c:v>2.8400130023525979E-2</c:v>
                </c:pt>
                <c:pt idx="22">
                  <c:v>2.5576257666399399E-2</c:v>
                </c:pt>
                <c:pt idx="23">
                  <c:v>2.4234102399421292E-2</c:v>
                </c:pt>
                <c:pt idx="24">
                  <c:v>3.6964843486207884E-2</c:v>
                </c:pt>
                <c:pt idx="25">
                  <c:v>3.0359267214688852E-2</c:v>
                </c:pt>
                <c:pt idx="26">
                  <c:v>5.2570023609411917E-2</c:v>
                </c:pt>
                <c:pt idx="27">
                  <c:v>5.1915496967491058E-2</c:v>
                </c:pt>
                <c:pt idx="28">
                  <c:v>4.9541307862529069E-2</c:v>
                </c:pt>
                <c:pt idx="29">
                  <c:v>5.0863102471500041E-2</c:v>
                </c:pt>
                <c:pt idx="30">
                  <c:v>5.7157809048003411E-2</c:v>
                </c:pt>
                <c:pt idx="31">
                  <c:v>4.4718840480226972E-2</c:v>
                </c:pt>
                <c:pt idx="32">
                  <c:v>4.2726480178581015E-2</c:v>
                </c:pt>
                <c:pt idx="33">
                  <c:v>4.156026158659621E-2</c:v>
                </c:pt>
                <c:pt idx="34">
                  <c:v>3.825307375797031E-2</c:v>
                </c:pt>
                <c:pt idx="35">
                  <c:v>3.3307483526731831E-2</c:v>
                </c:pt>
                <c:pt idx="36">
                  <c:v>3.0910267230794212E-2</c:v>
                </c:pt>
                <c:pt idx="37">
                  <c:v>3.855924429028456E-2</c:v>
                </c:pt>
                <c:pt idx="38">
                  <c:v>3.8523069691608951E-2</c:v>
                </c:pt>
                <c:pt idx="39">
                  <c:v>3.2404598638665988E-2</c:v>
                </c:pt>
                <c:pt idx="40">
                  <c:v>3.0076618239165999E-2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DC-44C9-B0C8-F957BB89D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4759405074366"/>
          <c:y val="0.12133480177008862"/>
          <c:w val="0.84341251093613301"/>
          <c:h val="0.7264502989410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Telecom_Const_Dados_Graf!$N$4</c:f>
              <c:strCache>
                <c:ptCount val="1"/>
                <c:pt idx="0">
                  <c:v>Continente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Telecom_Const_Dados_Graf!$M$5:$M$45</c:f>
              <c:numCache>
                <c:formatCode>General</c:formatCode>
                <c:ptCount val="41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  <c:pt idx="38">
                  <c:v>2021</c:v>
                </c:pt>
                <c:pt idx="39">
                  <c:v>2022</c:v>
                </c:pt>
                <c:pt idx="40">
                  <c:v>2023</c:v>
                </c:pt>
              </c:numCache>
            </c:numRef>
          </c:cat>
          <c:val>
            <c:numRef>
              <c:f>Telecom_Const_Dados_Graf!$N$5:$N$45</c:f>
              <c:numCache>
                <c:formatCode>0.00%</c:formatCode>
                <c:ptCount val="41"/>
                <c:pt idx="0">
                  <c:v>3.0360006377591494E-3</c:v>
                </c:pt>
                <c:pt idx="1">
                  <c:v>3.0741801176355017E-3</c:v>
                </c:pt>
                <c:pt idx="2">
                  <c:v>3.3287937480851672E-3</c:v>
                </c:pt>
                <c:pt idx="3">
                  <c:v>3.3006854735463365E-3</c:v>
                </c:pt>
                <c:pt idx="4">
                  <c:v>3.7556522399883902E-3</c:v>
                </c:pt>
                <c:pt idx="5">
                  <c:v>5.0610800529807768E-3</c:v>
                </c:pt>
                <c:pt idx="6">
                  <c:v>5.5530363480023257E-3</c:v>
                </c:pt>
                <c:pt idx="7">
                  <c:v>6.4961260903503458E-3</c:v>
                </c:pt>
                <c:pt idx="8">
                  <c:v>7.6543915273978918E-3</c:v>
                </c:pt>
                <c:pt idx="9">
                  <c:v>7.4888012959253005E-3</c:v>
                </c:pt>
                <c:pt idx="10">
                  <c:v>5.4348678876063386E-3</c:v>
                </c:pt>
                <c:pt idx="11">
                  <c:v>3.9138159620647943E-3</c:v>
                </c:pt>
                <c:pt idx="12">
                  <c:v>3.4065419468021999E-3</c:v>
                </c:pt>
                <c:pt idx="13">
                  <c:v>7.1602536675222997E-3</c:v>
                </c:pt>
                <c:pt idx="14">
                  <c:v>8.0219254991258458E-3</c:v>
                </c:pt>
                <c:pt idx="15">
                  <c:v>1.0788211229041264E-2</c:v>
                </c:pt>
                <c:pt idx="16">
                  <c:v>1.1909710444026302E-2</c:v>
                </c:pt>
                <c:pt idx="17">
                  <c:v>1.4886300840754789E-2</c:v>
                </c:pt>
                <c:pt idx="18">
                  <c:v>1.2705008369959912E-2</c:v>
                </c:pt>
                <c:pt idx="19">
                  <c:v>9.8768127362437782E-3</c:v>
                </c:pt>
                <c:pt idx="20">
                  <c:v>4.9975724960273334E-3</c:v>
                </c:pt>
                <c:pt idx="21">
                  <c:v>6.1707964311643474E-3</c:v>
                </c:pt>
                <c:pt idx="22">
                  <c:v>5.5202037189964019E-3</c:v>
                </c:pt>
                <c:pt idx="23">
                  <c:v>5.1079303194819332E-3</c:v>
                </c:pt>
                <c:pt idx="24">
                  <c:v>7.8352801146268723E-3</c:v>
                </c:pt>
                <c:pt idx="25">
                  <c:v>6.4418119713946049E-3</c:v>
                </c:pt>
                <c:pt idx="26">
                  <c:v>1.0646124038461184E-2</c:v>
                </c:pt>
                <c:pt idx="27">
                  <c:v>1.0217708542830117E-2</c:v>
                </c:pt>
                <c:pt idx="28">
                  <c:v>8.6696793167934313E-3</c:v>
                </c:pt>
                <c:pt idx="29">
                  <c:v>7.7269091030266615E-3</c:v>
                </c:pt>
                <c:pt idx="30">
                  <c:v>8.3428857066928305E-3</c:v>
                </c:pt>
                <c:pt idx="31">
                  <c:v>6.6241768854041492E-3</c:v>
                </c:pt>
                <c:pt idx="32">
                  <c:v>6.5856458921347552E-3</c:v>
                </c:pt>
                <c:pt idx="33">
                  <c:v>6.4390506189944919E-3</c:v>
                </c:pt>
                <c:pt idx="34">
                  <c:v>6.3837430733936981E-3</c:v>
                </c:pt>
                <c:pt idx="35">
                  <c:v>5.7385447055770724E-3</c:v>
                </c:pt>
                <c:pt idx="36">
                  <c:v>5.4658076698112642E-3</c:v>
                </c:pt>
                <c:pt idx="37">
                  <c:v>7.2736692049230186E-3</c:v>
                </c:pt>
                <c:pt idx="38">
                  <c:v>7.4268240379688905E-3</c:v>
                </c:pt>
                <c:pt idx="39">
                  <c:v>6.0232346188056896E-3</c:v>
                </c:pt>
                <c:pt idx="40">
                  <c:v>5.6062585734579064E-3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8D-49D2-9596-C2368AA87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770648"/>
        <c:axId val="373768024"/>
      </c:barChart>
      <c:catAx>
        <c:axId val="37377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68024"/>
        <c:crosses val="autoZero"/>
        <c:auto val="1"/>
        <c:lblAlgn val="ctr"/>
        <c:lblOffset val="100"/>
        <c:noMultiLvlLbl val="0"/>
      </c:catAx>
      <c:valAx>
        <c:axId val="3737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7377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Style="combo" dx="16" fmlaLink="Est_Nac_Cor_Dados_Graf!$A$1" fmlaRange="Est_Nac_Cor_Dados_Graf!$B$5:$B$10" sel="6" val="0"/>
</file>

<file path=xl/ctrlProps/ctrlProp10.xml><?xml version="1.0" encoding="utf-8"?>
<formControlPr xmlns="http://schemas.microsoft.com/office/spreadsheetml/2009/9/main" objectType="Drop" dropStyle="combo" dx="16" fmlaLink="Portuaria_Const_Dados_Graf!$A$1" fmlaRange="Portuaria_Const_Dados_Graf!$B$5:$B$10" sel="6" val="0"/>
</file>

<file path=xl/ctrlProps/ctrlProp11.xml><?xml version="1.0" encoding="utf-8"?>
<formControlPr xmlns="http://schemas.microsoft.com/office/spreadsheetml/2009/9/main" objectType="Drop" dropStyle="combo" dx="16" fmlaLink="Aeroportuaria_Cor_Dados_Graf!$A$1" fmlaRange="Aeroportuaria_Cor_Dados_Graf!$B$5:$B$10" sel="6" val="0"/>
</file>

<file path=xl/ctrlProps/ctrlProp12.xml><?xml version="1.0" encoding="utf-8"?>
<formControlPr xmlns="http://schemas.microsoft.com/office/spreadsheetml/2009/9/main" objectType="Drop" dropStyle="combo" dx="16" fmlaLink="Aeroportuaria_Const_Dados_Graf!$A$1" fmlaRange="Aeroportuaria_Const_Dados_Graf!$B$5:$B$10" sel="6" val="0"/>
</file>

<file path=xl/ctrlProps/ctrlProp13.xml><?xml version="1.0" encoding="utf-8"?>
<formControlPr xmlns="http://schemas.microsoft.com/office/spreadsheetml/2009/9/main" objectType="Drop" dropStyle="combo" dx="16" fmlaLink="Saude_Cor_Dados_Graf!$A$1" fmlaRange="Saude_Cor_Dados_Graf!$B$5:$B$10" sel="1" val="0"/>
</file>

<file path=xl/ctrlProps/ctrlProp14.xml><?xml version="1.0" encoding="utf-8"?>
<formControlPr xmlns="http://schemas.microsoft.com/office/spreadsheetml/2009/9/main" objectType="Drop" dropStyle="combo" dx="16" fmlaLink="Saude_Const_Dados_Graf!$A$1" fmlaRange="Saude_Const_Dados_Graf!$B$5:$B$10" sel="6" val="0"/>
</file>

<file path=xl/ctrlProps/ctrlProp15.xml><?xml version="1.0" encoding="utf-8"?>
<formControlPr xmlns="http://schemas.microsoft.com/office/spreadsheetml/2009/9/main" objectType="Drop" dropStyle="combo" dx="16" fmlaLink="Educacao_Cor_Dados_Graf!$A$1" fmlaRange="Educacao_Cor_Dados_Graf!$B$5:$B$10" sel="5" val="0"/>
</file>

<file path=xl/ctrlProps/ctrlProp16.xml><?xml version="1.0" encoding="utf-8"?>
<formControlPr xmlns="http://schemas.microsoft.com/office/spreadsheetml/2009/9/main" objectType="Drop" dropStyle="combo" dx="16" fmlaLink="Educacao_Const_Dados_Graf!$A$1" fmlaRange="Educacao_Const_Dados_Graf!$B$5:$B$10" sel="1" val="0"/>
</file>

<file path=xl/ctrlProps/ctrlProp2.xml><?xml version="1.0" encoding="utf-8"?>
<formControlPr xmlns="http://schemas.microsoft.com/office/spreadsheetml/2009/9/main" objectType="Drop" dropStyle="combo" dx="16" fmlaLink="Est_Nac_Const_Dados_Graf!$A$1" fmlaRange="Est_Nac_Const_Dados_Graf!$B$5:$B$10" sel="6" val="0"/>
</file>

<file path=xl/ctrlProps/ctrlProp3.xml><?xml version="1.0" encoding="utf-8"?>
<formControlPr xmlns="http://schemas.microsoft.com/office/spreadsheetml/2009/9/main" objectType="Drop" dropStyle="combo" dx="16" fmlaLink="Est_Mun_Cor_Dados_Graf!$A$1" fmlaRange="Est_Mun_Cor_Dados_Graf!$B$5:$B$10" sel="6" val="0"/>
</file>

<file path=xl/ctrlProps/ctrlProp4.xml><?xml version="1.0" encoding="utf-8"?>
<formControlPr xmlns="http://schemas.microsoft.com/office/spreadsheetml/2009/9/main" objectType="Drop" dropStyle="combo" dx="16" fmlaLink="Est_Mun_Const_Dados_Graf!$A$1" fmlaRange="Est_Mun_Const_Dados_Graf!$B$5:$B$10" sel="6" val="0"/>
</file>

<file path=xl/ctrlProps/ctrlProp5.xml><?xml version="1.0" encoding="utf-8"?>
<formControlPr xmlns="http://schemas.microsoft.com/office/spreadsheetml/2009/9/main" objectType="Drop" dropStyle="combo" dx="16" fmlaLink="AE_Cor_Dados_Graf!$A$1" fmlaRange="AE_Cor_Dados_Graf!$B$5:$B$10" sel="6" val="0"/>
</file>

<file path=xl/ctrlProps/ctrlProp6.xml><?xml version="1.0" encoding="utf-8"?>
<formControlPr xmlns="http://schemas.microsoft.com/office/spreadsheetml/2009/9/main" objectType="Drop" dropStyle="combo" dx="16" fmlaLink="AE_Const_Dados_Graf!$A$1" fmlaRange="AE_Const_Dados_Graf!$B$5:$B$10" sel="6" val="0"/>
</file>

<file path=xl/ctrlProps/ctrlProp7.xml><?xml version="1.0" encoding="utf-8"?>
<formControlPr xmlns="http://schemas.microsoft.com/office/spreadsheetml/2009/9/main" objectType="Drop" dropStyle="combo" dx="16" fmlaLink="Ferrovia_Cor_Dados_Graf!$A$1" fmlaRange="Ferrovia_Cor_Dados_Graf!$B$5:$B$10" sel="6" val="0"/>
</file>

<file path=xl/ctrlProps/ctrlProp8.xml><?xml version="1.0" encoding="utf-8"?>
<formControlPr xmlns="http://schemas.microsoft.com/office/spreadsheetml/2009/9/main" objectType="Drop" dropStyle="combo" dx="16" fmlaLink="Ferrovia_Const_Dados_Graf!$A$1" fmlaRange="Ferrovia_Const_Dados_Graf!$B$5:$B$10" sel="6" val="0"/>
</file>

<file path=xl/ctrlProps/ctrlProp9.xml><?xml version="1.0" encoding="utf-8"?>
<formControlPr xmlns="http://schemas.microsoft.com/office/spreadsheetml/2009/9/main" objectType="Drop" dropStyle="combo" dx="16" fmlaLink="Portuaria_Cor_Dados_Graf!$A$1" fmlaRange="Portuaria_Cor_Dados_Graf!$B$5:$B$10" sel="6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3.xml"/><Relationship Id="rId2" Type="http://schemas.openxmlformats.org/officeDocument/2006/relationships/chart" Target="../charts/chart82.xml"/><Relationship Id="rId1" Type="http://schemas.openxmlformats.org/officeDocument/2006/relationships/chart" Target="../charts/chart81.xml"/><Relationship Id="rId4" Type="http://schemas.openxmlformats.org/officeDocument/2006/relationships/chart" Target="../charts/chart84.xml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4" Type="http://schemas.openxmlformats.org/officeDocument/2006/relationships/chart" Target="../charts/chart88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1.xml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4" Type="http://schemas.openxmlformats.org/officeDocument/2006/relationships/chart" Target="../charts/chart92.xml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5.xml"/><Relationship Id="rId2" Type="http://schemas.openxmlformats.org/officeDocument/2006/relationships/chart" Target="../charts/chart94.xml"/><Relationship Id="rId1" Type="http://schemas.openxmlformats.org/officeDocument/2006/relationships/chart" Target="../charts/chart93.xml"/><Relationship Id="rId4" Type="http://schemas.openxmlformats.org/officeDocument/2006/relationships/chart" Target="../charts/chart96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chart" Target="../charts/chart24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4" Type="http://schemas.openxmlformats.org/officeDocument/2006/relationships/chart" Target="../charts/chart28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4" Type="http://schemas.openxmlformats.org/officeDocument/2006/relationships/chart" Target="../charts/chart32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4" Type="http://schemas.openxmlformats.org/officeDocument/2006/relationships/chart" Target="../charts/chart36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4" Type="http://schemas.openxmlformats.org/officeDocument/2006/relationships/chart" Target="../charts/chart40.xml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4" Type="http://schemas.openxmlformats.org/officeDocument/2006/relationships/chart" Target="../charts/chart44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4" Type="http://schemas.openxmlformats.org/officeDocument/2006/relationships/chart" Target="../charts/chart48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4" Type="http://schemas.openxmlformats.org/officeDocument/2006/relationships/chart" Target="../charts/chart52.xml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4" Type="http://schemas.openxmlformats.org/officeDocument/2006/relationships/chart" Target="../charts/chart56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4" Type="http://schemas.openxmlformats.org/officeDocument/2006/relationships/chart" Target="../charts/chart60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4" Type="http://schemas.openxmlformats.org/officeDocument/2006/relationships/chart" Target="../charts/chart64.xml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7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4" Type="http://schemas.openxmlformats.org/officeDocument/2006/relationships/chart" Target="../charts/chart68.xml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1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4" Type="http://schemas.openxmlformats.org/officeDocument/2006/relationships/chart" Target="../charts/chart72.xml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4" Type="http://schemas.openxmlformats.org/officeDocument/2006/relationships/chart" Target="../charts/chart76.xml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4" Type="http://schemas.openxmlformats.org/officeDocument/2006/relationships/chart" Target="../charts/chart80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0</xdr:row>
          <xdr:rowOff>38100</xdr:rowOff>
        </xdr:from>
        <xdr:to>
          <xdr:col>3</xdr:col>
          <xdr:colOff>563880</xdr:colOff>
          <xdr:row>0</xdr:row>
          <xdr:rowOff>289560</xdr:rowOff>
        </xdr:to>
        <xdr:sp macro="" textlink="">
          <xdr:nvSpPr>
            <xdr:cNvPr id="125953" name="Drop Down 1" hidden="1">
              <a:extLst>
                <a:ext uri="{63B3BB69-23CF-44E3-9099-C40C66FF867C}">
                  <a14:compatExt spid="_x0000_s125953"/>
                </a:ext>
                <a:ext uri="{FF2B5EF4-FFF2-40B4-BE49-F238E27FC236}">
                  <a16:creationId xmlns:a16="http://schemas.microsoft.com/office/drawing/2014/main" id="{00000000-0008-0000-2000-000001E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85724</xdr:colOff>
      <xdr:row>2</xdr:row>
      <xdr:rowOff>47626</xdr:rowOff>
    </xdr:from>
    <xdr:to>
      <xdr:col>12</xdr:col>
      <xdr:colOff>57149</xdr:colOff>
      <xdr:row>21</xdr:row>
      <xdr:rowOff>38102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352425</xdr:colOff>
      <xdr:row>2</xdr:row>
      <xdr:rowOff>57150</xdr:rowOff>
    </xdr:from>
    <xdr:to>
      <xdr:col>24</xdr:col>
      <xdr:colOff>323850</xdr:colOff>
      <xdr:row>21</xdr:row>
      <xdr:rowOff>47626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22</xdr:row>
      <xdr:rowOff>104775</xdr:rowOff>
    </xdr:from>
    <xdr:to>
      <xdr:col>12</xdr:col>
      <xdr:colOff>47625</xdr:colOff>
      <xdr:row>41</xdr:row>
      <xdr:rowOff>228601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333375</xdr:colOff>
      <xdr:row>22</xdr:row>
      <xdr:rowOff>104775</xdr:rowOff>
    </xdr:from>
    <xdr:to>
      <xdr:col>24</xdr:col>
      <xdr:colOff>304800</xdr:colOff>
      <xdr:row>41</xdr:row>
      <xdr:rowOff>228601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0.05534</cdr:x>
      <cdr:y>0.01052</cdr:y>
    </cdr:from>
    <cdr:to>
      <cdr:x>0.96383</cdr:x>
      <cdr:y>0.06575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03225" y="50800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</a:t>
          </a:r>
          <a:r>
            <a:rPr lang="pt-PT" sz="1100" b="1" baseline="0">
              <a:solidFill>
                <a:srgbClr val="002060"/>
              </a:solidFill>
            </a:rPr>
            <a:t> PIB de Portugal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0.05534</cdr:x>
      <cdr:y>0.01052</cdr:y>
    </cdr:from>
    <cdr:to>
      <cdr:x>0.96383</cdr:x>
      <cdr:y>0.06575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03225" y="50800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</a:t>
          </a:r>
          <a:r>
            <a:rPr lang="pt-PT" sz="1100" b="1" baseline="0">
              <a:solidFill>
                <a:srgbClr val="002060"/>
              </a:solidFill>
            </a:rPr>
            <a:t> PIB de Portugal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85724</xdr:colOff>
      <xdr:row>2</xdr:row>
      <xdr:rowOff>47626</xdr:rowOff>
    </xdr:from>
    <xdr:to>
      <xdr:col>12</xdr:col>
      <xdr:colOff>57149</xdr:colOff>
      <xdr:row>21</xdr:row>
      <xdr:rowOff>38102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352425</xdr:colOff>
      <xdr:row>2</xdr:row>
      <xdr:rowOff>57150</xdr:rowOff>
    </xdr:from>
    <xdr:to>
      <xdr:col>24</xdr:col>
      <xdr:colOff>323850</xdr:colOff>
      <xdr:row>21</xdr:row>
      <xdr:rowOff>47626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4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22</xdr:row>
      <xdr:rowOff>104775</xdr:rowOff>
    </xdr:from>
    <xdr:to>
      <xdr:col>12</xdr:col>
      <xdr:colOff>47625</xdr:colOff>
      <xdr:row>41</xdr:row>
      <xdr:rowOff>228601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4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333375</xdr:colOff>
      <xdr:row>22</xdr:row>
      <xdr:rowOff>104775</xdr:rowOff>
    </xdr:from>
    <xdr:to>
      <xdr:col>24</xdr:col>
      <xdr:colOff>304800</xdr:colOff>
      <xdr:row>41</xdr:row>
      <xdr:rowOff>228601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4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0.05882</cdr:x>
      <cdr:y>0.03945</cdr:y>
    </cdr:from>
    <cdr:to>
      <cdr:x>0.96863</cdr:x>
      <cdr:y>0.0789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28626" y="190499"/>
          <a:ext cx="66294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0.0549</cdr:x>
      <cdr:y>0.01381</cdr:y>
    </cdr:from>
    <cdr:to>
      <cdr:x>0.9634</cdr:x>
      <cdr:y>0.06903</cdr:y>
    </cdr:to>
    <cdr:sp macro="" textlink="">
      <cdr:nvSpPr>
        <cdr:cNvPr id="3" name="CaixaDeTexto 2"/>
        <cdr:cNvSpPr txBox="1"/>
      </cdr:nvSpPr>
      <cdr:spPr>
        <a:xfrm xmlns:a="http://schemas.openxmlformats.org/drawingml/2006/main">
          <a:off x="400051" y="66674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Valore</a:t>
          </a:r>
          <a:r>
            <a:rPr lang="pt-PT" sz="1100" b="1" baseline="0">
              <a:solidFill>
                <a:srgbClr val="002060"/>
              </a:solidFill>
            </a:rPr>
            <a:t>s em mil euros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0.05926</cdr:x>
      <cdr:y>0.0263</cdr:y>
    </cdr:from>
    <cdr:to>
      <cdr:x>0.96776</cdr:x>
      <cdr:y>0.08153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31800" y="127000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 Investimento em Infraestruturas de Refinação de Produtos Petrolíferos de</a:t>
          </a:r>
          <a:r>
            <a:rPr lang="pt-PT" sz="1100" b="1" baseline="0">
              <a:solidFill>
                <a:srgbClr val="002060"/>
              </a:solidFill>
            </a:rPr>
            <a:t> Portugal 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0.0671</cdr:x>
      <cdr:y>0.00855</cdr:y>
    </cdr:from>
    <cdr:to>
      <cdr:x>0.9756</cdr:x>
      <cdr:y>0.06377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88950" y="41275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</a:t>
          </a:r>
          <a:r>
            <a:rPr lang="pt-PT" sz="1100" b="1" baseline="0">
              <a:solidFill>
                <a:srgbClr val="002060"/>
              </a:solidFill>
            </a:rPr>
            <a:t> FBCF de Portugal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0.05534</cdr:x>
      <cdr:y>0.01052</cdr:y>
    </cdr:from>
    <cdr:to>
      <cdr:x>0.96383</cdr:x>
      <cdr:y>0.06575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03225" y="50800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</a:t>
          </a:r>
          <a:r>
            <a:rPr lang="pt-PT" sz="1100" b="1" baseline="0">
              <a:solidFill>
                <a:srgbClr val="002060"/>
              </a:solidFill>
            </a:rPr>
            <a:t> PIB de Portugal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85724</xdr:colOff>
      <xdr:row>2</xdr:row>
      <xdr:rowOff>47626</xdr:rowOff>
    </xdr:from>
    <xdr:to>
      <xdr:col>12</xdr:col>
      <xdr:colOff>57149</xdr:colOff>
      <xdr:row>21</xdr:row>
      <xdr:rowOff>38102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352425</xdr:colOff>
      <xdr:row>2</xdr:row>
      <xdr:rowOff>57150</xdr:rowOff>
    </xdr:from>
    <xdr:to>
      <xdr:col>24</xdr:col>
      <xdr:colOff>323850</xdr:colOff>
      <xdr:row>21</xdr:row>
      <xdr:rowOff>47626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4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22</xdr:row>
      <xdr:rowOff>104775</xdr:rowOff>
    </xdr:from>
    <xdr:to>
      <xdr:col>12</xdr:col>
      <xdr:colOff>47625</xdr:colOff>
      <xdr:row>41</xdr:row>
      <xdr:rowOff>228601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4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333375</xdr:colOff>
      <xdr:row>22</xdr:row>
      <xdr:rowOff>104775</xdr:rowOff>
    </xdr:from>
    <xdr:to>
      <xdr:col>24</xdr:col>
      <xdr:colOff>304800</xdr:colOff>
      <xdr:row>41</xdr:row>
      <xdr:rowOff>228601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4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0.05882</cdr:x>
      <cdr:y>0.03945</cdr:y>
    </cdr:from>
    <cdr:to>
      <cdr:x>0.96863</cdr:x>
      <cdr:y>0.0789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28626" y="190499"/>
          <a:ext cx="66294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0.0549</cdr:x>
      <cdr:y>0.01381</cdr:y>
    </cdr:from>
    <cdr:to>
      <cdr:x>0.9634</cdr:x>
      <cdr:y>0.06903</cdr:y>
    </cdr:to>
    <cdr:sp macro="" textlink="">
      <cdr:nvSpPr>
        <cdr:cNvPr id="3" name="CaixaDeTexto 2"/>
        <cdr:cNvSpPr txBox="1"/>
      </cdr:nvSpPr>
      <cdr:spPr>
        <a:xfrm xmlns:a="http://schemas.openxmlformats.org/drawingml/2006/main">
          <a:off x="400051" y="66674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Valore</a:t>
          </a:r>
          <a:r>
            <a:rPr lang="pt-PT" sz="1100" b="1" baseline="0">
              <a:solidFill>
                <a:srgbClr val="002060"/>
              </a:solidFill>
            </a:rPr>
            <a:t>s em mil euros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0.05926</cdr:x>
      <cdr:y>0.0263</cdr:y>
    </cdr:from>
    <cdr:to>
      <cdr:x>0.96776</cdr:x>
      <cdr:y>0.08153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31800" y="127000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 Investimento em Infraestruturas de Refinação de Produtos Petrolíferos de </a:t>
          </a:r>
          <a:r>
            <a:rPr lang="pt-PT" sz="1100" b="1" baseline="0">
              <a:solidFill>
                <a:srgbClr val="002060"/>
              </a:solidFill>
            </a:rPr>
            <a:t>Portugal 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0.0671</cdr:x>
      <cdr:y>0.00855</cdr:y>
    </cdr:from>
    <cdr:to>
      <cdr:x>0.9756</cdr:x>
      <cdr:y>0.06377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88950" y="41275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</a:t>
          </a:r>
          <a:r>
            <a:rPr lang="pt-PT" sz="1100" b="1" baseline="0">
              <a:solidFill>
                <a:srgbClr val="002060"/>
              </a:solidFill>
            </a:rPr>
            <a:t> FBCF de Portugal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0</xdr:row>
          <xdr:rowOff>38100</xdr:rowOff>
        </xdr:from>
        <xdr:to>
          <xdr:col>3</xdr:col>
          <xdr:colOff>563880</xdr:colOff>
          <xdr:row>0</xdr:row>
          <xdr:rowOff>289560</xdr:rowOff>
        </xdr:to>
        <xdr:sp macro="" textlink="">
          <xdr:nvSpPr>
            <xdr:cNvPr id="134145" name="Drop Down 1" hidden="1">
              <a:extLst>
                <a:ext uri="{63B3BB69-23CF-44E3-9099-C40C66FF867C}">
                  <a14:compatExt spid="_x0000_s134145"/>
                </a:ext>
                <a:ext uri="{FF2B5EF4-FFF2-40B4-BE49-F238E27FC236}">
                  <a16:creationId xmlns:a16="http://schemas.microsoft.com/office/drawing/2014/main" id="{00000000-0008-0000-2400-0000010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85724</xdr:colOff>
      <xdr:row>2</xdr:row>
      <xdr:rowOff>47626</xdr:rowOff>
    </xdr:from>
    <xdr:to>
      <xdr:col>12</xdr:col>
      <xdr:colOff>57149</xdr:colOff>
      <xdr:row>21</xdr:row>
      <xdr:rowOff>38102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352425</xdr:colOff>
      <xdr:row>2</xdr:row>
      <xdr:rowOff>57150</xdr:rowOff>
    </xdr:from>
    <xdr:to>
      <xdr:col>24</xdr:col>
      <xdr:colOff>323850</xdr:colOff>
      <xdr:row>21</xdr:row>
      <xdr:rowOff>47626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22</xdr:row>
      <xdr:rowOff>104775</xdr:rowOff>
    </xdr:from>
    <xdr:to>
      <xdr:col>12</xdr:col>
      <xdr:colOff>47625</xdr:colOff>
      <xdr:row>41</xdr:row>
      <xdr:rowOff>228601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333375</xdr:colOff>
      <xdr:row>22</xdr:row>
      <xdr:rowOff>104775</xdr:rowOff>
    </xdr:from>
    <xdr:to>
      <xdr:col>24</xdr:col>
      <xdr:colOff>304800</xdr:colOff>
      <xdr:row>41</xdr:row>
      <xdr:rowOff>228601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0.05534</cdr:x>
      <cdr:y>0.01052</cdr:y>
    </cdr:from>
    <cdr:to>
      <cdr:x>0.96383</cdr:x>
      <cdr:y>0.06575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03225" y="50800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</a:t>
          </a:r>
          <a:r>
            <a:rPr lang="pt-PT" sz="1100" b="1" baseline="0">
              <a:solidFill>
                <a:srgbClr val="002060"/>
              </a:solidFill>
            </a:rPr>
            <a:t> PIB de Portugal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85724</xdr:colOff>
      <xdr:row>2</xdr:row>
      <xdr:rowOff>47626</xdr:rowOff>
    </xdr:from>
    <xdr:to>
      <xdr:col>12</xdr:col>
      <xdr:colOff>57149</xdr:colOff>
      <xdr:row>21</xdr:row>
      <xdr:rowOff>38102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352425</xdr:colOff>
      <xdr:row>2</xdr:row>
      <xdr:rowOff>57150</xdr:rowOff>
    </xdr:from>
    <xdr:to>
      <xdr:col>24</xdr:col>
      <xdr:colOff>323850</xdr:colOff>
      <xdr:row>21</xdr:row>
      <xdr:rowOff>47626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22</xdr:row>
      <xdr:rowOff>104775</xdr:rowOff>
    </xdr:from>
    <xdr:to>
      <xdr:col>12</xdr:col>
      <xdr:colOff>47625</xdr:colOff>
      <xdr:row>41</xdr:row>
      <xdr:rowOff>228601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333375</xdr:colOff>
      <xdr:row>22</xdr:row>
      <xdr:rowOff>104775</xdr:rowOff>
    </xdr:from>
    <xdr:to>
      <xdr:col>24</xdr:col>
      <xdr:colOff>304800</xdr:colOff>
      <xdr:row>41</xdr:row>
      <xdr:rowOff>228601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4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0.05882</cdr:x>
      <cdr:y>0.03945</cdr:y>
    </cdr:from>
    <cdr:to>
      <cdr:x>0.96863</cdr:x>
      <cdr:y>0.0789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28626" y="190499"/>
          <a:ext cx="66294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0.0549</cdr:x>
      <cdr:y>0.01381</cdr:y>
    </cdr:from>
    <cdr:to>
      <cdr:x>0.9634</cdr:x>
      <cdr:y>0.06903</cdr:y>
    </cdr:to>
    <cdr:sp macro="" textlink="">
      <cdr:nvSpPr>
        <cdr:cNvPr id="3" name="CaixaDeTexto 2"/>
        <cdr:cNvSpPr txBox="1"/>
      </cdr:nvSpPr>
      <cdr:spPr>
        <a:xfrm xmlns:a="http://schemas.openxmlformats.org/drawingml/2006/main">
          <a:off x="400051" y="66674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Valore</a:t>
          </a:r>
          <a:r>
            <a:rPr lang="pt-PT" sz="1100" b="1" baseline="0">
              <a:solidFill>
                <a:srgbClr val="002060"/>
              </a:solidFill>
            </a:rPr>
            <a:t>s em mil euros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0.05926</cdr:x>
      <cdr:y>0.0263</cdr:y>
    </cdr:from>
    <cdr:to>
      <cdr:x>0.96776</cdr:x>
      <cdr:y>0.08153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31800" y="127000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 Investimento em Infraestruturas de Telecomunicações do Continente</a:t>
          </a:r>
          <a:r>
            <a:rPr lang="pt-PT" sz="1100" b="1" baseline="0">
              <a:solidFill>
                <a:srgbClr val="002060"/>
              </a:solidFill>
            </a:rPr>
            <a:t> 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0.0671</cdr:x>
      <cdr:y>0.00855</cdr:y>
    </cdr:from>
    <cdr:to>
      <cdr:x>0.9756</cdr:x>
      <cdr:y>0.06377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88950" y="41275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</a:t>
          </a:r>
          <a:r>
            <a:rPr lang="pt-PT" sz="1100" b="1" baseline="0">
              <a:solidFill>
                <a:srgbClr val="002060"/>
              </a:solidFill>
            </a:rPr>
            <a:t> FBCF de Portugal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0.05534</cdr:x>
      <cdr:y>0.01052</cdr:y>
    </cdr:from>
    <cdr:to>
      <cdr:x>0.96383</cdr:x>
      <cdr:y>0.06575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03225" y="50800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</a:t>
          </a:r>
          <a:r>
            <a:rPr lang="pt-PT" sz="1100" b="1" baseline="0">
              <a:solidFill>
                <a:srgbClr val="002060"/>
              </a:solidFill>
            </a:rPr>
            <a:t> PIB de Portugal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85724</xdr:colOff>
      <xdr:row>2</xdr:row>
      <xdr:rowOff>47626</xdr:rowOff>
    </xdr:from>
    <xdr:to>
      <xdr:col>12</xdr:col>
      <xdr:colOff>57149</xdr:colOff>
      <xdr:row>21</xdr:row>
      <xdr:rowOff>38102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352425</xdr:colOff>
      <xdr:row>2</xdr:row>
      <xdr:rowOff>57150</xdr:rowOff>
    </xdr:from>
    <xdr:to>
      <xdr:col>24</xdr:col>
      <xdr:colOff>323850</xdr:colOff>
      <xdr:row>21</xdr:row>
      <xdr:rowOff>47626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22</xdr:row>
      <xdr:rowOff>104775</xdr:rowOff>
    </xdr:from>
    <xdr:to>
      <xdr:col>12</xdr:col>
      <xdr:colOff>47625</xdr:colOff>
      <xdr:row>41</xdr:row>
      <xdr:rowOff>228601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4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333375</xdr:colOff>
      <xdr:row>22</xdr:row>
      <xdr:rowOff>104775</xdr:rowOff>
    </xdr:from>
    <xdr:to>
      <xdr:col>24</xdr:col>
      <xdr:colOff>304800</xdr:colOff>
      <xdr:row>41</xdr:row>
      <xdr:rowOff>228601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4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0.05882</cdr:x>
      <cdr:y>0.03945</cdr:y>
    </cdr:from>
    <cdr:to>
      <cdr:x>0.96863</cdr:x>
      <cdr:y>0.0789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28626" y="190499"/>
          <a:ext cx="66294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0.0549</cdr:x>
      <cdr:y>0.01381</cdr:y>
    </cdr:from>
    <cdr:to>
      <cdr:x>0.9634</cdr:x>
      <cdr:y>0.06903</cdr:y>
    </cdr:to>
    <cdr:sp macro="" textlink="">
      <cdr:nvSpPr>
        <cdr:cNvPr id="3" name="CaixaDeTexto 2"/>
        <cdr:cNvSpPr txBox="1"/>
      </cdr:nvSpPr>
      <cdr:spPr>
        <a:xfrm xmlns:a="http://schemas.openxmlformats.org/drawingml/2006/main">
          <a:off x="400051" y="66674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Valore</a:t>
          </a:r>
          <a:r>
            <a:rPr lang="pt-PT" sz="1100" b="1" baseline="0">
              <a:solidFill>
                <a:srgbClr val="002060"/>
              </a:solidFill>
            </a:rPr>
            <a:t>s em mil euros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0.05926</cdr:x>
      <cdr:y>0.0263</cdr:y>
    </cdr:from>
    <cdr:to>
      <cdr:x>0.96776</cdr:x>
      <cdr:y>0.08153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31800" y="127000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 Investimento em Infraestruturas de Telecomunicações do Continente</a:t>
          </a:r>
          <a:r>
            <a:rPr lang="pt-PT" sz="1100" b="1" baseline="0">
              <a:solidFill>
                <a:srgbClr val="002060"/>
              </a:solidFill>
            </a:rPr>
            <a:t> 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0.0671</cdr:x>
      <cdr:y>0.00855</cdr:y>
    </cdr:from>
    <cdr:to>
      <cdr:x>0.9756</cdr:x>
      <cdr:y>0.06377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88950" y="41275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</a:t>
          </a:r>
          <a:r>
            <a:rPr lang="pt-PT" sz="1100" b="1" baseline="0">
              <a:solidFill>
                <a:srgbClr val="002060"/>
              </a:solidFill>
            </a:rPr>
            <a:t> FBCF de Portugal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0.05882</cdr:x>
      <cdr:y>0.03945</cdr:y>
    </cdr:from>
    <cdr:to>
      <cdr:x>0.96863</cdr:x>
      <cdr:y>0.0789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28626" y="190499"/>
          <a:ext cx="66294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0.0549</cdr:x>
      <cdr:y>0.01381</cdr:y>
    </cdr:from>
    <cdr:to>
      <cdr:x>0.9634</cdr:x>
      <cdr:y>0.06903</cdr:y>
    </cdr:to>
    <cdr:sp macro="" textlink="">
      <cdr:nvSpPr>
        <cdr:cNvPr id="3" name="CaixaDeTexto 2"/>
        <cdr:cNvSpPr txBox="1"/>
      </cdr:nvSpPr>
      <cdr:spPr>
        <a:xfrm xmlns:a="http://schemas.openxmlformats.org/drawingml/2006/main">
          <a:off x="400051" y="66674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Valore</a:t>
          </a:r>
          <a:r>
            <a:rPr lang="pt-PT" sz="1100" b="1" baseline="0">
              <a:solidFill>
                <a:srgbClr val="002060"/>
              </a:solidFill>
            </a:rPr>
            <a:t>s em mil euros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0.05534</cdr:x>
      <cdr:y>0.01052</cdr:y>
    </cdr:from>
    <cdr:to>
      <cdr:x>0.96383</cdr:x>
      <cdr:y>0.06575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03225" y="50800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</a:t>
          </a:r>
          <a:r>
            <a:rPr lang="pt-PT" sz="1100" b="1" baseline="0">
              <a:solidFill>
                <a:srgbClr val="002060"/>
              </a:solidFill>
            </a:rPr>
            <a:t> PIB de Portugal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0.05926</cdr:x>
      <cdr:y>0.0263</cdr:y>
    </cdr:from>
    <cdr:to>
      <cdr:x>0.96776</cdr:x>
      <cdr:y>0.08153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31800" y="127000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 Investimento em Infraestruturas da Rede Municipal de Estradas do Continente</a:t>
          </a:r>
          <a:r>
            <a:rPr lang="pt-PT" sz="1100" b="1" baseline="0">
              <a:solidFill>
                <a:srgbClr val="002060"/>
              </a:solidFill>
            </a:rPr>
            <a:t> 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0.0671</cdr:x>
      <cdr:y>0.00855</cdr:y>
    </cdr:from>
    <cdr:to>
      <cdr:x>0.9756</cdr:x>
      <cdr:y>0.06377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88950" y="41275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</a:t>
          </a:r>
          <a:r>
            <a:rPr lang="pt-PT" sz="1100" b="1" baseline="0">
              <a:solidFill>
                <a:srgbClr val="002060"/>
              </a:solidFill>
            </a:rPr>
            <a:t> FBCF de Portugal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0.05534</cdr:x>
      <cdr:y>0.01052</cdr:y>
    </cdr:from>
    <cdr:to>
      <cdr:x>0.96383</cdr:x>
      <cdr:y>0.06575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03225" y="50800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</a:t>
          </a:r>
          <a:r>
            <a:rPr lang="pt-PT" sz="1100" b="1" baseline="0">
              <a:solidFill>
                <a:srgbClr val="002060"/>
              </a:solidFill>
            </a:rPr>
            <a:t> PIB de Portugal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0</xdr:row>
          <xdr:rowOff>38100</xdr:rowOff>
        </xdr:from>
        <xdr:to>
          <xdr:col>3</xdr:col>
          <xdr:colOff>563880</xdr:colOff>
          <xdr:row>0</xdr:row>
          <xdr:rowOff>289560</xdr:rowOff>
        </xdr:to>
        <xdr:sp macro="" textlink="">
          <xdr:nvSpPr>
            <xdr:cNvPr id="136193" name="Drop Down 1" hidden="1">
              <a:extLst>
                <a:ext uri="{63B3BB69-23CF-44E3-9099-C40C66FF867C}">
                  <a14:compatExt spid="_x0000_s136193"/>
                </a:ext>
                <a:ext uri="{FF2B5EF4-FFF2-40B4-BE49-F238E27FC236}">
                  <a16:creationId xmlns:a16="http://schemas.microsoft.com/office/drawing/2014/main" id="{00000000-0008-0000-2600-0000011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85724</xdr:colOff>
      <xdr:row>2</xdr:row>
      <xdr:rowOff>47626</xdr:rowOff>
    </xdr:from>
    <xdr:to>
      <xdr:col>12</xdr:col>
      <xdr:colOff>57149</xdr:colOff>
      <xdr:row>21</xdr:row>
      <xdr:rowOff>38102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352425</xdr:colOff>
      <xdr:row>2</xdr:row>
      <xdr:rowOff>57150</xdr:rowOff>
    </xdr:from>
    <xdr:to>
      <xdr:col>24</xdr:col>
      <xdr:colOff>323850</xdr:colOff>
      <xdr:row>21</xdr:row>
      <xdr:rowOff>47626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22</xdr:row>
      <xdr:rowOff>104775</xdr:rowOff>
    </xdr:from>
    <xdr:to>
      <xdr:col>12</xdr:col>
      <xdr:colOff>47625</xdr:colOff>
      <xdr:row>41</xdr:row>
      <xdr:rowOff>228601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333375</xdr:colOff>
      <xdr:row>22</xdr:row>
      <xdr:rowOff>104775</xdr:rowOff>
    </xdr:from>
    <xdr:to>
      <xdr:col>24</xdr:col>
      <xdr:colOff>304800</xdr:colOff>
      <xdr:row>41</xdr:row>
      <xdr:rowOff>228601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0.05882</cdr:x>
      <cdr:y>0.03945</cdr:y>
    </cdr:from>
    <cdr:to>
      <cdr:x>0.96863</cdr:x>
      <cdr:y>0.0789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28626" y="190499"/>
          <a:ext cx="66294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0.0549</cdr:x>
      <cdr:y>0.01381</cdr:y>
    </cdr:from>
    <cdr:to>
      <cdr:x>0.9634</cdr:x>
      <cdr:y>0.06903</cdr:y>
    </cdr:to>
    <cdr:sp macro="" textlink="">
      <cdr:nvSpPr>
        <cdr:cNvPr id="3" name="CaixaDeTexto 2"/>
        <cdr:cNvSpPr txBox="1"/>
      </cdr:nvSpPr>
      <cdr:spPr>
        <a:xfrm xmlns:a="http://schemas.openxmlformats.org/drawingml/2006/main">
          <a:off x="400051" y="66674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Valore</a:t>
          </a:r>
          <a:r>
            <a:rPr lang="pt-PT" sz="1100" b="1" baseline="0">
              <a:solidFill>
                <a:srgbClr val="002060"/>
              </a:solidFill>
            </a:rPr>
            <a:t>s em mil euros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0.05926</cdr:x>
      <cdr:y>0.0263</cdr:y>
    </cdr:from>
    <cdr:to>
      <cdr:x>0.96776</cdr:x>
      <cdr:y>0.08153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31800" y="127000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 Investimento em Infraestruturas da Rede Municipal de Estradas do Continente</a:t>
          </a:r>
          <a:r>
            <a:rPr lang="pt-PT" sz="1100" b="1" baseline="0">
              <a:solidFill>
                <a:srgbClr val="002060"/>
              </a:solidFill>
            </a:rPr>
            <a:t> 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0.0671</cdr:x>
      <cdr:y>0.00855</cdr:y>
    </cdr:from>
    <cdr:to>
      <cdr:x>0.9756</cdr:x>
      <cdr:y>0.06377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88950" y="41275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</a:t>
          </a:r>
          <a:r>
            <a:rPr lang="pt-PT" sz="1100" b="1" baseline="0">
              <a:solidFill>
                <a:srgbClr val="002060"/>
              </a:solidFill>
            </a:rPr>
            <a:t> FBCF de Portugal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0.05882</cdr:x>
      <cdr:y>0.03945</cdr:y>
    </cdr:from>
    <cdr:to>
      <cdr:x>0.96863</cdr:x>
      <cdr:y>0.0789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28626" y="190499"/>
          <a:ext cx="66294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0.0549</cdr:x>
      <cdr:y>0.01381</cdr:y>
    </cdr:from>
    <cdr:to>
      <cdr:x>0.9634</cdr:x>
      <cdr:y>0.06903</cdr:y>
    </cdr:to>
    <cdr:sp macro="" textlink="">
      <cdr:nvSpPr>
        <cdr:cNvPr id="3" name="CaixaDeTexto 2"/>
        <cdr:cNvSpPr txBox="1"/>
      </cdr:nvSpPr>
      <cdr:spPr>
        <a:xfrm xmlns:a="http://schemas.openxmlformats.org/drawingml/2006/main">
          <a:off x="400051" y="66674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Valore</a:t>
          </a:r>
          <a:r>
            <a:rPr lang="pt-PT" sz="1100" b="1" baseline="0">
              <a:solidFill>
                <a:srgbClr val="002060"/>
              </a:solidFill>
            </a:rPr>
            <a:t>s em mil euros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0.05534</cdr:x>
      <cdr:y>0.01052</cdr:y>
    </cdr:from>
    <cdr:to>
      <cdr:x>0.96383</cdr:x>
      <cdr:y>0.06575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03225" y="50800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</a:t>
          </a:r>
          <a:r>
            <a:rPr lang="pt-PT" sz="1100" b="1" baseline="0">
              <a:solidFill>
                <a:srgbClr val="002060"/>
              </a:solidFill>
            </a:rPr>
            <a:t> PIB de Portugal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0</xdr:row>
          <xdr:rowOff>38100</xdr:rowOff>
        </xdr:from>
        <xdr:to>
          <xdr:col>3</xdr:col>
          <xdr:colOff>563880</xdr:colOff>
          <xdr:row>0</xdr:row>
          <xdr:rowOff>289560</xdr:rowOff>
        </xdr:to>
        <xdr:sp macro="" textlink="">
          <xdr:nvSpPr>
            <xdr:cNvPr id="140289" name="Drop Down 1" hidden="1">
              <a:extLst>
                <a:ext uri="{63B3BB69-23CF-44E3-9099-C40C66FF867C}">
                  <a14:compatExt spid="_x0000_s140289"/>
                </a:ext>
                <a:ext uri="{FF2B5EF4-FFF2-40B4-BE49-F238E27FC236}">
                  <a16:creationId xmlns:a16="http://schemas.microsoft.com/office/drawing/2014/main" id="{00000000-0008-0000-2800-0000012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85724</xdr:colOff>
      <xdr:row>2</xdr:row>
      <xdr:rowOff>47626</xdr:rowOff>
    </xdr:from>
    <xdr:to>
      <xdr:col>12</xdr:col>
      <xdr:colOff>57149</xdr:colOff>
      <xdr:row>21</xdr:row>
      <xdr:rowOff>38102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352425</xdr:colOff>
      <xdr:row>2</xdr:row>
      <xdr:rowOff>57150</xdr:rowOff>
    </xdr:from>
    <xdr:to>
      <xdr:col>24</xdr:col>
      <xdr:colOff>323850</xdr:colOff>
      <xdr:row>21</xdr:row>
      <xdr:rowOff>47626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22</xdr:row>
      <xdr:rowOff>104775</xdr:rowOff>
    </xdr:from>
    <xdr:to>
      <xdr:col>12</xdr:col>
      <xdr:colOff>47625</xdr:colOff>
      <xdr:row>41</xdr:row>
      <xdr:rowOff>228601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333375</xdr:colOff>
      <xdr:row>22</xdr:row>
      <xdr:rowOff>104775</xdr:rowOff>
    </xdr:from>
    <xdr:to>
      <xdr:col>24</xdr:col>
      <xdr:colOff>304800</xdr:colOff>
      <xdr:row>41</xdr:row>
      <xdr:rowOff>228601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2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0.05882</cdr:x>
      <cdr:y>0.03945</cdr:y>
    </cdr:from>
    <cdr:to>
      <cdr:x>0.96863</cdr:x>
      <cdr:y>0.0789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28626" y="190499"/>
          <a:ext cx="66294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0.0549</cdr:x>
      <cdr:y>0.01381</cdr:y>
    </cdr:from>
    <cdr:to>
      <cdr:x>0.9634</cdr:x>
      <cdr:y>0.06903</cdr:y>
    </cdr:to>
    <cdr:sp macro="" textlink="">
      <cdr:nvSpPr>
        <cdr:cNvPr id="3" name="CaixaDeTexto 2"/>
        <cdr:cNvSpPr txBox="1"/>
      </cdr:nvSpPr>
      <cdr:spPr>
        <a:xfrm xmlns:a="http://schemas.openxmlformats.org/drawingml/2006/main">
          <a:off x="400051" y="66674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Valore</a:t>
          </a:r>
          <a:r>
            <a:rPr lang="pt-PT" sz="1100" b="1" baseline="0">
              <a:solidFill>
                <a:srgbClr val="002060"/>
              </a:solidFill>
            </a:rPr>
            <a:t>s em mil euros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0.05926</cdr:x>
      <cdr:y>0.0263</cdr:y>
    </cdr:from>
    <cdr:to>
      <cdr:x>0.96776</cdr:x>
      <cdr:y>0.08153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31800" y="127000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 Investimento em Infraestruturas da Rede de Autoestradas do Continente</a:t>
          </a:r>
          <a:r>
            <a:rPr lang="pt-PT" sz="1100" b="1" baseline="0">
              <a:solidFill>
                <a:srgbClr val="002060"/>
              </a:solidFill>
            </a:rPr>
            <a:t> 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0.0671</cdr:x>
      <cdr:y>0.00855</cdr:y>
    </cdr:from>
    <cdr:to>
      <cdr:x>0.9756</cdr:x>
      <cdr:y>0.06377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88950" y="41275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</a:t>
          </a:r>
          <a:r>
            <a:rPr lang="pt-PT" sz="1100" b="1" baseline="0">
              <a:solidFill>
                <a:srgbClr val="002060"/>
              </a:solidFill>
            </a:rPr>
            <a:t> FBCF de Portugal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0.05534</cdr:x>
      <cdr:y>0.01052</cdr:y>
    </cdr:from>
    <cdr:to>
      <cdr:x>0.96383</cdr:x>
      <cdr:y>0.06575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03225" y="50800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</a:t>
          </a:r>
          <a:r>
            <a:rPr lang="pt-PT" sz="1100" b="1" baseline="0">
              <a:solidFill>
                <a:srgbClr val="002060"/>
              </a:solidFill>
            </a:rPr>
            <a:t> PIB de Portugal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0</xdr:row>
          <xdr:rowOff>38100</xdr:rowOff>
        </xdr:from>
        <xdr:to>
          <xdr:col>3</xdr:col>
          <xdr:colOff>563880</xdr:colOff>
          <xdr:row>0</xdr:row>
          <xdr:rowOff>289560</xdr:rowOff>
        </xdr:to>
        <xdr:sp macro="" textlink="">
          <xdr:nvSpPr>
            <xdr:cNvPr id="142337" name="Drop Down 1" hidden="1">
              <a:extLst>
                <a:ext uri="{63B3BB69-23CF-44E3-9099-C40C66FF867C}">
                  <a14:compatExt spid="_x0000_s142337"/>
                </a:ext>
                <a:ext uri="{FF2B5EF4-FFF2-40B4-BE49-F238E27FC236}">
                  <a16:creationId xmlns:a16="http://schemas.microsoft.com/office/drawing/2014/main" id="{00000000-0008-0000-2A00-0000012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85724</xdr:colOff>
      <xdr:row>2</xdr:row>
      <xdr:rowOff>47626</xdr:rowOff>
    </xdr:from>
    <xdr:to>
      <xdr:col>12</xdr:col>
      <xdr:colOff>57149</xdr:colOff>
      <xdr:row>21</xdr:row>
      <xdr:rowOff>38102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352425</xdr:colOff>
      <xdr:row>2</xdr:row>
      <xdr:rowOff>57150</xdr:rowOff>
    </xdr:from>
    <xdr:to>
      <xdr:col>24</xdr:col>
      <xdr:colOff>323850</xdr:colOff>
      <xdr:row>21</xdr:row>
      <xdr:rowOff>47626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22</xdr:row>
      <xdr:rowOff>104775</xdr:rowOff>
    </xdr:from>
    <xdr:to>
      <xdr:col>12</xdr:col>
      <xdr:colOff>47625</xdr:colOff>
      <xdr:row>41</xdr:row>
      <xdr:rowOff>228601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333375</xdr:colOff>
      <xdr:row>22</xdr:row>
      <xdr:rowOff>104775</xdr:rowOff>
    </xdr:from>
    <xdr:to>
      <xdr:col>24</xdr:col>
      <xdr:colOff>304800</xdr:colOff>
      <xdr:row>41</xdr:row>
      <xdr:rowOff>228601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2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0.05882</cdr:x>
      <cdr:y>0.03945</cdr:y>
    </cdr:from>
    <cdr:to>
      <cdr:x>0.96863</cdr:x>
      <cdr:y>0.0789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28626" y="190499"/>
          <a:ext cx="66294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0.0549</cdr:x>
      <cdr:y>0.01381</cdr:y>
    </cdr:from>
    <cdr:to>
      <cdr:x>0.9634</cdr:x>
      <cdr:y>0.06903</cdr:y>
    </cdr:to>
    <cdr:sp macro="" textlink="">
      <cdr:nvSpPr>
        <cdr:cNvPr id="3" name="CaixaDeTexto 2"/>
        <cdr:cNvSpPr txBox="1"/>
      </cdr:nvSpPr>
      <cdr:spPr>
        <a:xfrm xmlns:a="http://schemas.openxmlformats.org/drawingml/2006/main">
          <a:off x="400051" y="66674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Valore</a:t>
          </a:r>
          <a:r>
            <a:rPr lang="pt-PT" sz="1100" b="1" baseline="0">
              <a:solidFill>
                <a:srgbClr val="002060"/>
              </a:solidFill>
            </a:rPr>
            <a:t>s em mil euros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0.05926</cdr:x>
      <cdr:y>0.0263</cdr:y>
    </cdr:from>
    <cdr:to>
      <cdr:x>0.96776</cdr:x>
      <cdr:y>0.08153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31800" y="127000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 Investimento em Infraestruturas da Rede de Autoestradas do Continente</a:t>
          </a:r>
          <a:r>
            <a:rPr lang="pt-PT" sz="1100" b="1" baseline="0">
              <a:solidFill>
                <a:srgbClr val="002060"/>
              </a:solidFill>
            </a:rPr>
            <a:t> 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0.0671</cdr:x>
      <cdr:y>0.00855</cdr:y>
    </cdr:from>
    <cdr:to>
      <cdr:x>0.9756</cdr:x>
      <cdr:y>0.06377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88950" y="41275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</a:t>
          </a:r>
          <a:r>
            <a:rPr lang="pt-PT" sz="1100" b="1" baseline="0">
              <a:solidFill>
                <a:srgbClr val="002060"/>
              </a:solidFill>
            </a:rPr>
            <a:t> FBCF de Portugal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0.05926</cdr:x>
      <cdr:y>0.0263</cdr:y>
    </cdr:from>
    <cdr:to>
      <cdr:x>0.96776</cdr:x>
      <cdr:y>0.08153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31800" y="127000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 Investimento em Infraestruturas da Rede Nacional de Estradas do Continente</a:t>
          </a:r>
          <a:r>
            <a:rPr lang="pt-PT" sz="1100" b="1" baseline="0">
              <a:solidFill>
                <a:srgbClr val="002060"/>
              </a:solidFill>
            </a:rPr>
            <a:t> 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0.05534</cdr:x>
      <cdr:y>0.01052</cdr:y>
    </cdr:from>
    <cdr:to>
      <cdr:x>0.96383</cdr:x>
      <cdr:y>0.06575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03225" y="50800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</a:t>
          </a:r>
          <a:r>
            <a:rPr lang="pt-PT" sz="1100" b="1" baseline="0">
              <a:solidFill>
                <a:srgbClr val="002060"/>
              </a:solidFill>
            </a:rPr>
            <a:t> PIB de Portugal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0</xdr:row>
          <xdr:rowOff>38100</xdr:rowOff>
        </xdr:from>
        <xdr:to>
          <xdr:col>3</xdr:col>
          <xdr:colOff>563880</xdr:colOff>
          <xdr:row>0</xdr:row>
          <xdr:rowOff>289560</xdr:rowOff>
        </xdr:to>
        <xdr:sp macro="" textlink="">
          <xdr:nvSpPr>
            <xdr:cNvPr id="88065" name="Drop Down 1" hidden="1">
              <a:extLst>
                <a:ext uri="{63B3BB69-23CF-44E3-9099-C40C66FF867C}">
                  <a14:compatExt spid="_x0000_s88065"/>
                </a:ext>
                <a:ext uri="{FF2B5EF4-FFF2-40B4-BE49-F238E27FC236}">
                  <a16:creationId xmlns:a16="http://schemas.microsoft.com/office/drawing/2014/main" id="{00000000-0008-0000-2C00-000001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85724</xdr:colOff>
      <xdr:row>2</xdr:row>
      <xdr:rowOff>47626</xdr:rowOff>
    </xdr:from>
    <xdr:to>
      <xdr:col>12</xdr:col>
      <xdr:colOff>57149</xdr:colOff>
      <xdr:row>21</xdr:row>
      <xdr:rowOff>38102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352425</xdr:colOff>
      <xdr:row>2</xdr:row>
      <xdr:rowOff>57150</xdr:rowOff>
    </xdr:from>
    <xdr:to>
      <xdr:col>24</xdr:col>
      <xdr:colOff>323850</xdr:colOff>
      <xdr:row>21</xdr:row>
      <xdr:rowOff>47626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22</xdr:row>
      <xdr:rowOff>104775</xdr:rowOff>
    </xdr:from>
    <xdr:to>
      <xdr:col>12</xdr:col>
      <xdr:colOff>47625</xdr:colOff>
      <xdr:row>41</xdr:row>
      <xdr:rowOff>228601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333375</xdr:colOff>
      <xdr:row>22</xdr:row>
      <xdr:rowOff>104775</xdr:rowOff>
    </xdr:from>
    <xdr:to>
      <xdr:col>24</xdr:col>
      <xdr:colOff>304800</xdr:colOff>
      <xdr:row>41</xdr:row>
      <xdr:rowOff>228601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0.05882</cdr:x>
      <cdr:y>0.03945</cdr:y>
    </cdr:from>
    <cdr:to>
      <cdr:x>0.96863</cdr:x>
      <cdr:y>0.0789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28626" y="190499"/>
          <a:ext cx="66294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0.0549</cdr:x>
      <cdr:y>0.01381</cdr:y>
    </cdr:from>
    <cdr:to>
      <cdr:x>0.9634</cdr:x>
      <cdr:y>0.06903</cdr:y>
    </cdr:to>
    <cdr:sp macro="" textlink="">
      <cdr:nvSpPr>
        <cdr:cNvPr id="3" name="CaixaDeTexto 2"/>
        <cdr:cNvSpPr txBox="1"/>
      </cdr:nvSpPr>
      <cdr:spPr>
        <a:xfrm xmlns:a="http://schemas.openxmlformats.org/drawingml/2006/main">
          <a:off x="400051" y="66674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Valore</a:t>
          </a:r>
          <a:r>
            <a:rPr lang="pt-PT" sz="1100" b="1" baseline="0">
              <a:solidFill>
                <a:srgbClr val="002060"/>
              </a:solidFill>
            </a:rPr>
            <a:t>s em mil euros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0.05926</cdr:x>
      <cdr:y>0.0263</cdr:y>
    </cdr:from>
    <cdr:to>
      <cdr:x>0.96776</cdr:x>
      <cdr:y>0.08153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31800" y="127000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 Investimento em Infraestruturas Ferroviárias do Continente</a:t>
          </a:r>
          <a:r>
            <a:rPr lang="pt-PT" sz="1100" b="1" baseline="0">
              <a:solidFill>
                <a:srgbClr val="002060"/>
              </a:solidFill>
            </a:rPr>
            <a:t> 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0.0671</cdr:x>
      <cdr:y>0.00855</cdr:y>
    </cdr:from>
    <cdr:to>
      <cdr:x>0.9756</cdr:x>
      <cdr:y>0.06377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88950" y="41275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</a:t>
          </a:r>
          <a:r>
            <a:rPr lang="pt-PT" sz="1100" b="1" baseline="0">
              <a:solidFill>
                <a:srgbClr val="002060"/>
              </a:solidFill>
            </a:rPr>
            <a:t> FBCF de Portugal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0.05534</cdr:x>
      <cdr:y>0.01052</cdr:y>
    </cdr:from>
    <cdr:to>
      <cdr:x>0.96383</cdr:x>
      <cdr:y>0.06575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03225" y="50800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</a:t>
          </a:r>
          <a:r>
            <a:rPr lang="pt-PT" sz="1100" b="1" baseline="0">
              <a:solidFill>
                <a:srgbClr val="002060"/>
              </a:solidFill>
            </a:rPr>
            <a:t> PIB de Portugal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0</xdr:row>
          <xdr:rowOff>38100</xdr:rowOff>
        </xdr:from>
        <xdr:to>
          <xdr:col>3</xdr:col>
          <xdr:colOff>563880</xdr:colOff>
          <xdr:row>0</xdr:row>
          <xdr:rowOff>289560</xdr:rowOff>
        </xdr:to>
        <xdr:sp macro="" textlink="">
          <xdr:nvSpPr>
            <xdr:cNvPr id="90113" name="Drop Down 1" hidden="1">
              <a:extLst>
                <a:ext uri="{63B3BB69-23CF-44E3-9099-C40C66FF867C}">
                  <a14:compatExt spid="_x0000_s90113"/>
                </a:ext>
                <a:ext uri="{FF2B5EF4-FFF2-40B4-BE49-F238E27FC236}">
                  <a16:creationId xmlns:a16="http://schemas.microsoft.com/office/drawing/2014/main" id="{00000000-0008-0000-2E00-0000016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85724</xdr:colOff>
      <xdr:row>2</xdr:row>
      <xdr:rowOff>47626</xdr:rowOff>
    </xdr:from>
    <xdr:to>
      <xdr:col>12</xdr:col>
      <xdr:colOff>57149</xdr:colOff>
      <xdr:row>21</xdr:row>
      <xdr:rowOff>38102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352425</xdr:colOff>
      <xdr:row>2</xdr:row>
      <xdr:rowOff>57150</xdr:rowOff>
    </xdr:from>
    <xdr:to>
      <xdr:col>24</xdr:col>
      <xdr:colOff>323850</xdr:colOff>
      <xdr:row>21</xdr:row>
      <xdr:rowOff>47626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22</xdr:row>
      <xdr:rowOff>104775</xdr:rowOff>
    </xdr:from>
    <xdr:to>
      <xdr:col>12</xdr:col>
      <xdr:colOff>47625</xdr:colOff>
      <xdr:row>41</xdr:row>
      <xdr:rowOff>228601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333375</xdr:colOff>
      <xdr:row>22</xdr:row>
      <xdr:rowOff>104775</xdr:rowOff>
    </xdr:from>
    <xdr:to>
      <xdr:col>24</xdr:col>
      <xdr:colOff>304800</xdr:colOff>
      <xdr:row>41</xdr:row>
      <xdr:rowOff>228601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0.05882</cdr:x>
      <cdr:y>0.03945</cdr:y>
    </cdr:from>
    <cdr:to>
      <cdr:x>0.96863</cdr:x>
      <cdr:y>0.0789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28626" y="190499"/>
          <a:ext cx="66294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0.0549</cdr:x>
      <cdr:y>0.01381</cdr:y>
    </cdr:from>
    <cdr:to>
      <cdr:x>0.9634</cdr:x>
      <cdr:y>0.06903</cdr:y>
    </cdr:to>
    <cdr:sp macro="" textlink="">
      <cdr:nvSpPr>
        <cdr:cNvPr id="3" name="CaixaDeTexto 2"/>
        <cdr:cNvSpPr txBox="1"/>
      </cdr:nvSpPr>
      <cdr:spPr>
        <a:xfrm xmlns:a="http://schemas.openxmlformats.org/drawingml/2006/main">
          <a:off x="400051" y="66674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Valore</a:t>
          </a:r>
          <a:r>
            <a:rPr lang="pt-PT" sz="1100" b="1" baseline="0">
              <a:solidFill>
                <a:srgbClr val="002060"/>
              </a:solidFill>
            </a:rPr>
            <a:t>s em mil euros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0.05926</cdr:x>
      <cdr:y>0.0263</cdr:y>
    </cdr:from>
    <cdr:to>
      <cdr:x>0.96776</cdr:x>
      <cdr:y>0.08153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31800" y="127000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 Investimento em Infraestruturas Ferroviárias do Continente</a:t>
          </a:r>
          <a:r>
            <a:rPr lang="pt-PT" sz="1100" b="1" baseline="0">
              <a:solidFill>
                <a:srgbClr val="002060"/>
              </a:solidFill>
            </a:rPr>
            <a:t> 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0.0671</cdr:x>
      <cdr:y>0.00855</cdr:y>
    </cdr:from>
    <cdr:to>
      <cdr:x>0.9756</cdr:x>
      <cdr:y>0.06377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88950" y="41275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</a:t>
          </a:r>
          <a:r>
            <a:rPr lang="pt-PT" sz="1100" b="1" baseline="0">
              <a:solidFill>
                <a:srgbClr val="002060"/>
              </a:solidFill>
            </a:rPr>
            <a:t> FBCF de Portugal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0.0671</cdr:x>
      <cdr:y>0.00855</cdr:y>
    </cdr:from>
    <cdr:to>
      <cdr:x>0.9756</cdr:x>
      <cdr:y>0.06377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88950" y="41275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</a:t>
          </a:r>
          <a:r>
            <a:rPr lang="pt-PT" sz="1100" b="1" baseline="0">
              <a:solidFill>
                <a:srgbClr val="002060"/>
              </a:solidFill>
            </a:rPr>
            <a:t> FBCF de Portugal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0.05534</cdr:x>
      <cdr:y>0.01052</cdr:y>
    </cdr:from>
    <cdr:to>
      <cdr:x>0.96383</cdr:x>
      <cdr:y>0.06575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03225" y="50800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</a:t>
          </a:r>
          <a:r>
            <a:rPr lang="pt-PT" sz="1100" b="1" baseline="0">
              <a:solidFill>
                <a:srgbClr val="002060"/>
              </a:solidFill>
            </a:rPr>
            <a:t> PIB de Portugal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0</xdr:row>
          <xdr:rowOff>38100</xdr:rowOff>
        </xdr:from>
        <xdr:to>
          <xdr:col>3</xdr:col>
          <xdr:colOff>563880</xdr:colOff>
          <xdr:row>0</xdr:row>
          <xdr:rowOff>289560</xdr:rowOff>
        </xdr:to>
        <xdr:sp macro="" textlink="">
          <xdr:nvSpPr>
            <xdr:cNvPr id="94209" name="Drop Down 1" hidden="1">
              <a:extLst>
                <a:ext uri="{63B3BB69-23CF-44E3-9099-C40C66FF867C}">
                  <a14:compatExt spid="_x0000_s94209"/>
                </a:ext>
                <a:ext uri="{FF2B5EF4-FFF2-40B4-BE49-F238E27FC236}">
                  <a16:creationId xmlns:a16="http://schemas.microsoft.com/office/drawing/2014/main" id="{00000000-0008-0000-3000-0000017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85724</xdr:colOff>
      <xdr:row>2</xdr:row>
      <xdr:rowOff>47626</xdr:rowOff>
    </xdr:from>
    <xdr:to>
      <xdr:col>12</xdr:col>
      <xdr:colOff>57149</xdr:colOff>
      <xdr:row>21</xdr:row>
      <xdr:rowOff>38102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352425</xdr:colOff>
      <xdr:row>2</xdr:row>
      <xdr:rowOff>57150</xdr:rowOff>
    </xdr:from>
    <xdr:to>
      <xdr:col>24</xdr:col>
      <xdr:colOff>323850</xdr:colOff>
      <xdr:row>21</xdr:row>
      <xdr:rowOff>47626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22</xdr:row>
      <xdr:rowOff>104775</xdr:rowOff>
    </xdr:from>
    <xdr:to>
      <xdr:col>12</xdr:col>
      <xdr:colOff>47625</xdr:colOff>
      <xdr:row>41</xdr:row>
      <xdr:rowOff>228601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333375</xdr:colOff>
      <xdr:row>22</xdr:row>
      <xdr:rowOff>104775</xdr:rowOff>
    </xdr:from>
    <xdr:to>
      <xdr:col>24</xdr:col>
      <xdr:colOff>304800</xdr:colOff>
      <xdr:row>41</xdr:row>
      <xdr:rowOff>228601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3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0.05882</cdr:x>
      <cdr:y>0.03945</cdr:y>
    </cdr:from>
    <cdr:to>
      <cdr:x>0.96863</cdr:x>
      <cdr:y>0.0789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28626" y="190499"/>
          <a:ext cx="66294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0.0549</cdr:x>
      <cdr:y>0.01381</cdr:y>
    </cdr:from>
    <cdr:to>
      <cdr:x>0.9634</cdr:x>
      <cdr:y>0.06903</cdr:y>
    </cdr:to>
    <cdr:sp macro="" textlink="">
      <cdr:nvSpPr>
        <cdr:cNvPr id="3" name="CaixaDeTexto 2"/>
        <cdr:cNvSpPr txBox="1"/>
      </cdr:nvSpPr>
      <cdr:spPr>
        <a:xfrm xmlns:a="http://schemas.openxmlformats.org/drawingml/2006/main">
          <a:off x="400051" y="66674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Valore</a:t>
          </a:r>
          <a:r>
            <a:rPr lang="pt-PT" sz="1100" b="1" baseline="0">
              <a:solidFill>
                <a:srgbClr val="002060"/>
              </a:solidFill>
            </a:rPr>
            <a:t>s em mil euros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0.05926</cdr:x>
      <cdr:y>0.0263</cdr:y>
    </cdr:from>
    <cdr:to>
      <cdr:x>0.96776</cdr:x>
      <cdr:y>0.08153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31800" y="127000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 Investimento em Infraestruturas Portuárias do Continente</a:t>
          </a:r>
          <a:r>
            <a:rPr lang="pt-PT" sz="1100" b="1" baseline="0">
              <a:solidFill>
                <a:srgbClr val="002060"/>
              </a:solidFill>
            </a:rPr>
            <a:t> 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0.0671</cdr:x>
      <cdr:y>0.00855</cdr:y>
    </cdr:from>
    <cdr:to>
      <cdr:x>0.9756</cdr:x>
      <cdr:y>0.06377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88950" y="41275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</a:t>
          </a:r>
          <a:r>
            <a:rPr lang="pt-PT" sz="1100" b="1" baseline="0">
              <a:solidFill>
                <a:srgbClr val="002060"/>
              </a:solidFill>
            </a:rPr>
            <a:t> FBCF de Portugal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0.05534</cdr:x>
      <cdr:y>0.01052</cdr:y>
    </cdr:from>
    <cdr:to>
      <cdr:x>0.96383</cdr:x>
      <cdr:y>0.06575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03225" y="50800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</a:t>
          </a:r>
          <a:r>
            <a:rPr lang="pt-PT" sz="1100" b="1" baseline="0">
              <a:solidFill>
                <a:srgbClr val="002060"/>
              </a:solidFill>
            </a:rPr>
            <a:t> PIB de Portugal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0</xdr:row>
          <xdr:rowOff>38100</xdr:rowOff>
        </xdr:from>
        <xdr:to>
          <xdr:col>3</xdr:col>
          <xdr:colOff>563880</xdr:colOff>
          <xdr:row>0</xdr:row>
          <xdr:rowOff>289560</xdr:rowOff>
        </xdr:to>
        <xdr:sp macro="" textlink="">
          <xdr:nvSpPr>
            <xdr:cNvPr id="96257" name="Drop Down 1" hidden="1">
              <a:extLst>
                <a:ext uri="{63B3BB69-23CF-44E3-9099-C40C66FF867C}">
                  <a14:compatExt spid="_x0000_s96257"/>
                </a:ext>
                <a:ext uri="{FF2B5EF4-FFF2-40B4-BE49-F238E27FC236}">
                  <a16:creationId xmlns:a16="http://schemas.microsoft.com/office/drawing/2014/main" id="{00000000-0008-0000-3200-0000017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85724</xdr:colOff>
      <xdr:row>2</xdr:row>
      <xdr:rowOff>47626</xdr:rowOff>
    </xdr:from>
    <xdr:to>
      <xdr:col>12</xdr:col>
      <xdr:colOff>57149</xdr:colOff>
      <xdr:row>21</xdr:row>
      <xdr:rowOff>38102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352425</xdr:colOff>
      <xdr:row>2</xdr:row>
      <xdr:rowOff>57150</xdr:rowOff>
    </xdr:from>
    <xdr:to>
      <xdr:col>24</xdr:col>
      <xdr:colOff>323850</xdr:colOff>
      <xdr:row>21</xdr:row>
      <xdr:rowOff>47626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22</xdr:row>
      <xdr:rowOff>104775</xdr:rowOff>
    </xdr:from>
    <xdr:to>
      <xdr:col>12</xdr:col>
      <xdr:colOff>47625</xdr:colOff>
      <xdr:row>41</xdr:row>
      <xdr:rowOff>228601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333375</xdr:colOff>
      <xdr:row>22</xdr:row>
      <xdr:rowOff>104775</xdr:rowOff>
    </xdr:from>
    <xdr:to>
      <xdr:col>24</xdr:col>
      <xdr:colOff>304800</xdr:colOff>
      <xdr:row>41</xdr:row>
      <xdr:rowOff>228601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3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0.05882</cdr:x>
      <cdr:y>0.03945</cdr:y>
    </cdr:from>
    <cdr:to>
      <cdr:x>0.96863</cdr:x>
      <cdr:y>0.0789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28626" y="190499"/>
          <a:ext cx="66294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0.0549</cdr:x>
      <cdr:y>0.01381</cdr:y>
    </cdr:from>
    <cdr:to>
      <cdr:x>0.9634</cdr:x>
      <cdr:y>0.06903</cdr:y>
    </cdr:to>
    <cdr:sp macro="" textlink="">
      <cdr:nvSpPr>
        <cdr:cNvPr id="3" name="CaixaDeTexto 2"/>
        <cdr:cNvSpPr txBox="1"/>
      </cdr:nvSpPr>
      <cdr:spPr>
        <a:xfrm xmlns:a="http://schemas.openxmlformats.org/drawingml/2006/main">
          <a:off x="400051" y="66674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Valore</a:t>
          </a:r>
          <a:r>
            <a:rPr lang="pt-PT" sz="1100" b="1" baseline="0">
              <a:solidFill>
                <a:srgbClr val="002060"/>
              </a:solidFill>
            </a:rPr>
            <a:t>s em mil euros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0.05926</cdr:x>
      <cdr:y>0.0263</cdr:y>
    </cdr:from>
    <cdr:to>
      <cdr:x>0.96776</cdr:x>
      <cdr:y>0.08153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31800" y="127000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 Investimento em Infraestruturas Portuárias do Continente</a:t>
          </a:r>
          <a:r>
            <a:rPr lang="pt-PT" sz="1100" b="1" baseline="0">
              <a:solidFill>
                <a:srgbClr val="002060"/>
              </a:solidFill>
            </a:rPr>
            <a:t> 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0.0671</cdr:x>
      <cdr:y>0.00855</cdr:y>
    </cdr:from>
    <cdr:to>
      <cdr:x>0.9756</cdr:x>
      <cdr:y>0.06377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88950" y="41275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</a:t>
          </a:r>
          <a:r>
            <a:rPr lang="pt-PT" sz="1100" b="1" baseline="0">
              <a:solidFill>
                <a:srgbClr val="002060"/>
              </a:solidFill>
            </a:rPr>
            <a:t> FBCF de Portugal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0.05534</cdr:x>
      <cdr:y>0.01052</cdr:y>
    </cdr:from>
    <cdr:to>
      <cdr:x>0.96383</cdr:x>
      <cdr:y>0.06575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03225" y="50800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</a:t>
          </a:r>
          <a:r>
            <a:rPr lang="pt-PT" sz="1100" b="1" baseline="0">
              <a:solidFill>
                <a:srgbClr val="002060"/>
              </a:solidFill>
            </a:rPr>
            <a:t> PIB de Portugal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0.05534</cdr:x>
      <cdr:y>0.01052</cdr:y>
    </cdr:from>
    <cdr:to>
      <cdr:x>0.96383</cdr:x>
      <cdr:y>0.06575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03225" y="50800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</a:t>
          </a:r>
          <a:r>
            <a:rPr lang="pt-PT" sz="1100" b="1" baseline="0">
              <a:solidFill>
                <a:srgbClr val="002060"/>
              </a:solidFill>
            </a:rPr>
            <a:t> PIB de Portugal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0</xdr:row>
          <xdr:rowOff>38100</xdr:rowOff>
        </xdr:from>
        <xdr:to>
          <xdr:col>3</xdr:col>
          <xdr:colOff>563880</xdr:colOff>
          <xdr:row>0</xdr:row>
          <xdr:rowOff>289560</xdr:rowOff>
        </xdr:to>
        <xdr:sp macro="" textlink="">
          <xdr:nvSpPr>
            <xdr:cNvPr id="100353" name="Drop Down 1" hidden="1">
              <a:extLst>
                <a:ext uri="{63B3BB69-23CF-44E3-9099-C40C66FF867C}">
                  <a14:compatExt spid="_x0000_s100353"/>
                </a:ext>
                <a:ext uri="{FF2B5EF4-FFF2-40B4-BE49-F238E27FC236}">
                  <a16:creationId xmlns:a16="http://schemas.microsoft.com/office/drawing/2014/main" id="{00000000-0008-0000-3400-0000018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85724</xdr:colOff>
      <xdr:row>2</xdr:row>
      <xdr:rowOff>47626</xdr:rowOff>
    </xdr:from>
    <xdr:to>
      <xdr:col>12</xdr:col>
      <xdr:colOff>57149</xdr:colOff>
      <xdr:row>21</xdr:row>
      <xdr:rowOff>38102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352425</xdr:colOff>
      <xdr:row>2</xdr:row>
      <xdr:rowOff>57150</xdr:rowOff>
    </xdr:from>
    <xdr:to>
      <xdr:col>24</xdr:col>
      <xdr:colOff>323850</xdr:colOff>
      <xdr:row>21</xdr:row>
      <xdr:rowOff>47626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22</xdr:row>
      <xdr:rowOff>104775</xdr:rowOff>
    </xdr:from>
    <xdr:to>
      <xdr:col>12</xdr:col>
      <xdr:colOff>47625</xdr:colOff>
      <xdr:row>41</xdr:row>
      <xdr:rowOff>228601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333375</xdr:colOff>
      <xdr:row>22</xdr:row>
      <xdr:rowOff>104775</xdr:rowOff>
    </xdr:from>
    <xdr:to>
      <xdr:col>24</xdr:col>
      <xdr:colOff>304800</xdr:colOff>
      <xdr:row>41</xdr:row>
      <xdr:rowOff>228601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3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0.05882</cdr:x>
      <cdr:y>0.03945</cdr:y>
    </cdr:from>
    <cdr:to>
      <cdr:x>0.96863</cdr:x>
      <cdr:y>0.0789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28626" y="190499"/>
          <a:ext cx="66294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0.0549</cdr:x>
      <cdr:y>0.01381</cdr:y>
    </cdr:from>
    <cdr:to>
      <cdr:x>0.9634</cdr:x>
      <cdr:y>0.06903</cdr:y>
    </cdr:to>
    <cdr:sp macro="" textlink="">
      <cdr:nvSpPr>
        <cdr:cNvPr id="3" name="CaixaDeTexto 2"/>
        <cdr:cNvSpPr txBox="1"/>
      </cdr:nvSpPr>
      <cdr:spPr>
        <a:xfrm xmlns:a="http://schemas.openxmlformats.org/drawingml/2006/main">
          <a:off x="400051" y="66674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Valore</a:t>
          </a:r>
          <a:r>
            <a:rPr lang="pt-PT" sz="1100" b="1" baseline="0">
              <a:solidFill>
                <a:srgbClr val="002060"/>
              </a:solidFill>
            </a:rPr>
            <a:t>s em mil euros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0.05926</cdr:x>
      <cdr:y>0.0263</cdr:y>
    </cdr:from>
    <cdr:to>
      <cdr:x>0.96776</cdr:x>
      <cdr:y>0.08153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31800" y="127000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 Investimento em Infraestruturas Aeroportuárias do Continente</a:t>
          </a:r>
          <a:r>
            <a:rPr lang="pt-PT" sz="1100" b="1" baseline="0">
              <a:solidFill>
                <a:srgbClr val="002060"/>
              </a:solidFill>
            </a:rPr>
            <a:t> 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0.0671</cdr:x>
      <cdr:y>0.00855</cdr:y>
    </cdr:from>
    <cdr:to>
      <cdr:x>0.9756</cdr:x>
      <cdr:y>0.06377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88950" y="41275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</a:t>
          </a:r>
          <a:r>
            <a:rPr lang="pt-PT" sz="1100" b="1" baseline="0">
              <a:solidFill>
                <a:srgbClr val="002060"/>
              </a:solidFill>
            </a:rPr>
            <a:t> FBCF de Portugal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0.05534</cdr:x>
      <cdr:y>0.01052</cdr:y>
    </cdr:from>
    <cdr:to>
      <cdr:x>0.96383</cdr:x>
      <cdr:y>0.06575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03225" y="50800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</a:t>
          </a:r>
          <a:r>
            <a:rPr lang="pt-PT" sz="1100" b="1" baseline="0">
              <a:solidFill>
                <a:srgbClr val="002060"/>
              </a:solidFill>
            </a:rPr>
            <a:t> PIB de Portugal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0</xdr:row>
          <xdr:rowOff>38100</xdr:rowOff>
        </xdr:from>
        <xdr:to>
          <xdr:col>3</xdr:col>
          <xdr:colOff>563880</xdr:colOff>
          <xdr:row>0</xdr:row>
          <xdr:rowOff>289560</xdr:rowOff>
        </xdr:to>
        <xdr:sp macro="" textlink="">
          <xdr:nvSpPr>
            <xdr:cNvPr id="102401" name="Drop Down 1" hidden="1">
              <a:extLst>
                <a:ext uri="{63B3BB69-23CF-44E3-9099-C40C66FF867C}">
                  <a14:compatExt spid="_x0000_s102401"/>
                </a:ext>
                <a:ext uri="{FF2B5EF4-FFF2-40B4-BE49-F238E27FC236}">
                  <a16:creationId xmlns:a16="http://schemas.microsoft.com/office/drawing/2014/main" id="{00000000-0008-0000-3600-0000019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85724</xdr:colOff>
      <xdr:row>2</xdr:row>
      <xdr:rowOff>47626</xdr:rowOff>
    </xdr:from>
    <xdr:to>
      <xdr:col>12</xdr:col>
      <xdr:colOff>57149</xdr:colOff>
      <xdr:row>21</xdr:row>
      <xdr:rowOff>38102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352425</xdr:colOff>
      <xdr:row>2</xdr:row>
      <xdr:rowOff>57150</xdr:rowOff>
    </xdr:from>
    <xdr:to>
      <xdr:col>24</xdr:col>
      <xdr:colOff>323850</xdr:colOff>
      <xdr:row>21</xdr:row>
      <xdr:rowOff>47626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22</xdr:row>
      <xdr:rowOff>104775</xdr:rowOff>
    </xdr:from>
    <xdr:to>
      <xdr:col>12</xdr:col>
      <xdr:colOff>47625</xdr:colOff>
      <xdr:row>41</xdr:row>
      <xdr:rowOff>228601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3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333375</xdr:colOff>
      <xdr:row>22</xdr:row>
      <xdr:rowOff>104775</xdr:rowOff>
    </xdr:from>
    <xdr:to>
      <xdr:col>24</xdr:col>
      <xdr:colOff>304800</xdr:colOff>
      <xdr:row>41</xdr:row>
      <xdr:rowOff>228601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3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0.05882</cdr:x>
      <cdr:y>0.03945</cdr:y>
    </cdr:from>
    <cdr:to>
      <cdr:x>0.96863</cdr:x>
      <cdr:y>0.0789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28626" y="190499"/>
          <a:ext cx="66294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0.0549</cdr:x>
      <cdr:y>0.01381</cdr:y>
    </cdr:from>
    <cdr:to>
      <cdr:x>0.9634</cdr:x>
      <cdr:y>0.06903</cdr:y>
    </cdr:to>
    <cdr:sp macro="" textlink="">
      <cdr:nvSpPr>
        <cdr:cNvPr id="3" name="CaixaDeTexto 2"/>
        <cdr:cNvSpPr txBox="1"/>
      </cdr:nvSpPr>
      <cdr:spPr>
        <a:xfrm xmlns:a="http://schemas.openxmlformats.org/drawingml/2006/main">
          <a:off x="400051" y="66674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Valore</a:t>
          </a:r>
          <a:r>
            <a:rPr lang="pt-PT" sz="1100" b="1" baseline="0">
              <a:solidFill>
                <a:srgbClr val="002060"/>
              </a:solidFill>
            </a:rPr>
            <a:t>s em mil euros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0.05926</cdr:x>
      <cdr:y>0.0263</cdr:y>
    </cdr:from>
    <cdr:to>
      <cdr:x>0.96776</cdr:x>
      <cdr:y>0.08153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31800" y="127000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 Investimento em Infraestruturas Aeroportuárias do Continente</a:t>
          </a:r>
          <a:r>
            <a:rPr lang="pt-PT" sz="1100" b="1" baseline="0">
              <a:solidFill>
                <a:srgbClr val="002060"/>
              </a:solidFill>
            </a:rPr>
            <a:t> 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0.0671</cdr:x>
      <cdr:y>0.00855</cdr:y>
    </cdr:from>
    <cdr:to>
      <cdr:x>0.9756</cdr:x>
      <cdr:y>0.06377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88950" y="41275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</a:t>
          </a:r>
          <a:r>
            <a:rPr lang="pt-PT" sz="1100" b="1" baseline="0">
              <a:solidFill>
                <a:srgbClr val="002060"/>
              </a:solidFill>
            </a:rPr>
            <a:t> FBCF de Portugal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0</xdr:row>
          <xdr:rowOff>38100</xdr:rowOff>
        </xdr:from>
        <xdr:to>
          <xdr:col>3</xdr:col>
          <xdr:colOff>563880</xdr:colOff>
          <xdr:row>0</xdr:row>
          <xdr:rowOff>289560</xdr:rowOff>
        </xdr:to>
        <xdr:sp macro="" textlink="">
          <xdr:nvSpPr>
            <xdr:cNvPr id="128001" name="Drop Down 1" hidden="1">
              <a:extLst>
                <a:ext uri="{63B3BB69-23CF-44E3-9099-C40C66FF867C}">
                  <a14:compatExt spid="_x0000_s128001"/>
                </a:ext>
                <a:ext uri="{FF2B5EF4-FFF2-40B4-BE49-F238E27FC236}">
                  <a16:creationId xmlns:a16="http://schemas.microsoft.com/office/drawing/2014/main" id="{00000000-0008-0000-2200-000001F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85724</xdr:colOff>
      <xdr:row>2</xdr:row>
      <xdr:rowOff>47626</xdr:rowOff>
    </xdr:from>
    <xdr:to>
      <xdr:col>12</xdr:col>
      <xdr:colOff>57149</xdr:colOff>
      <xdr:row>21</xdr:row>
      <xdr:rowOff>38102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352425</xdr:colOff>
      <xdr:row>2</xdr:row>
      <xdr:rowOff>57150</xdr:rowOff>
    </xdr:from>
    <xdr:to>
      <xdr:col>24</xdr:col>
      <xdr:colOff>323850</xdr:colOff>
      <xdr:row>21</xdr:row>
      <xdr:rowOff>47626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22</xdr:row>
      <xdr:rowOff>104775</xdr:rowOff>
    </xdr:from>
    <xdr:to>
      <xdr:col>12</xdr:col>
      <xdr:colOff>47625</xdr:colOff>
      <xdr:row>41</xdr:row>
      <xdr:rowOff>228601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333375</xdr:colOff>
      <xdr:row>22</xdr:row>
      <xdr:rowOff>104775</xdr:rowOff>
    </xdr:from>
    <xdr:to>
      <xdr:col>24</xdr:col>
      <xdr:colOff>304800</xdr:colOff>
      <xdr:row>41</xdr:row>
      <xdr:rowOff>228601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0.05534</cdr:x>
      <cdr:y>0.01052</cdr:y>
    </cdr:from>
    <cdr:to>
      <cdr:x>0.96383</cdr:x>
      <cdr:y>0.06575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03225" y="50800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</a:t>
          </a:r>
          <a:r>
            <a:rPr lang="pt-PT" sz="1100" b="1" baseline="0">
              <a:solidFill>
                <a:srgbClr val="002060"/>
              </a:solidFill>
            </a:rPr>
            <a:t> PIB de Portugal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0</xdr:row>
          <xdr:rowOff>38100</xdr:rowOff>
        </xdr:from>
        <xdr:to>
          <xdr:col>3</xdr:col>
          <xdr:colOff>563880</xdr:colOff>
          <xdr:row>0</xdr:row>
          <xdr:rowOff>289560</xdr:rowOff>
        </xdr:to>
        <xdr:sp macro="" textlink="">
          <xdr:nvSpPr>
            <xdr:cNvPr id="76801" name="Drop Down 1" hidden="1">
              <a:extLst>
                <a:ext uri="{63B3BB69-23CF-44E3-9099-C40C66FF867C}">
                  <a14:compatExt spid="_x0000_s76801"/>
                </a:ext>
                <a:ext uri="{FF2B5EF4-FFF2-40B4-BE49-F238E27FC236}">
                  <a16:creationId xmlns:a16="http://schemas.microsoft.com/office/drawing/2014/main" id="{00000000-0008-0000-3800-000001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85724</xdr:colOff>
      <xdr:row>2</xdr:row>
      <xdr:rowOff>47626</xdr:rowOff>
    </xdr:from>
    <xdr:to>
      <xdr:col>12</xdr:col>
      <xdr:colOff>57149</xdr:colOff>
      <xdr:row>21</xdr:row>
      <xdr:rowOff>38102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352425</xdr:colOff>
      <xdr:row>2</xdr:row>
      <xdr:rowOff>57150</xdr:rowOff>
    </xdr:from>
    <xdr:to>
      <xdr:col>24</xdr:col>
      <xdr:colOff>323850</xdr:colOff>
      <xdr:row>21</xdr:row>
      <xdr:rowOff>47626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22</xdr:row>
      <xdr:rowOff>104775</xdr:rowOff>
    </xdr:from>
    <xdr:to>
      <xdr:col>12</xdr:col>
      <xdr:colOff>47625</xdr:colOff>
      <xdr:row>41</xdr:row>
      <xdr:rowOff>228601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333375</xdr:colOff>
      <xdr:row>22</xdr:row>
      <xdr:rowOff>104775</xdr:rowOff>
    </xdr:from>
    <xdr:to>
      <xdr:col>24</xdr:col>
      <xdr:colOff>304800</xdr:colOff>
      <xdr:row>41</xdr:row>
      <xdr:rowOff>228601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3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0.05882</cdr:x>
      <cdr:y>0.03945</cdr:y>
    </cdr:from>
    <cdr:to>
      <cdr:x>0.96863</cdr:x>
      <cdr:y>0.0789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28626" y="190499"/>
          <a:ext cx="66294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0.0549</cdr:x>
      <cdr:y>0.01381</cdr:y>
    </cdr:from>
    <cdr:to>
      <cdr:x>0.9634</cdr:x>
      <cdr:y>0.06903</cdr:y>
    </cdr:to>
    <cdr:sp macro="" textlink="">
      <cdr:nvSpPr>
        <cdr:cNvPr id="3" name="CaixaDeTexto 2"/>
        <cdr:cNvSpPr txBox="1"/>
      </cdr:nvSpPr>
      <cdr:spPr>
        <a:xfrm xmlns:a="http://schemas.openxmlformats.org/drawingml/2006/main">
          <a:off x="400051" y="66674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Valore</a:t>
          </a:r>
          <a:r>
            <a:rPr lang="pt-PT" sz="1100" b="1" baseline="0">
              <a:solidFill>
                <a:srgbClr val="002060"/>
              </a:solidFill>
            </a:rPr>
            <a:t>s em mil euros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0.05926</cdr:x>
      <cdr:y>0.0263</cdr:y>
    </cdr:from>
    <cdr:to>
      <cdr:x>0.96776</cdr:x>
      <cdr:y>0.08153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31800" y="127000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 Investimento em Infraestruturas de</a:t>
          </a:r>
          <a:r>
            <a:rPr lang="pt-PT" sz="1100" b="1" baseline="0">
              <a:solidFill>
                <a:srgbClr val="002060"/>
              </a:solidFill>
            </a:rPr>
            <a:t> Saúde</a:t>
          </a:r>
          <a:r>
            <a:rPr lang="pt-PT" sz="1100" b="1">
              <a:solidFill>
                <a:srgbClr val="002060"/>
              </a:solidFill>
            </a:rPr>
            <a:t> do Continente</a:t>
          </a:r>
          <a:r>
            <a:rPr lang="pt-PT" sz="1100" b="1" baseline="0">
              <a:solidFill>
                <a:srgbClr val="002060"/>
              </a:solidFill>
            </a:rPr>
            <a:t> 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0.0671</cdr:x>
      <cdr:y>0.00855</cdr:y>
    </cdr:from>
    <cdr:to>
      <cdr:x>0.9756</cdr:x>
      <cdr:y>0.06377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88950" y="41275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</a:t>
          </a:r>
          <a:r>
            <a:rPr lang="pt-PT" sz="1100" b="1" baseline="0">
              <a:solidFill>
                <a:srgbClr val="002060"/>
              </a:solidFill>
            </a:rPr>
            <a:t> FBCF de Portugal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0.05534</cdr:x>
      <cdr:y>0.01052</cdr:y>
    </cdr:from>
    <cdr:to>
      <cdr:x>0.96383</cdr:x>
      <cdr:y>0.06575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03225" y="50800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</a:t>
          </a:r>
          <a:r>
            <a:rPr lang="pt-PT" sz="1100" b="1" baseline="0">
              <a:solidFill>
                <a:srgbClr val="002060"/>
              </a:solidFill>
            </a:rPr>
            <a:t> PIB de Portugal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0</xdr:row>
          <xdr:rowOff>38100</xdr:rowOff>
        </xdr:from>
        <xdr:to>
          <xdr:col>3</xdr:col>
          <xdr:colOff>563880</xdr:colOff>
          <xdr:row>0</xdr:row>
          <xdr:rowOff>289560</xdr:rowOff>
        </xdr:to>
        <xdr:sp macro="" textlink="">
          <xdr:nvSpPr>
            <xdr:cNvPr id="78849" name="Drop Down 1" hidden="1">
              <a:extLst>
                <a:ext uri="{63B3BB69-23CF-44E3-9099-C40C66FF867C}">
                  <a14:compatExt spid="_x0000_s78849"/>
                </a:ext>
                <a:ext uri="{FF2B5EF4-FFF2-40B4-BE49-F238E27FC236}">
                  <a16:creationId xmlns:a16="http://schemas.microsoft.com/office/drawing/2014/main" id="{00000000-0008-0000-3A00-0000013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85724</xdr:colOff>
      <xdr:row>2</xdr:row>
      <xdr:rowOff>47626</xdr:rowOff>
    </xdr:from>
    <xdr:to>
      <xdr:col>12</xdr:col>
      <xdr:colOff>57149</xdr:colOff>
      <xdr:row>21</xdr:row>
      <xdr:rowOff>38102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352425</xdr:colOff>
      <xdr:row>2</xdr:row>
      <xdr:rowOff>57150</xdr:rowOff>
    </xdr:from>
    <xdr:to>
      <xdr:col>24</xdr:col>
      <xdr:colOff>323850</xdr:colOff>
      <xdr:row>21</xdr:row>
      <xdr:rowOff>47626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22</xdr:row>
      <xdr:rowOff>104775</xdr:rowOff>
    </xdr:from>
    <xdr:to>
      <xdr:col>12</xdr:col>
      <xdr:colOff>47625</xdr:colOff>
      <xdr:row>41</xdr:row>
      <xdr:rowOff>228601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333375</xdr:colOff>
      <xdr:row>22</xdr:row>
      <xdr:rowOff>104775</xdr:rowOff>
    </xdr:from>
    <xdr:to>
      <xdr:col>24</xdr:col>
      <xdr:colOff>304800</xdr:colOff>
      <xdr:row>41</xdr:row>
      <xdr:rowOff>228601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3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0.05882</cdr:x>
      <cdr:y>0.03945</cdr:y>
    </cdr:from>
    <cdr:to>
      <cdr:x>0.96863</cdr:x>
      <cdr:y>0.0789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28626" y="190499"/>
          <a:ext cx="66294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0.0549</cdr:x>
      <cdr:y>0.01381</cdr:y>
    </cdr:from>
    <cdr:to>
      <cdr:x>0.9634</cdr:x>
      <cdr:y>0.06903</cdr:y>
    </cdr:to>
    <cdr:sp macro="" textlink="">
      <cdr:nvSpPr>
        <cdr:cNvPr id="3" name="CaixaDeTexto 2"/>
        <cdr:cNvSpPr txBox="1"/>
      </cdr:nvSpPr>
      <cdr:spPr>
        <a:xfrm xmlns:a="http://schemas.openxmlformats.org/drawingml/2006/main">
          <a:off x="400051" y="66674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Valore</a:t>
          </a:r>
          <a:r>
            <a:rPr lang="pt-PT" sz="1100" b="1" baseline="0">
              <a:solidFill>
                <a:srgbClr val="002060"/>
              </a:solidFill>
            </a:rPr>
            <a:t>s em mil euros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0.05926</cdr:x>
      <cdr:y>0.0263</cdr:y>
    </cdr:from>
    <cdr:to>
      <cdr:x>0.96776</cdr:x>
      <cdr:y>0.08153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31800" y="127000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 Investimento em Infraestruturas de Saúde do Continente</a:t>
          </a:r>
          <a:r>
            <a:rPr lang="pt-PT" sz="1100" b="1" baseline="0">
              <a:solidFill>
                <a:srgbClr val="002060"/>
              </a:solidFill>
            </a:rPr>
            <a:t> 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0.0671</cdr:x>
      <cdr:y>0.00855</cdr:y>
    </cdr:from>
    <cdr:to>
      <cdr:x>0.9756</cdr:x>
      <cdr:y>0.06377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88950" y="41275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</a:t>
          </a:r>
          <a:r>
            <a:rPr lang="pt-PT" sz="1100" b="1" baseline="0">
              <a:solidFill>
                <a:srgbClr val="002060"/>
              </a:solidFill>
            </a:rPr>
            <a:t> FBCF de Portugal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0.05882</cdr:x>
      <cdr:y>0.03945</cdr:y>
    </cdr:from>
    <cdr:to>
      <cdr:x>0.96863</cdr:x>
      <cdr:y>0.0789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28626" y="190499"/>
          <a:ext cx="66294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0.0549</cdr:x>
      <cdr:y>0.01381</cdr:y>
    </cdr:from>
    <cdr:to>
      <cdr:x>0.9634</cdr:x>
      <cdr:y>0.06903</cdr:y>
    </cdr:to>
    <cdr:sp macro="" textlink="">
      <cdr:nvSpPr>
        <cdr:cNvPr id="3" name="CaixaDeTexto 2"/>
        <cdr:cNvSpPr txBox="1"/>
      </cdr:nvSpPr>
      <cdr:spPr>
        <a:xfrm xmlns:a="http://schemas.openxmlformats.org/drawingml/2006/main">
          <a:off x="400051" y="66674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Valore</a:t>
          </a:r>
          <a:r>
            <a:rPr lang="pt-PT" sz="1100" b="1" baseline="0">
              <a:solidFill>
                <a:srgbClr val="002060"/>
              </a:solidFill>
            </a:rPr>
            <a:t>s em mil euros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0.05534</cdr:x>
      <cdr:y>0.01052</cdr:y>
    </cdr:from>
    <cdr:to>
      <cdr:x>0.96383</cdr:x>
      <cdr:y>0.06575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03225" y="50800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</a:t>
          </a:r>
          <a:r>
            <a:rPr lang="pt-PT" sz="1100" b="1" baseline="0">
              <a:solidFill>
                <a:srgbClr val="002060"/>
              </a:solidFill>
            </a:rPr>
            <a:t> PIB de Portugal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0</xdr:row>
          <xdr:rowOff>38100</xdr:rowOff>
        </xdr:from>
        <xdr:to>
          <xdr:col>3</xdr:col>
          <xdr:colOff>563880</xdr:colOff>
          <xdr:row>0</xdr:row>
          <xdr:rowOff>289560</xdr:rowOff>
        </xdr:to>
        <xdr:sp macro="" textlink="">
          <xdr:nvSpPr>
            <xdr:cNvPr id="63489" name="Drop Down 1" hidden="1">
              <a:extLst>
                <a:ext uri="{63B3BB69-23CF-44E3-9099-C40C66FF867C}">
                  <a14:compatExt spid="_x0000_s63489"/>
                </a:ext>
                <a:ext uri="{FF2B5EF4-FFF2-40B4-BE49-F238E27FC236}">
                  <a16:creationId xmlns:a16="http://schemas.microsoft.com/office/drawing/2014/main" id="{00000000-0008-0000-3C00-000001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85724</xdr:colOff>
      <xdr:row>2</xdr:row>
      <xdr:rowOff>47626</xdr:rowOff>
    </xdr:from>
    <xdr:to>
      <xdr:col>12</xdr:col>
      <xdr:colOff>57149</xdr:colOff>
      <xdr:row>21</xdr:row>
      <xdr:rowOff>38102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352425</xdr:colOff>
      <xdr:row>2</xdr:row>
      <xdr:rowOff>57150</xdr:rowOff>
    </xdr:from>
    <xdr:to>
      <xdr:col>24</xdr:col>
      <xdr:colOff>323850</xdr:colOff>
      <xdr:row>21</xdr:row>
      <xdr:rowOff>47626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22</xdr:row>
      <xdr:rowOff>104775</xdr:rowOff>
    </xdr:from>
    <xdr:to>
      <xdr:col>12</xdr:col>
      <xdr:colOff>47625</xdr:colOff>
      <xdr:row>41</xdr:row>
      <xdr:rowOff>228601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333375</xdr:colOff>
      <xdr:row>22</xdr:row>
      <xdr:rowOff>104775</xdr:rowOff>
    </xdr:from>
    <xdr:to>
      <xdr:col>24</xdr:col>
      <xdr:colOff>304800</xdr:colOff>
      <xdr:row>41</xdr:row>
      <xdr:rowOff>228601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3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0.05882</cdr:x>
      <cdr:y>0.03945</cdr:y>
    </cdr:from>
    <cdr:to>
      <cdr:x>0.96863</cdr:x>
      <cdr:y>0.0789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28626" y="190499"/>
          <a:ext cx="66294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0.0549</cdr:x>
      <cdr:y>0.01381</cdr:y>
    </cdr:from>
    <cdr:to>
      <cdr:x>0.9634</cdr:x>
      <cdr:y>0.06903</cdr:y>
    </cdr:to>
    <cdr:sp macro="" textlink="">
      <cdr:nvSpPr>
        <cdr:cNvPr id="3" name="CaixaDeTexto 2"/>
        <cdr:cNvSpPr txBox="1"/>
      </cdr:nvSpPr>
      <cdr:spPr>
        <a:xfrm xmlns:a="http://schemas.openxmlformats.org/drawingml/2006/main">
          <a:off x="400051" y="66674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Valore</a:t>
          </a:r>
          <a:r>
            <a:rPr lang="pt-PT" sz="1100" b="1" baseline="0">
              <a:solidFill>
                <a:srgbClr val="002060"/>
              </a:solidFill>
            </a:rPr>
            <a:t>s em mil euros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0.05926</cdr:x>
      <cdr:y>0.0263</cdr:y>
    </cdr:from>
    <cdr:to>
      <cdr:x>0.96776</cdr:x>
      <cdr:y>0.08153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31800" y="127000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 Investimento em Infraestruturas de</a:t>
          </a:r>
          <a:r>
            <a:rPr lang="pt-PT" sz="1100" b="1" baseline="0">
              <a:solidFill>
                <a:srgbClr val="002060"/>
              </a:solidFill>
            </a:rPr>
            <a:t> Educação</a:t>
          </a:r>
          <a:r>
            <a:rPr lang="pt-PT" sz="1100" b="1">
              <a:solidFill>
                <a:srgbClr val="002060"/>
              </a:solidFill>
            </a:rPr>
            <a:t> do Continente</a:t>
          </a:r>
          <a:r>
            <a:rPr lang="pt-PT" sz="1100" b="1" baseline="0">
              <a:solidFill>
                <a:srgbClr val="002060"/>
              </a:solidFill>
            </a:rPr>
            <a:t> 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0.0671</cdr:x>
      <cdr:y>0.00855</cdr:y>
    </cdr:from>
    <cdr:to>
      <cdr:x>0.9756</cdr:x>
      <cdr:y>0.06377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88950" y="41275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</a:t>
          </a:r>
          <a:r>
            <a:rPr lang="pt-PT" sz="1100" b="1" baseline="0">
              <a:solidFill>
                <a:srgbClr val="002060"/>
              </a:solidFill>
            </a:rPr>
            <a:t> FBCF de Portugal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0.05534</cdr:x>
      <cdr:y>0.01052</cdr:y>
    </cdr:from>
    <cdr:to>
      <cdr:x>0.96383</cdr:x>
      <cdr:y>0.06575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03225" y="50800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</a:t>
          </a:r>
          <a:r>
            <a:rPr lang="pt-PT" sz="1100" b="1" baseline="0">
              <a:solidFill>
                <a:srgbClr val="002060"/>
              </a:solidFill>
            </a:rPr>
            <a:t> PIB de Portugal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0</xdr:row>
          <xdr:rowOff>38100</xdr:rowOff>
        </xdr:from>
        <xdr:to>
          <xdr:col>3</xdr:col>
          <xdr:colOff>563880</xdr:colOff>
          <xdr:row>0</xdr:row>
          <xdr:rowOff>289560</xdr:rowOff>
        </xdr:to>
        <xdr:sp macro="" textlink="">
          <xdr:nvSpPr>
            <xdr:cNvPr id="71681" name="Drop Down 1" hidden="1">
              <a:extLst>
                <a:ext uri="{63B3BB69-23CF-44E3-9099-C40C66FF867C}">
                  <a14:compatExt spid="_x0000_s71681"/>
                </a:ext>
                <a:ext uri="{FF2B5EF4-FFF2-40B4-BE49-F238E27FC236}">
                  <a16:creationId xmlns:a16="http://schemas.microsoft.com/office/drawing/2014/main" id="{00000000-0008-0000-3E00-000001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85724</xdr:colOff>
      <xdr:row>2</xdr:row>
      <xdr:rowOff>47626</xdr:rowOff>
    </xdr:from>
    <xdr:to>
      <xdr:col>12</xdr:col>
      <xdr:colOff>57149</xdr:colOff>
      <xdr:row>21</xdr:row>
      <xdr:rowOff>38102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352425</xdr:colOff>
      <xdr:row>2</xdr:row>
      <xdr:rowOff>57150</xdr:rowOff>
    </xdr:from>
    <xdr:to>
      <xdr:col>24</xdr:col>
      <xdr:colOff>323850</xdr:colOff>
      <xdr:row>21</xdr:row>
      <xdr:rowOff>47626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3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22</xdr:row>
      <xdr:rowOff>104775</xdr:rowOff>
    </xdr:from>
    <xdr:to>
      <xdr:col>12</xdr:col>
      <xdr:colOff>47625</xdr:colOff>
      <xdr:row>41</xdr:row>
      <xdr:rowOff>228601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3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333375</xdr:colOff>
      <xdr:row>22</xdr:row>
      <xdr:rowOff>104775</xdr:rowOff>
    </xdr:from>
    <xdr:to>
      <xdr:col>24</xdr:col>
      <xdr:colOff>304800</xdr:colOff>
      <xdr:row>41</xdr:row>
      <xdr:rowOff>228601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3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0.05882</cdr:x>
      <cdr:y>0.03945</cdr:y>
    </cdr:from>
    <cdr:to>
      <cdr:x>0.96863</cdr:x>
      <cdr:y>0.0789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28626" y="190499"/>
          <a:ext cx="66294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0.0549</cdr:x>
      <cdr:y>0.01381</cdr:y>
    </cdr:from>
    <cdr:to>
      <cdr:x>0.9634</cdr:x>
      <cdr:y>0.06903</cdr:y>
    </cdr:to>
    <cdr:sp macro="" textlink="">
      <cdr:nvSpPr>
        <cdr:cNvPr id="3" name="CaixaDeTexto 2"/>
        <cdr:cNvSpPr txBox="1"/>
      </cdr:nvSpPr>
      <cdr:spPr>
        <a:xfrm xmlns:a="http://schemas.openxmlformats.org/drawingml/2006/main">
          <a:off x="400051" y="66674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Valore</a:t>
          </a:r>
          <a:r>
            <a:rPr lang="pt-PT" sz="1100" b="1" baseline="0">
              <a:solidFill>
                <a:srgbClr val="002060"/>
              </a:solidFill>
            </a:rPr>
            <a:t>s em mil euros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0.05926</cdr:x>
      <cdr:y>0.0263</cdr:y>
    </cdr:from>
    <cdr:to>
      <cdr:x>0.96776</cdr:x>
      <cdr:y>0.08153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31800" y="127000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 Investimento em Infraestruturas de Educação do Continente</a:t>
          </a:r>
          <a:r>
            <a:rPr lang="pt-PT" sz="1100" b="1" baseline="0">
              <a:solidFill>
                <a:srgbClr val="002060"/>
              </a:solidFill>
            </a:rPr>
            <a:t> 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0.0671</cdr:x>
      <cdr:y>0.00855</cdr:y>
    </cdr:from>
    <cdr:to>
      <cdr:x>0.9756</cdr:x>
      <cdr:y>0.06377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88950" y="41275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</a:t>
          </a:r>
          <a:r>
            <a:rPr lang="pt-PT" sz="1100" b="1" baseline="0">
              <a:solidFill>
                <a:srgbClr val="002060"/>
              </a:solidFill>
            </a:rPr>
            <a:t> FBCF de Portugal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0.05926</cdr:x>
      <cdr:y>0.0263</cdr:y>
    </cdr:from>
    <cdr:to>
      <cdr:x>0.96776</cdr:x>
      <cdr:y>0.08153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31800" y="127000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 Investimento em Infraestruturas da Rede Nacional de Estradas do Continente</a:t>
          </a:r>
          <a:r>
            <a:rPr lang="pt-PT" sz="1100" b="1" baseline="0">
              <a:solidFill>
                <a:srgbClr val="002060"/>
              </a:solidFill>
            </a:rPr>
            <a:t> 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0.05534</cdr:x>
      <cdr:y>0.01052</cdr:y>
    </cdr:from>
    <cdr:to>
      <cdr:x>0.96383</cdr:x>
      <cdr:y>0.06575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03225" y="50800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</a:t>
          </a:r>
          <a:r>
            <a:rPr lang="pt-PT" sz="1100" b="1" baseline="0">
              <a:solidFill>
                <a:srgbClr val="002060"/>
              </a:solidFill>
            </a:rPr>
            <a:t> PIB de Portugal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85724</xdr:colOff>
      <xdr:row>2</xdr:row>
      <xdr:rowOff>47626</xdr:rowOff>
    </xdr:from>
    <xdr:to>
      <xdr:col>12</xdr:col>
      <xdr:colOff>57149</xdr:colOff>
      <xdr:row>21</xdr:row>
      <xdr:rowOff>38102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352425</xdr:colOff>
      <xdr:row>2</xdr:row>
      <xdr:rowOff>57150</xdr:rowOff>
    </xdr:from>
    <xdr:to>
      <xdr:col>24</xdr:col>
      <xdr:colOff>323850</xdr:colOff>
      <xdr:row>21</xdr:row>
      <xdr:rowOff>47626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22</xdr:row>
      <xdr:rowOff>104775</xdr:rowOff>
    </xdr:from>
    <xdr:to>
      <xdr:col>12</xdr:col>
      <xdr:colOff>47625</xdr:colOff>
      <xdr:row>41</xdr:row>
      <xdr:rowOff>228601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4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333375</xdr:colOff>
      <xdr:row>22</xdr:row>
      <xdr:rowOff>104775</xdr:rowOff>
    </xdr:from>
    <xdr:to>
      <xdr:col>24</xdr:col>
      <xdr:colOff>304800</xdr:colOff>
      <xdr:row>41</xdr:row>
      <xdr:rowOff>228601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4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0.05882</cdr:x>
      <cdr:y>0.03945</cdr:y>
    </cdr:from>
    <cdr:to>
      <cdr:x>0.96863</cdr:x>
      <cdr:y>0.0789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28626" y="190499"/>
          <a:ext cx="66294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0.0549</cdr:x>
      <cdr:y>0.01381</cdr:y>
    </cdr:from>
    <cdr:to>
      <cdr:x>0.9634</cdr:x>
      <cdr:y>0.06903</cdr:y>
    </cdr:to>
    <cdr:sp macro="" textlink="">
      <cdr:nvSpPr>
        <cdr:cNvPr id="3" name="CaixaDeTexto 2"/>
        <cdr:cNvSpPr txBox="1"/>
      </cdr:nvSpPr>
      <cdr:spPr>
        <a:xfrm xmlns:a="http://schemas.openxmlformats.org/drawingml/2006/main">
          <a:off x="400051" y="66674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Valore</a:t>
          </a:r>
          <a:r>
            <a:rPr lang="pt-PT" sz="1100" b="1" baseline="0">
              <a:solidFill>
                <a:srgbClr val="002060"/>
              </a:solidFill>
            </a:rPr>
            <a:t>s em mil euros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0.05926</cdr:x>
      <cdr:y>0.0263</cdr:y>
    </cdr:from>
    <cdr:to>
      <cdr:x>0.96776</cdr:x>
      <cdr:y>0.08153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31800" y="127000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 Investimento em Infraestruturas de Abastecimento e Tratamento de Água de Portugal</a:t>
          </a:r>
          <a:r>
            <a:rPr lang="pt-PT" sz="1100" b="1" baseline="0">
              <a:solidFill>
                <a:srgbClr val="002060"/>
              </a:solidFill>
            </a:rPr>
            <a:t> 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0.0671</cdr:x>
      <cdr:y>0.00855</cdr:y>
    </cdr:from>
    <cdr:to>
      <cdr:x>0.9756</cdr:x>
      <cdr:y>0.06377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88950" y="41275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</a:t>
          </a:r>
          <a:r>
            <a:rPr lang="pt-PT" sz="1100" b="1" baseline="0">
              <a:solidFill>
                <a:srgbClr val="002060"/>
              </a:solidFill>
            </a:rPr>
            <a:t> FBCF de Portugal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0.05534</cdr:x>
      <cdr:y>0.01052</cdr:y>
    </cdr:from>
    <cdr:to>
      <cdr:x>0.96383</cdr:x>
      <cdr:y>0.06575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03225" y="50800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</a:t>
          </a:r>
          <a:r>
            <a:rPr lang="pt-PT" sz="1100" b="1" baseline="0">
              <a:solidFill>
                <a:srgbClr val="002060"/>
              </a:solidFill>
            </a:rPr>
            <a:t> PIB de Portugal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85724</xdr:colOff>
      <xdr:row>2</xdr:row>
      <xdr:rowOff>47626</xdr:rowOff>
    </xdr:from>
    <xdr:to>
      <xdr:col>12</xdr:col>
      <xdr:colOff>57149</xdr:colOff>
      <xdr:row>21</xdr:row>
      <xdr:rowOff>38102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352425</xdr:colOff>
      <xdr:row>2</xdr:row>
      <xdr:rowOff>57150</xdr:rowOff>
    </xdr:from>
    <xdr:to>
      <xdr:col>24</xdr:col>
      <xdr:colOff>323850</xdr:colOff>
      <xdr:row>21</xdr:row>
      <xdr:rowOff>47626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22</xdr:row>
      <xdr:rowOff>104775</xdr:rowOff>
    </xdr:from>
    <xdr:to>
      <xdr:col>12</xdr:col>
      <xdr:colOff>47625</xdr:colOff>
      <xdr:row>41</xdr:row>
      <xdr:rowOff>228601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4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333375</xdr:colOff>
      <xdr:row>22</xdr:row>
      <xdr:rowOff>104775</xdr:rowOff>
    </xdr:from>
    <xdr:to>
      <xdr:col>24</xdr:col>
      <xdr:colOff>304800</xdr:colOff>
      <xdr:row>41</xdr:row>
      <xdr:rowOff>228601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4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0.05882</cdr:x>
      <cdr:y>0.03945</cdr:y>
    </cdr:from>
    <cdr:to>
      <cdr:x>0.96863</cdr:x>
      <cdr:y>0.0789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28626" y="190499"/>
          <a:ext cx="66294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0.0549</cdr:x>
      <cdr:y>0.01381</cdr:y>
    </cdr:from>
    <cdr:to>
      <cdr:x>0.9634</cdr:x>
      <cdr:y>0.06903</cdr:y>
    </cdr:to>
    <cdr:sp macro="" textlink="">
      <cdr:nvSpPr>
        <cdr:cNvPr id="3" name="CaixaDeTexto 2"/>
        <cdr:cNvSpPr txBox="1"/>
      </cdr:nvSpPr>
      <cdr:spPr>
        <a:xfrm xmlns:a="http://schemas.openxmlformats.org/drawingml/2006/main">
          <a:off x="400051" y="66674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Valore</a:t>
          </a:r>
          <a:r>
            <a:rPr lang="pt-PT" sz="1100" b="1" baseline="0">
              <a:solidFill>
                <a:srgbClr val="002060"/>
              </a:solidFill>
            </a:rPr>
            <a:t>s em mil euros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0.05926</cdr:x>
      <cdr:y>0.0263</cdr:y>
    </cdr:from>
    <cdr:to>
      <cdr:x>0.96776</cdr:x>
      <cdr:y>0.08153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31800" y="127000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 Investimento em Infraestruturas de Abastecimento e Tratamento de Água de Portugal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0.0671</cdr:x>
      <cdr:y>0.00855</cdr:y>
    </cdr:from>
    <cdr:to>
      <cdr:x>0.9756</cdr:x>
      <cdr:y>0.06377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88950" y="41275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</a:t>
          </a:r>
          <a:r>
            <a:rPr lang="pt-PT" sz="1100" b="1" baseline="0">
              <a:solidFill>
                <a:srgbClr val="002060"/>
              </a:solidFill>
            </a:rPr>
            <a:t> FBCF de Portugal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0.0671</cdr:x>
      <cdr:y>0.00855</cdr:y>
    </cdr:from>
    <cdr:to>
      <cdr:x>0.9756</cdr:x>
      <cdr:y>0.06377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88950" y="41275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</a:t>
          </a:r>
          <a:r>
            <a:rPr lang="pt-PT" sz="1100" b="1" baseline="0">
              <a:solidFill>
                <a:srgbClr val="002060"/>
              </a:solidFill>
            </a:rPr>
            <a:t> FBCF de Portugal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0.05534</cdr:x>
      <cdr:y>0.01052</cdr:y>
    </cdr:from>
    <cdr:to>
      <cdr:x>0.96383</cdr:x>
      <cdr:y>0.06575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03225" y="50800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</a:t>
          </a:r>
          <a:r>
            <a:rPr lang="pt-PT" sz="1100" b="1" baseline="0">
              <a:solidFill>
                <a:srgbClr val="002060"/>
              </a:solidFill>
            </a:rPr>
            <a:t> PIB de Portugal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85724</xdr:colOff>
      <xdr:row>2</xdr:row>
      <xdr:rowOff>47626</xdr:rowOff>
    </xdr:from>
    <xdr:to>
      <xdr:col>12</xdr:col>
      <xdr:colOff>57149</xdr:colOff>
      <xdr:row>21</xdr:row>
      <xdr:rowOff>38102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352425</xdr:colOff>
      <xdr:row>2</xdr:row>
      <xdr:rowOff>57150</xdr:rowOff>
    </xdr:from>
    <xdr:to>
      <xdr:col>24</xdr:col>
      <xdr:colOff>323850</xdr:colOff>
      <xdr:row>21</xdr:row>
      <xdr:rowOff>47626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4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22</xdr:row>
      <xdr:rowOff>104775</xdr:rowOff>
    </xdr:from>
    <xdr:to>
      <xdr:col>12</xdr:col>
      <xdr:colOff>47625</xdr:colOff>
      <xdr:row>41</xdr:row>
      <xdr:rowOff>228601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4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333375</xdr:colOff>
      <xdr:row>22</xdr:row>
      <xdr:rowOff>104775</xdr:rowOff>
    </xdr:from>
    <xdr:to>
      <xdr:col>24</xdr:col>
      <xdr:colOff>304800</xdr:colOff>
      <xdr:row>41</xdr:row>
      <xdr:rowOff>228601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4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0.05882</cdr:x>
      <cdr:y>0.03945</cdr:y>
    </cdr:from>
    <cdr:to>
      <cdr:x>0.96863</cdr:x>
      <cdr:y>0.0789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28626" y="190499"/>
          <a:ext cx="66294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0.0549</cdr:x>
      <cdr:y>0.01381</cdr:y>
    </cdr:from>
    <cdr:to>
      <cdr:x>0.9634</cdr:x>
      <cdr:y>0.06903</cdr:y>
    </cdr:to>
    <cdr:sp macro="" textlink="">
      <cdr:nvSpPr>
        <cdr:cNvPr id="3" name="CaixaDeTexto 2"/>
        <cdr:cNvSpPr txBox="1"/>
      </cdr:nvSpPr>
      <cdr:spPr>
        <a:xfrm xmlns:a="http://schemas.openxmlformats.org/drawingml/2006/main">
          <a:off x="400051" y="66674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Valore</a:t>
          </a:r>
          <a:r>
            <a:rPr lang="pt-PT" sz="1100" b="1" baseline="0">
              <a:solidFill>
                <a:srgbClr val="002060"/>
              </a:solidFill>
            </a:rPr>
            <a:t>s em mil euros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0.05926</cdr:x>
      <cdr:y>0.0263</cdr:y>
    </cdr:from>
    <cdr:to>
      <cdr:x>0.96776</cdr:x>
      <cdr:y>0.08153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31800" y="127000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 Investimento em Infraestruturas de Eletricidade e Gás de</a:t>
          </a:r>
          <a:r>
            <a:rPr lang="pt-PT" sz="1100" b="1" baseline="0">
              <a:solidFill>
                <a:srgbClr val="002060"/>
              </a:solidFill>
            </a:rPr>
            <a:t> Portugal  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0.0671</cdr:x>
      <cdr:y>0.00855</cdr:y>
    </cdr:from>
    <cdr:to>
      <cdr:x>0.9756</cdr:x>
      <cdr:y>0.06377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88950" y="41275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</a:t>
          </a:r>
          <a:r>
            <a:rPr lang="pt-PT" sz="1100" b="1" baseline="0">
              <a:solidFill>
                <a:srgbClr val="002060"/>
              </a:solidFill>
            </a:rPr>
            <a:t> FBCF de Portugal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0.05534</cdr:x>
      <cdr:y>0.01052</cdr:y>
    </cdr:from>
    <cdr:to>
      <cdr:x>0.96383</cdr:x>
      <cdr:y>0.06575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03225" y="50800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</a:t>
          </a:r>
          <a:r>
            <a:rPr lang="pt-PT" sz="1100" b="1" baseline="0">
              <a:solidFill>
                <a:srgbClr val="002060"/>
              </a:solidFill>
            </a:rPr>
            <a:t> PIB de Portugal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85724</xdr:colOff>
      <xdr:row>2</xdr:row>
      <xdr:rowOff>47626</xdr:rowOff>
    </xdr:from>
    <xdr:to>
      <xdr:col>12</xdr:col>
      <xdr:colOff>57149</xdr:colOff>
      <xdr:row>21</xdr:row>
      <xdr:rowOff>38102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352425</xdr:colOff>
      <xdr:row>2</xdr:row>
      <xdr:rowOff>57150</xdr:rowOff>
    </xdr:from>
    <xdr:to>
      <xdr:col>24</xdr:col>
      <xdr:colOff>323850</xdr:colOff>
      <xdr:row>21</xdr:row>
      <xdr:rowOff>47626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22</xdr:row>
      <xdr:rowOff>104775</xdr:rowOff>
    </xdr:from>
    <xdr:to>
      <xdr:col>12</xdr:col>
      <xdr:colOff>47625</xdr:colOff>
      <xdr:row>41</xdr:row>
      <xdr:rowOff>228601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333375</xdr:colOff>
      <xdr:row>22</xdr:row>
      <xdr:rowOff>104775</xdr:rowOff>
    </xdr:from>
    <xdr:to>
      <xdr:col>24</xdr:col>
      <xdr:colOff>304800</xdr:colOff>
      <xdr:row>41</xdr:row>
      <xdr:rowOff>228601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4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0.05882</cdr:x>
      <cdr:y>0.03945</cdr:y>
    </cdr:from>
    <cdr:to>
      <cdr:x>0.96863</cdr:x>
      <cdr:y>0.0789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28626" y="190499"/>
          <a:ext cx="66294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0.0549</cdr:x>
      <cdr:y>0.01381</cdr:y>
    </cdr:from>
    <cdr:to>
      <cdr:x>0.9634</cdr:x>
      <cdr:y>0.06903</cdr:y>
    </cdr:to>
    <cdr:sp macro="" textlink="">
      <cdr:nvSpPr>
        <cdr:cNvPr id="3" name="CaixaDeTexto 2"/>
        <cdr:cNvSpPr txBox="1"/>
      </cdr:nvSpPr>
      <cdr:spPr>
        <a:xfrm xmlns:a="http://schemas.openxmlformats.org/drawingml/2006/main">
          <a:off x="400051" y="66674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Valore</a:t>
          </a:r>
          <a:r>
            <a:rPr lang="pt-PT" sz="1100" b="1" baseline="0">
              <a:solidFill>
                <a:srgbClr val="002060"/>
              </a:solidFill>
            </a:rPr>
            <a:t>s em mil euros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0.05926</cdr:x>
      <cdr:y>0.0263</cdr:y>
    </cdr:from>
    <cdr:to>
      <cdr:x>0.96776</cdr:x>
      <cdr:y>0.08153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31800" y="127000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 Investimento em Infraestruturas de Eletricidade e Gás de</a:t>
          </a:r>
          <a:r>
            <a:rPr lang="pt-PT" sz="1100" b="1" baseline="0">
              <a:solidFill>
                <a:srgbClr val="002060"/>
              </a:solidFill>
            </a:rPr>
            <a:t> Portugal 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0.0671</cdr:x>
      <cdr:y>0.00855</cdr:y>
    </cdr:from>
    <cdr:to>
      <cdr:x>0.9756</cdr:x>
      <cdr:y>0.06377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88950" y="41275"/>
          <a:ext cx="66198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100" b="1">
              <a:solidFill>
                <a:srgbClr val="002060"/>
              </a:solidFill>
            </a:rPr>
            <a:t>Peso no</a:t>
          </a:r>
          <a:r>
            <a:rPr lang="pt-PT" sz="1100" b="1" baseline="0">
              <a:solidFill>
                <a:srgbClr val="002060"/>
              </a:solidFill>
            </a:rPr>
            <a:t> FBCF de Portugal</a:t>
          </a:r>
          <a:endParaRPr lang="pt-PT" sz="1100" b="1">
            <a:solidFill>
              <a:srgbClr val="002060"/>
            </a:solidFill>
          </a:endParaRPr>
        </a:p>
      </cdr:txBody>
    </cdr:sp>
  </cdr:relSizeAnchor>
</c:userShape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dosExternos_1" connectionId="2" xr16:uid="{6E229151-23AE-42D8-B017-66E26799E4D2}" autoFormatId="16" applyNumberFormats="0" applyBorderFormats="0" applyFontFormats="0" applyPatternFormats="0" applyAlignmentFormats="0" applyWidthHeightFormats="0">
  <queryTableRefresh nextId="41">
    <queryTableFields count="18">
      <queryTableField id="34" name="Ano" tableColumnId="18"/>
      <queryTableField id="1" name="Data" tableColumnId="1"/>
      <queryTableField id="19" name="12562585" tableColumnId="3"/>
      <queryTableField id="20" name="12562586" tableColumnId="4"/>
      <queryTableField id="21" name="12562587" tableColumnId="5"/>
      <queryTableField id="22" name="12562588" tableColumnId="6"/>
      <queryTableField id="23" name="12562589" tableColumnId="7"/>
      <queryTableField id="18" name="12562590" tableColumnId="2"/>
      <queryTableField id="24" name="12562591" tableColumnId="8"/>
      <queryTableField id="25" name="12562592" tableColumnId="9"/>
      <queryTableField id="26" name="12562593" tableColumnId="10"/>
      <queryTableField id="27" name="12562594" tableColumnId="11"/>
      <queryTableField id="28" name="12562595" tableColumnId="12"/>
      <queryTableField id="29" name="12562596" tableColumnId="13"/>
      <queryTableField id="30" name="12562597" tableColumnId="14"/>
      <queryTableField id="31" name="12562598" tableColumnId="15"/>
      <queryTableField id="32" name="12562599" tableColumnId="16"/>
      <queryTableField id="33" name="12562600" tableColumnId="17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dosExternos_1" connectionId="1" xr16:uid="{F29B54DF-5DF0-4C41-9854-1563CCAAB057}" autoFormatId="16" applyNumberFormats="0" applyBorderFormats="0" applyFontFormats="0" applyPatternFormats="0" applyAlignmentFormats="0" applyWidthHeightFormats="0">
  <queryTableRefresh nextId="98">
    <queryTableFields count="19">
      <queryTableField id="56" name="Ano" tableColumnId="18"/>
      <queryTableField id="20" name="Data" tableColumnId="20"/>
      <queryTableField id="59" name="12562568" tableColumnId="2"/>
      <queryTableField id="60" name="12562569" tableColumnId="3"/>
      <queryTableField id="61" name="12562570" tableColumnId="4"/>
      <queryTableField id="62" name="12562571" tableColumnId="5"/>
      <queryTableField id="58" name="12562572" tableColumnId="1"/>
      <queryTableField id="63" name="12562573" tableColumnId="6"/>
      <queryTableField id="64" name="12562574" tableColumnId="7"/>
      <queryTableField id="65" name="12562575" tableColumnId="8"/>
      <queryTableField id="66" name="12562576" tableColumnId="9"/>
      <queryTableField id="67" name="12562577" tableColumnId="10"/>
      <queryTableField id="68" name="12562578" tableColumnId="11"/>
      <queryTableField id="69" name="12562579" tableColumnId="12"/>
      <queryTableField id="70" name="12562580" tableColumnId="13"/>
      <queryTableField id="71" name="12562581" tableColumnId="14"/>
      <queryTableField id="72" name="12562582" tableColumnId="15"/>
      <queryTableField id="73" name="12562583" tableColumnId="16"/>
      <queryTableField id="74" name="12562584" tableColumnId="17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D9CE3E4-ECE6-43CF-815E-B8E2E27D85A6}" name="Dados_Constantes" displayName="Dados_Constantes" ref="A1:R192" tableType="queryTable" totalsRowShown="0" headerRowDxfId="23" dataDxfId="22">
  <autoFilter ref="A1:R192" xr:uid="{742AF8C8-937D-4777-B73F-9BCFA4BB3AD3}"/>
  <tableColumns count="18">
    <tableColumn id="18" xr3:uid="{7F01CB9A-0913-485A-A3BC-7A61766BC79E}" uniqueName="18" name="Ano" queryTableFieldId="34" dataDxfId="21"/>
    <tableColumn id="1" xr3:uid="{7ABBA045-E4AD-4A4A-BFC7-46EB4916A7CC}" uniqueName="1" name="Data" queryTableFieldId="1" dataDxfId="20"/>
    <tableColumn id="3" xr3:uid="{1DB1CD71-5F76-44AA-9F6D-5200AC0D7E9D}" uniqueName="3" name="12562585" queryTableFieldId="19" dataDxfId="19"/>
    <tableColumn id="4" xr3:uid="{8DD91E4C-4570-446D-B6DB-DF38A5FF5CDB}" uniqueName="4" name="12562586" queryTableFieldId="20" dataDxfId="18"/>
    <tableColumn id="5" xr3:uid="{964280D8-7978-4544-ABB5-9EA0FC4FD5F7}" uniqueName="5" name="12562587" queryTableFieldId="21" dataDxfId="17"/>
    <tableColumn id="6" xr3:uid="{F74A2515-8DEE-487C-A827-B3D98C15CAA0}" uniqueName="6" name="12562588" queryTableFieldId="22" dataDxfId="16"/>
    <tableColumn id="7" xr3:uid="{648124BD-1788-4D86-A8AA-61E7AD280E4E}" uniqueName="7" name="12562589" queryTableFieldId="23" dataDxfId="15"/>
    <tableColumn id="2" xr3:uid="{96D7264F-76A4-47B0-9F43-B80A9E988271}" uniqueName="2" name="12562590" queryTableFieldId="18" dataDxfId="14"/>
    <tableColumn id="8" xr3:uid="{C172B779-1216-4A20-84DA-2B48306FD184}" uniqueName="8" name="12562591" queryTableFieldId="24" dataDxfId="13"/>
    <tableColumn id="9" xr3:uid="{654FD3D9-78DF-4883-B097-77603F018123}" uniqueName="9" name="12562592" queryTableFieldId="25" dataDxfId="12"/>
    <tableColumn id="10" xr3:uid="{5A31D7E8-84B0-4A17-A9C3-BE538DC727A3}" uniqueName="10" name="12562593" queryTableFieldId="26" dataDxfId="11"/>
    <tableColumn id="11" xr3:uid="{1BE675B1-C99D-48C0-AA8E-0F109252DBB3}" uniqueName="11" name="12562594" queryTableFieldId="27" dataDxfId="10"/>
    <tableColumn id="12" xr3:uid="{4DEA3D09-1A00-4242-BAF5-378F1DBCE919}" uniqueName="12" name="12562595" queryTableFieldId="28" dataDxfId="9"/>
    <tableColumn id="13" xr3:uid="{74A60E53-7D9C-4AFA-B502-FD3A89773618}" uniqueName="13" name="12562596" queryTableFieldId="29" dataDxfId="8"/>
    <tableColumn id="14" xr3:uid="{BB2BEEE0-A581-45A3-AAC9-27EF9DC96B0D}" uniqueName="14" name="12562597" queryTableFieldId="30" dataDxfId="7"/>
    <tableColumn id="15" xr3:uid="{083BF3EB-3B1D-4D1D-9A02-2BD22C146ABB}" uniqueName="15" name="12562598" queryTableFieldId="31" dataDxfId="6"/>
    <tableColumn id="16" xr3:uid="{E96EF4D7-11FF-4CAE-963A-0061C9DBD627}" uniqueName="16" name="12562599" queryTableFieldId="32" dataDxfId="5"/>
    <tableColumn id="17" xr3:uid="{29755884-E0A6-4564-8BC6-521691C76664}" uniqueName="17" name="12562600" queryTableFieldId="33" dataDxfId="4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502BDFC-865F-4120-A699-340F4F6238D7}" name="Dados" displayName="Dados" ref="A1:S192" tableType="queryTable" totalsRowShown="0" headerRowDxfId="3" dataDxfId="2">
  <autoFilter ref="A1:S192" xr:uid="{500ECA96-6A84-4BEC-86B1-38054DFE2972}"/>
  <tableColumns count="19">
    <tableColumn id="18" xr3:uid="{C4777A02-7400-427E-9EBE-A579EAD4B372}" uniqueName="18" name="Ano" queryTableFieldId="56" dataDxfId="1"/>
    <tableColumn id="20" xr3:uid="{63FFBFEF-78DC-482C-BFC0-3C6CBAD33E86}" uniqueName="20" name="Data" queryTableFieldId="20" dataDxfId="0"/>
    <tableColumn id="2" xr3:uid="{A1EC6CFE-F64B-4015-9444-03164F42E64E}" uniqueName="2" name="12562568" queryTableFieldId="59"/>
    <tableColumn id="3" xr3:uid="{E876A2AE-B53E-4687-8A0E-FD11343BEED0}" uniqueName="3" name="12562569" queryTableFieldId="60"/>
    <tableColumn id="4" xr3:uid="{B7150468-4C84-4A7C-A995-17731827FDD7}" uniqueName="4" name="12562570" queryTableFieldId="61"/>
    <tableColumn id="5" xr3:uid="{F65FE2A8-5A5F-4240-B422-FE04CF165207}" uniqueName="5" name="12562571" queryTableFieldId="62"/>
    <tableColumn id="1" xr3:uid="{39ED0ED2-C95D-4068-91FD-3658DDA4EDCC}" uniqueName="1" name="12562572" queryTableFieldId="58"/>
    <tableColumn id="6" xr3:uid="{ED1C23BE-4AF1-4ABF-BF63-4201DBEB0B9D}" uniqueName="6" name="12562573" queryTableFieldId="63"/>
    <tableColumn id="7" xr3:uid="{2E73D896-F33E-47BA-8883-FB1DFA520630}" uniqueName="7" name="12562574" queryTableFieldId="64"/>
    <tableColumn id="8" xr3:uid="{4C059174-2555-46B6-9F24-BB0E0FD7F19F}" uniqueName="8" name="12562575" queryTableFieldId="65"/>
    <tableColumn id="9" xr3:uid="{C10DD384-CFD3-4B70-800C-A3B2F947A7E2}" uniqueName="9" name="12562576" queryTableFieldId="66"/>
    <tableColumn id="10" xr3:uid="{6B8B4C8C-FECB-4134-B6FA-0AC2C1510CDA}" uniqueName="10" name="12562577" queryTableFieldId="67"/>
    <tableColumn id="11" xr3:uid="{E34A92DF-D48E-49F4-8E90-DDDFCD8216E1}" uniqueName="11" name="12562578" queryTableFieldId="68"/>
    <tableColumn id="12" xr3:uid="{EA25DBB2-6B28-449B-B3B8-98EF6A88EA9C}" uniqueName="12" name="12562579" queryTableFieldId="69"/>
    <tableColumn id="13" xr3:uid="{A4C62DAE-C200-43EC-9AEB-FFCEA23061B0}" uniqueName="13" name="12562580" queryTableFieldId="70"/>
    <tableColumn id="14" xr3:uid="{7616435A-8CF8-4626-B54B-5F7427F822D1}" uniqueName="14" name="12562581" queryTableFieldId="71"/>
    <tableColumn id="15" xr3:uid="{FB0E27CA-A3D7-4A54-BCBF-35BD8FDD1E3C}" uniqueName="15" name="12562582" queryTableFieldId="72"/>
    <tableColumn id="16" xr3:uid="{D91B427A-3AB0-4228-BCB1-BDD6FB49E3BA}" uniqueName="16" name="12562583" queryTableFieldId="73"/>
    <tableColumn id="17" xr3:uid="{5DF4BD0F-329B-4250-917A-7588A179C409}" uniqueName="17" name="12562584" queryTableFieldId="74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trlProp" Target="../ctrlProps/ctrlProp2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Relationship Id="rId4" Type="http://schemas.openxmlformats.org/officeDocument/2006/relationships/ctrlProp" Target="../ctrlProps/ctrlProp3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Relationship Id="rId4" Type="http://schemas.openxmlformats.org/officeDocument/2006/relationships/ctrlProp" Target="../ctrlProps/ctrlProp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Relationship Id="rId4" Type="http://schemas.openxmlformats.org/officeDocument/2006/relationships/ctrlProp" Target="../ctrlProps/ctrlProp5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Relationship Id="rId4" Type="http://schemas.openxmlformats.org/officeDocument/2006/relationships/ctrlProp" Target="../ctrlProps/ctrlProp6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6.bin"/><Relationship Id="rId4" Type="http://schemas.openxmlformats.org/officeDocument/2006/relationships/ctrlProp" Target="../ctrlProps/ctrlProp7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Relationship Id="rId4" Type="http://schemas.openxmlformats.org/officeDocument/2006/relationships/ctrlProp" Target="../ctrlProps/ctrlProp8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0.bin"/><Relationship Id="rId4" Type="http://schemas.openxmlformats.org/officeDocument/2006/relationships/ctrlProp" Target="../ctrlProps/ctrlProp9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2.bin"/><Relationship Id="rId4" Type="http://schemas.openxmlformats.org/officeDocument/2006/relationships/ctrlProp" Target="../ctrlProps/ctrlProp10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4.bin"/><Relationship Id="rId4" Type="http://schemas.openxmlformats.org/officeDocument/2006/relationships/ctrlProp" Target="../ctrlProps/ctrlProp1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6.bin"/><Relationship Id="rId4" Type="http://schemas.openxmlformats.org/officeDocument/2006/relationships/ctrlProp" Target="../ctrlProps/ctrlProp12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8.bin"/><Relationship Id="rId4" Type="http://schemas.openxmlformats.org/officeDocument/2006/relationships/ctrlProp" Target="../ctrlProps/ctrlProp13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0.bin"/><Relationship Id="rId4" Type="http://schemas.openxmlformats.org/officeDocument/2006/relationships/ctrlProp" Target="../ctrlProps/ctrlProp1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2.bin"/><Relationship Id="rId4" Type="http://schemas.openxmlformats.org/officeDocument/2006/relationships/ctrlProp" Target="../ctrlProps/ctrlProp15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4.bin"/><Relationship Id="rId4" Type="http://schemas.openxmlformats.org/officeDocument/2006/relationships/ctrlProp" Target="../ctrlProps/ctrlProp16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6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38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40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4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4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4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5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2F2C0-E063-464B-B725-724F325DF71F}">
  <sheetPr codeName="Folha39"/>
  <dimension ref="A1:R192"/>
  <sheetViews>
    <sheetView topLeftCell="Q1" workbookViewId="0">
      <selection activeCell="A34" sqref="A1:XFD1048576"/>
    </sheetView>
  </sheetViews>
  <sheetFormatPr defaultRowHeight="14.4" x14ac:dyDescent="0.3"/>
  <cols>
    <col min="1" max="1" width="6.6640625" style="2" bestFit="1" customWidth="1"/>
    <col min="2" max="2" width="10.5546875" style="2" bestFit="1" customWidth="1"/>
    <col min="3" max="3" width="58" style="2" bestFit="1" customWidth="1"/>
    <col min="4" max="4" width="63.5546875" style="2" bestFit="1" customWidth="1"/>
    <col min="5" max="5" width="67.33203125" style="2" bestFit="1" customWidth="1"/>
    <col min="6" max="6" width="52.77734375" style="2" bestFit="1" customWidth="1"/>
    <col min="7" max="7" width="69" style="2" bestFit="1" customWidth="1"/>
    <col min="8" max="8" width="65.109375" style="2" bestFit="1" customWidth="1"/>
    <col min="9" max="9" width="62" style="2" bestFit="1" customWidth="1"/>
    <col min="10" max="10" width="52.77734375" style="2" bestFit="1" customWidth="1"/>
    <col min="11" max="11" width="48.88671875" style="2" bestFit="1" customWidth="1"/>
    <col min="12" max="12" width="69.33203125" style="2" bestFit="1" customWidth="1"/>
    <col min="13" max="13" width="68.77734375" style="2" bestFit="1" customWidth="1"/>
    <col min="14" max="14" width="70.88671875" style="2" bestFit="1" customWidth="1"/>
    <col min="15" max="15" width="69.5546875" style="2" bestFit="1" customWidth="1"/>
    <col min="16" max="16" width="69" style="2" bestFit="1" customWidth="1"/>
    <col min="17" max="17" width="71.109375" style="2" bestFit="1" customWidth="1"/>
    <col min="18" max="18" width="41.109375" style="2" bestFit="1" customWidth="1"/>
    <col min="19" max="19" width="77.88671875" style="1" bestFit="1" customWidth="1"/>
    <col min="20" max="20" width="76.109375" style="1" bestFit="1" customWidth="1"/>
    <col min="21" max="21" width="64.109375" style="1" bestFit="1" customWidth="1"/>
    <col min="22" max="22" width="70.109375" style="1" bestFit="1" customWidth="1"/>
    <col min="23" max="23" width="74.109375" style="1" bestFit="1" customWidth="1"/>
    <col min="24" max="24" width="58.6640625" style="1" bestFit="1" customWidth="1"/>
    <col min="25" max="25" width="75.6640625" style="1" bestFit="1" customWidth="1"/>
    <col min="26" max="26" width="72.33203125" style="1" bestFit="1" customWidth="1"/>
    <col min="27" max="27" width="68.5546875" style="1" bestFit="1" customWidth="1"/>
    <col min="28" max="28" width="58.109375" style="1" bestFit="1" customWidth="1"/>
    <col min="29" max="29" width="54.109375" style="1" bestFit="1" customWidth="1"/>
    <col min="30" max="30" width="76.44140625" style="1" bestFit="1" customWidth="1"/>
    <col min="31" max="31" width="76.6640625" style="1" bestFit="1" customWidth="1"/>
    <col min="32" max="32" width="76.44140625" style="1" bestFit="1" customWidth="1"/>
    <col min="33" max="33" width="78.109375" style="1" bestFit="1" customWidth="1"/>
    <col min="34" max="34" width="45.6640625" style="1" bestFit="1" customWidth="1"/>
    <col min="35" max="16384" width="8.88671875" style="1"/>
  </cols>
  <sheetData>
    <row r="1" spans="1:18" x14ac:dyDescent="0.3">
      <c r="A1" s="1" t="s">
        <v>152</v>
      </c>
      <c r="B1" s="2" t="s">
        <v>115</v>
      </c>
      <c r="C1" s="1" t="s">
        <v>137</v>
      </c>
      <c r="D1" s="1" t="s">
        <v>138</v>
      </c>
      <c r="E1" s="1" t="s">
        <v>139</v>
      </c>
      <c r="F1" s="1" t="s">
        <v>140</v>
      </c>
      <c r="G1" s="1" t="s">
        <v>141</v>
      </c>
      <c r="H1" s="1" t="s">
        <v>136</v>
      </c>
      <c r="I1" s="1" t="s">
        <v>142</v>
      </c>
      <c r="J1" s="1" t="s">
        <v>143</v>
      </c>
      <c r="K1" s="1" t="s">
        <v>144</v>
      </c>
      <c r="L1" s="1" t="s">
        <v>145</v>
      </c>
      <c r="M1" s="1" t="s">
        <v>146</v>
      </c>
      <c r="N1" s="1" t="s">
        <v>147</v>
      </c>
      <c r="O1" s="1" t="s">
        <v>148</v>
      </c>
      <c r="P1" s="1" t="s">
        <v>149</v>
      </c>
      <c r="Q1" s="1" t="s">
        <v>150</v>
      </c>
      <c r="R1" s="1" t="s">
        <v>151</v>
      </c>
    </row>
    <row r="2" spans="1:18" x14ac:dyDescent="0.3">
      <c r="A2" s="1"/>
      <c r="C2" s="1" t="s">
        <v>154</v>
      </c>
      <c r="D2" s="1" t="s">
        <v>155</v>
      </c>
      <c r="E2" s="1" t="s">
        <v>156</v>
      </c>
      <c r="F2" s="1" t="s">
        <v>157</v>
      </c>
      <c r="G2" s="1" t="s">
        <v>158</v>
      </c>
      <c r="H2" s="1" t="s">
        <v>153</v>
      </c>
      <c r="I2" s="1" t="s">
        <v>159</v>
      </c>
      <c r="J2" s="1" t="s">
        <v>160</v>
      </c>
      <c r="K2" s="1" t="s">
        <v>161</v>
      </c>
      <c r="L2" s="1" t="s">
        <v>162</v>
      </c>
      <c r="M2" s="1" t="s">
        <v>163</v>
      </c>
      <c r="N2" s="1" t="s">
        <v>164</v>
      </c>
      <c r="O2" s="1" t="s">
        <v>165</v>
      </c>
      <c r="P2" s="1" t="s">
        <v>166</v>
      </c>
      <c r="Q2" s="1" t="s">
        <v>167</v>
      </c>
      <c r="R2" s="1" t="s">
        <v>168</v>
      </c>
    </row>
    <row r="3" spans="1:18" x14ac:dyDescent="0.3">
      <c r="A3" s="1">
        <v>1977</v>
      </c>
      <c r="B3" s="2">
        <v>28215</v>
      </c>
      <c r="C3" s="1">
        <v>12531.8</v>
      </c>
      <c r="D3" s="1">
        <v>830.9</v>
      </c>
      <c r="E3" s="1">
        <v>11700.9</v>
      </c>
      <c r="F3" s="1">
        <v>2797.2</v>
      </c>
      <c r="G3" s="1">
        <v>4037.9</v>
      </c>
      <c r="H3" s="1">
        <v>286.5</v>
      </c>
      <c r="I3" s="1">
        <v>349.7</v>
      </c>
      <c r="J3" s="1">
        <v>3279.6</v>
      </c>
      <c r="K3" s="1">
        <v>122.2</v>
      </c>
      <c r="L3" s="1">
        <v>1199.3</v>
      </c>
      <c r="M3" s="1">
        <v>609</v>
      </c>
      <c r="N3" s="1">
        <v>590.29999999999995</v>
      </c>
      <c r="O3" s="1">
        <v>1606.7</v>
      </c>
      <c r="P3" s="1">
        <v>1139.0999999999999</v>
      </c>
      <c r="Q3" s="1">
        <v>467.6</v>
      </c>
      <c r="R3" s="1">
        <v>20880.2</v>
      </c>
    </row>
    <row r="4" spans="1:18" x14ac:dyDescent="0.3">
      <c r="A4" s="1">
        <v>1977</v>
      </c>
      <c r="B4" s="2">
        <v>28306</v>
      </c>
      <c r="C4" s="1">
        <v>12500.9</v>
      </c>
      <c r="D4" s="1">
        <v>863</v>
      </c>
      <c r="E4" s="1">
        <v>11637.8</v>
      </c>
      <c r="F4" s="1">
        <v>2808</v>
      </c>
      <c r="G4" s="1">
        <v>4143.5</v>
      </c>
      <c r="H4" s="1">
        <v>327.60000000000002</v>
      </c>
      <c r="I4" s="1">
        <v>364.5</v>
      </c>
      <c r="J4" s="1">
        <v>3330.9</v>
      </c>
      <c r="K4" s="1">
        <v>120.4</v>
      </c>
      <c r="L4" s="1">
        <v>1184.5</v>
      </c>
      <c r="M4" s="1">
        <v>589.5</v>
      </c>
      <c r="N4" s="1">
        <v>595</v>
      </c>
      <c r="O4" s="1">
        <v>1730</v>
      </c>
      <c r="P4" s="1">
        <v>1244.2</v>
      </c>
      <c r="Q4" s="1">
        <v>485.8</v>
      </c>
      <c r="R4" s="1">
        <v>20879</v>
      </c>
    </row>
    <row r="5" spans="1:18" x14ac:dyDescent="0.3">
      <c r="A5" s="1">
        <v>1977</v>
      </c>
      <c r="B5" s="2">
        <v>28398</v>
      </c>
      <c r="C5" s="1">
        <v>12529.4</v>
      </c>
      <c r="D5" s="1">
        <v>829</v>
      </c>
      <c r="E5" s="1">
        <v>11700.4</v>
      </c>
      <c r="F5" s="1">
        <v>2843</v>
      </c>
      <c r="G5" s="1">
        <v>4094.6</v>
      </c>
      <c r="H5" s="1">
        <v>350.7</v>
      </c>
      <c r="I5" s="1">
        <v>363.2</v>
      </c>
      <c r="J5" s="1">
        <v>3252.9</v>
      </c>
      <c r="K5" s="1">
        <v>127.9</v>
      </c>
      <c r="L5" s="1">
        <v>1225.5</v>
      </c>
      <c r="M5" s="1">
        <v>621.1</v>
      </c>
      <c r="N5" s="1">
        <v>604.4</v>
      </c>
      <c r="O5" s="1">
        <v>1832.4</v>
      </c>
      <c r="P5" s="1">
        <v>1333</v>
      </c>
      <c r="Q5" s="1">
        <v>499.4</v>
      </c>
      <c r="R5" s="1">
        <v>20986.3</v>
      </c>
    </row>
    <row r="6" spans="1:18" x14ac:dyDescent="0.3">
      <c r="A6" s="1">
        <v>1977</v>
      </c>
      <c r="B6" s="2">
        <v>28490</v>
      </c>
      <c r="C6" s="1">
        <v>12580.7</v>
      </c>
      <c r="D6" s="1">
        <v>822.3</v>
      </c>
      <c r="E6" s="1">
        <v>11758.4</v>
      </c>
      <c r="F6" s="1">
        <v>2859.1</v>
      </c>
      <c r="G6" s="1">
        <v>4156.2</v>
      </c>
      <c r="H6" s="1">
        <v>376.3</v>
      </c>
      <c r="I6" s="1">
        <v>365.9</v>
      </c>
      <c r="J6" s="1">
        <v>3286.5</v>
      </c>
      <c r="K6" s="1">
        <v>127.6</v>
      </c>
      <c r="L6" s="1">
        <v>1343.7</v>
      </c>
      <c r="M6" s="1">
        <v>677.4</v>
      </c>
      <c r="N6" s="1">
        <v>666.4</v>
      </c>
      <c r="O6" s="1">
        <v>1752.4</v>
      </c>
      <c r="P6" s="1">
        <v>1266.5</v>
      </c>
      <c r="Q6" s="1">
        <v>485.9</v>
      </c>
      <c r="R6" s="1">
        <v>21342</v>
      </c>
    </row>
    <row r="7" spans="1:18" x14ac:dyDescent="0.3">
      <c r="A7" s="1">
        <v>1978</v>
      </c>
      <c r="B7" s="2">
        <v>28580</v>
      </c>
      <c r="C7" s="1">
        <v>12600.1</v>
      </c>
      <c r="D7" s="1">
        <v>816.7</v>
      </c>
      <c r="E7" s="1">
        <v>11783.4</v>
      </c>
      <c r="F7" s="1">
        <v>2931.8</v>
      </c>
      <c r="G7" s="1">
        <v>3961.8</v>
      </c>
      <c r="H7" s="1">
        <v>373.7</v>
      </c>
      <c r="I7" s="1">
        <v>340.1</v>
      </c>
      <c r="J7" s="1">
        <v>3103.3</v>
      </c>
      <c r="K7" s="1">
        <v>144.69999999999999</v>
      </c>
      <c r="L7" s="1">
        <v>1311.9</v>
      </c>
      <c r="M7" s="1">
        <v>647.29999999999995</v>
      </c>
      <c r="N7" s="1">
        <v>664.6</v>
      </c>
      <c r="O7" s="1">
        <v>1793.3</v>
      </c>
      <c r="P7" s="1">
        <v>1302.9000000000001</v>
      </c>
      <c r="Q7" s="1">
        <v>490.4</v>
      </c>
      <c r="R7" s="1">
        <v>21475.3</v>
      </c>
    </row>
    <row r="8" spans="1:18" x14ac:dyDescent="0.3">
      <c r="A8" s="1">
        <v>1978</v>
      </c>
      <c r="B8" s="2">
        <v>28671</v>
      </c>
      <c r="C8" s="1">
        <v>12594</v>
      </c>
      <c r="D8" s="1">
        <v>828.4</v>
      </c>
      <c r="E8" s="1">
        <v>11765.5</v>
      </c>
      <c r="F8" s="1">
        <v>2969.6</v>
      </c>
      <c r="G8" s="1">
        <v>3969.8</v>
      </c>
      <c r="H8" s="1">
        <v>371.9</v>
      </c>
      <c r="I8" s="1">
        <v>322.2</v>
      </c>
      <c r="J8" s="1">
        <v>3130.3</v>
      </c>
      <c r="K8" s="1">
        <v>145.4</v>
      </c>
      <c r="L8" s="1">
        <v>1352.4</v>
      </c>
      <c r="M8" s="1">
        <v>646.20000000000005</v>
      </c>
      <c r="N8" s="1">
        <v>706.1</v>
      </c>
      <c r="O8" s="1">
        <v>1800.7</v>
      </c>
      <c r="P8" s="1">
        <v>1308.4000000000001</v>
      </c>
      <c r="Q8" s="1">
        <v>492.3</v>
      </c>
      <c r="R8" s="1">
        <v>21515.599999999999</v>
      </c>
    </row>
    <row r="9" spans="1:18" x14ac:dyDescent="0.3">
      <c r="A9" s="1">
        <v>1978</v>
      </c>
      <c r="B9" s="2">
        <v>28763</v>
      </c>
      <c r="C9" s="1">
        <v>12627</v>
      </c>
      <c r="D9" s="1">
        <v>859.2</v>
      </c>
      <c r="E9" s="1">
        <v>11767.8</v>
      </c>
      <c r="F9" s="1">
        <v>3054.1</v>
      </c>
      <c r="G9" s="1">
        <v>4152.2</v>
      </c>
      <c r="H9" s="1">
        <v>350.5</v>
      </c>
      <c r="I9" s="1">
        <v>294</v>
      </c>
      <c r="J9" s="1">
        <v>3361.2</v>
      </c>
      <c r="K9" s="1">
        <v>146.5</v>
      </c>
      <c r="L9" s="1">
        <v>1498.5</v>
      </c>
      <c r="M9" s="1">
        <v>721.1</v>
      </c>
      <c r="N9" s="1">
        <v>777.4</v>
      </c>
      <c r="O9" s="1">
        <v>1726.4</v>
      </c>
      <c r="P9" s="1">
        <v>1232.9000000000001</v>
      </c>
      <c r="Q9" s="1">
        <v>493.5</v>
      </c>
      <c r="R9" s="1">
        <v>22054.5</v>
      </c>
    </row>
    <row r="10" spans="1:18" x14ac:dyDescent="0.3">
      <c r="A10" s="1">
        <v>1978</v>
      </c>
      <c r="B10" s="2">
        <v>28855</v>
      </c>
      <c r="C10" s="1">
        <v>12757.2</v>
      </c>
      <c r="D10" s="1">
        <v>882.8</v>
      </c>
      <c r="E10" s="1">
        <v>11874.4</v>
      </c>
      <c r="F10" s="1">
        <v>3121.5</v>
      </c>
      <c r="G10" s="1">
        <v>4093.9</v>
      </c>
      <c r="H10" s="1">
        <v>334.7</v>
      </c>
      <c r="I10" s="1">
        <v>260.7</v>
      </c>
      <c r="J10" s="1">
        <v>3349.8</v>
      </c>
      <c r="K10" s="1">
        <v>148.6</v>
      </c>
      <c r="L10" s="1">
        <v>1692.2</v>
      </c>
      <c r="M10" s="1">
        <v>810.8</v>
      </c>
      <c r="N10" s="1">
        <v>881.5</v>
      </c>
      <c r="O10" s="1">
        <v>1808.3</v>
      </c>
      <c r="P10" s="1">
        <v>1297.8</v>
      </c>
      <c r="Q10" s="1">
        <v>510.5</v>
      </c>
      <c r="R10" s="1">
        <v>21887.4</v>
      </c>
    </row>
    <row r="11" spans="1:18" x14ac:dyDescent="0.3">
      <c r="A11" s="1">
        <v>1979</v>
      </c>
      <c r="B11" s="2">
        <v>28945</v>
      </c>
      <c r="C11" s="1">
        <v>12910.6</v>
      </c>
      <c r="D11" s="1">
        <v>962.5</v>
      </c>
      <c r="E11" s="1">
        <v>11948.2</v>
      </c>
      <c r="F11" s="1">
        <v>3205.7</v>
      </c>
      <c r="G11" s="1">
        <v>4671.8</v>
      </c>
      <c r="H11" s="1">
        <v>295.39999999999998</v>
      </c>
      <c r="I11" s="1">
        <v>235.2</v>
      </c>
      <c r="J11" s="1">
        <v>4008.3</v>
      </c>
      <c r="K11" s="1">
        <v>132.9</v>
      </c>
      <c r="L11" s="1">
        <v>1846.8</v>
      </c>
      <c r="M11" s="1">
        <v>899.2</v>
      </c>
      <c r="N11" s="1">
        <v>947.5</v>
      </c>
      <c r="O11" s="1">
        <v>1879.4</v>
      </c>
      <c r="P11" s="1">
        <v>1329.7</v>
      </c>
      <c r="Q11" s="1">
        <v>549.70000000000005</v>
      </c>
      <c r="R11" s="1">
        <v>22615.8</v>
      </c>
    </row>
    <row r="12" spans="1:18" x14ac:dyDescent="0.3">
      <c r="A12" s="1">
        <v>1979</v>
      </c>
      <c r="B12" s="2">
        <v>29036</v>
      </c>
      <c r="C12" s="1">
        <v>13010</v>
      </c>
      <c r="D12" s="1">
        <v>966.4</v>
      </c>
      <c r="E12" s="1">
        <v>12043.6</v>
      </c>
      <c r="F12" s="1">
        <v>3275.8</v>
      </c>
      <c r="G12" s="1">
        <v>4640.8</v>
      </c>
      <c r="H12" s="1">
        <v>314</v>
      </c>
      <c r="I12" s="1">
        <v>220.6</v>
      </c>
      <c r="J12" s="1">
        <v>3971.6</v>
      </c>
      <c r="K12" s="1">
        <v>134.6</v>
      </c>
      <c r="L12" s="1">
        <v>1961.8</v>
      </c>
      <c r="M12" s="1">
        <v>936</v>
      </c>
      <c r="N12" s="1">
        <v>1025.9000000000001</v>
      </c>
      <c r="O12" s="1">
        <v>1998.1</v>
      </c>
      <c r="P12" s="1">
        <v>1422.9</v>
      </c>
      <c r="Q12" s="1">
        <v>575.29999999999995</v>
      </c>
      <c r="R12" s="1">
        <v>22496.3</v>
      </c>
    </row>
    <row r="13" spans="1:18" x14ac:dyDescent="0.3">
      <c r="A13" s="1">
        <v>1979</v>
      </c>
      <c r="B13" s="2">
        <v>29128</v>
      </c>
      <c r="C13" s="1">
        <v>13250.4</v>
      </c>
      <c r="D13" s="1">
        <v>1003.1</v>
      </c>
      <c r="E13" s="1">
        <v>12247.3</v>
      </c>
      <c r="F13" s="1">
        <v>3300.4</v>
      </c>
      <c r="G13" s="1">
        <v>4671.1000000000004</v>
      </c>
      <c r="H13" s="1">
        <v>321.3</v>
      </c>
      <c r="I13" s="1">
        <v>214.6</v>
      </c>
      <c r="J13" s="1">
        <v>4002.9</v>
      </c>
      <c r="K13" s="1">
        <v>132.4</v>
      </c>
      <c r="L13" s="1">
        <v>2036.3</v>
      </c>
      <c r="M13" s="1">
        <v>980.3</v>
      </c>
      <c r="N13" s="1">
        <v>1056</v>
      </c>
      <c r="O13" s="1">
        <v>2034.2</v>
      </c>
      <c r="P13" s="1">
        <v>1421.7</v>
      </c>
      <c r="Q13" s="1">
        <v>612.5</v>
      </c>
      <c r="R13" s="1">
        <v>22989.599999999999</v>
      </c>
    </row>
    <row r="14" spans="1:18" x14ac:dyDescent="0.3">
      <c r="A14" s="1">
        <v>1979</v>
      </c>
      <c r="B14" s="2">
        <v>29220</v>
      </c>
      <c r="C14" s="1">
        <v>13409.7</v>
      </c>
      <c r="D14" s="1">
        <v>1056.2</v>
      </c>
      <c r="E14" s="1">
        <v>12353.5</v>
      </c>
      <c r="F14" s="1">
        <v>3347.5</v>
      </c>
      <c r="G14" s="1">
        <v>4694.8999999999996</v>
      </c>
      <c r="H14" s="1">
        <v>325.5</v>
      </c>
      <c r="I14" s="1">
        <v>210.5</v>
      </c>
      <c r="J14" s="1">
        <v>4024.9</v>
      </c>
      <c r="K14" s="1">
        <v>134</v>
      </c>
      <c r="L14" s="1">
        <v>1984.6</v>
      </c>
      <c r="M14" s="1">
        <v>921.4</v>
      </c>
      <c r="N14" s="1">
        <v>1063.3</v>
      </c>
      <c r="O14" s="1">
        <v>2076</v>
      </c>
      <c r="P14" s="1">
        <v>1449.1</v>
      </c>
      <c r="Q14" s="1">
        <v>626.9</v>
      </c>
      <c r="R14" s="1">
        <v>23500</v>
      </c>
    </row>
    <row r="15" spans="1:18" x14ac:dyDescent="0.3">
      <c r="A15" s="1">
        <v>1980</v>
      </c>
      <c r="B15" s="2">
        <v>29311</v>
      </c>
      <c r="C15" s="1">
        <v>13966</v>
      </c>
      <c r="D15" s="1">
        <v>1087.8</v>
      </c>
      <c r="E15" s="1">
        <v>12878.2</v>
      </c>
      <c r="F15" s="1">
        <v>3307.2</v>
      </c>
      <c r="G15" s="1">
        <v>4065.2</v>
      </c>
      <c r="H15" s="1">
        <v>375.2</v>
      </c>
      <c r="I15" s="1">
        <v>227.3</v>
      </c>
      <c r="J15" s="1">
        <v>3315.9</v>
      </c>
      <c r="K15" s="1">
        <v>146.80000000000001</v>
      </c>
      <c r="L15" s="1">
        <v>2003.5</v>
      </c>
      <c r="M15" s="1">
        <v>947.7</v>
      </c>
      <c r="N15" s="1">
        <v>1055.8</v>
      </c>
      <c r="O15" s="1">
        <v>2134.5</v>
      </c>
      <c r="P15" s="1">
        <v>1465</v>
      </c>
      <c r="Q15" s="1">
        <v>669.5</v>
      </c>
      <c r="R15" s="1">
        <v>23835.599999999999</v>
      </c>
    </row>
    <row r="16" spans="1:18" x14ac:dyDescent="0.3">
      <c r="A16" s="1">
        <v>1980</v>
      </c>
      <c r="B16" s="2">
        <v>29402</v>
      </c>
      <c r="C16" s="1">
        <v>14128.1</v>
      </c>
      <c r="D16" s="1">
        <v>1110.5999999999999</v>
      </c>
      <c r="E16" s="1">
        <v>13017.5</v>
      </c>
      <c r="F16" s="1">
        <v>3347.6</v>
      </c>
      <c r="G16" s="1">
        <v>4106.3999999999996</v>
      </c>
      <c r="H16" s="1">
        <v>372.2</v>
      </c>
      <c r="I16" s="1">
        <v>236.3</v>
      </c>
      <c r="J16" s="1">
        <v>3349.3</v>
      </c>
      <c r="K16" s="1">
        <v>148.6</v>
      </c>
      <c r="L16" s="1">
        <v>2032</v>
      </c>
      <c r="M16" s="1">
        <v>967.1</v>
      </c>
      <c r="N16" s="1">
        <v>1064.9000000000001</v>
      </c>
      <c r="O16" s="1">
        <v>2086</v>
      </c>
      <c r="P16" s="1">
        <v>1418.1</v>
      </c>
      <c r="Q16" s="1">
        <v>667.8</v>
      </c>
      <c r="R16" s="1">
        <v>24533.4</v>
      </c>
    </row>
    <row r="17" spans="1:18" x14ac:dyDescent="0.3">
      <c r="A17" s="1">
        <v>1980</v>
      </c>
      <c r="B17" s="2">
        <v>29494</v>
      </c>
      <c r="C17" s="1">
        <v>14510.4</v>
      </c>
      <c r="D17" s="1">
        <v>1163.0999999999999</v>
      </c>
      <c r="E17" s="1">
        <v>13347.3</v>
      </c>
      <c r="F17" s="1">
        <v>3371.2</v>
      </c>
      <c r="G17" s="1">
        <v>4037.4</v>
      </c>
      <c r="H17" s="1">
        <v>400.5</v>
      </c>
      <c r="I17" s="1">
        <v>259.3</v>
      </c>
      <c r="J17" s="1">
        <v>3217.4</v>
      </c>
      <c r="K17" s="1">
        <v>160.19999999999999</v>
      </c>
      <c r="L17" s="1">
        <v>1992.2</v>
      </c>
      <c r="M17" s="1">
        <v>917.9</v>
      </c>
      <c r="N17" s="1">
        <v>1074.3</v>
      </c>
      <c r="O17" s="1">
        <v>2259.4</v>
      </c>
      <c r="P17" s="1">
        <v>1544.2</v>
      </c>
      <c r="Q17" s="1">
        <v>715.2</v>
      </c>
      <c r="R17" s="1">
        <v>24744.2</v>
      </c>
    </row>
    <row r="18" spans="1:18" x14ac:dyDescent="0.3">
      <c r="A18" s="1">
        <v>1980</v>
      </c>
      <c r="B18" s="2">
        <v>29586</v>
      </c>
      <c r="C18" s="1">
        <v>14567.2</v>
      </c>
      <c r="D18" s="1">
        <v>1153.5999999999999</v>
      </c>
      <c r="E18" s="1">
        <v>13413.7</v>
      </c>
      <c r="F18" s="1">
        <v>3421</v>
      </c>
      <c r="G18" s="1">
        <v>4122.5</v>
      </c>
      <c r="H18" s="1">
        <v>422.5</v>
      </c>
      <c r="I18" s="1">
        <v>290.60000000000002</v>
      </c>
      <c r="J18" s="1">
        <v>3248</v>
      </c>
      <c r="K18" s="1">
        <v>161.5</v>
      </c>
      <c r="L18" s="1">
        <v>1886.6</v>
      </c>
      <c r="M18" s="1">
        <v>857.8</v>
      </c>
      <c r="N18" s="1">
        <v>1028.8</v>
      </c>
      <c r="O18" s="1">
        <v>2246.4</v>
      </c>
      <c r="P18" s="1">
        <v>1531.4</v>
      </c>
      <c r="Q18" s="1">
        <v>715</v>
      </c>
      <c r="R18" s="1">
        <v>24734.5</v>
      </c>
    </row>
    <row r="19" spans="1:18" x14ac:dyDescent="0.3">
      <c r="A19" s="1">
        <v>1981</v>
      </c>
      <c r="B19" s="2">
        <v>29676</v>
      </c>
      <c r="C19" s="1">
        <v>14643</v>
      </c>
      <c r="D19" s="1">
        <v>1168.7</v>
      </c>
      <c r="E19" s="1">
        <v>13474.3</v>
      </c>
      <c r="F19" s="1">
        <v>3511.1</v>
      </c>
      <c r="G19" s="1">
        <v>4609.5</v>
      </c>
      <c r="H19" s="1">
        <v>443.7</v>
      </c>
      <c r="I19" s="1">
        <v>316.60000000000002</v>
      </c>
      <c r="J19" s="1">
        <v>3677.5</v>
      </c>
      <c r="K19" s="1">
        <v>171.7</v>
      </c>
      <c r="L19" s="1">
        <v>1909</v>
      </c>
      <c r="M19" s="1">
        <v>828.6</v>
      </c>
      <c r="N19" s="1">
        <v>1080.4000000000001</v>
      </c>
      <c r="O19" s="1">
        <v>2238.1999999999998</v>
      </c>
      <c r="P19" s="1">
        <v>1517</v>
      </c>
      <c r="Q19" s="1">
        <v>721.2</v>
      </c>
      <c r="R19" s="1">
        <v>25043.200000000001</v>
      </c>
    </row>
    <row r="20" spans="1:18" x14ac:dyDescent="0.3">
      <c r="A20" s="1">
        <v>1981</v>
      </c>
      <c r="B20" s="2">
        <v>29767</v>
      </c>
      <c r="C20" s="1">
        <v>14787.9</v>
      </c>
      <c r="D20" s="1">
        <v>1171.5999999999999</v>
      </c>
      <c r="E20" s="1">
        <v>13616.3</v>
      </c>
      <c r="F20" s="1">
        <v>3554.1</v>
      </c>
      <c r="G20" s="1">
        <v>4621.7</v>
      </c>
      <c r="H20" s="1">
        <v>439.2</v>
      </c>
      <c r="I20" s="1">
        <v>328.1</v>
      </c>
      <c r="J20" s="1">
        <v>3679.9</v>
      </c>
      <c r="K20" s="1">
        <v>174.5</v>
      </c>
      <c r="L20" s="1">
        <v>2029</v>
      </c>
      <c r="M20" s="1">
        <v>924.1</v>
      </c>
      <c r="N20" s="1">
        <v>1104.8</v>
      </c>
      <c r="O20" s="1">
        <v>2302</v>
      </c>
      <c r="P20" s="1">
        <v>1572.5</v>
      </c>
      <c r="Q20" s="1">
        <v>729.4</v>
      </c>
      <c r="R20" s="1">
        <v>25018.6</v>
      </c>
    </row>
    <row r="21" spans="1:18" x14ac:dyDescent="0.3">
      <c r="A21" s="1">
        <v>1981</v>
      </c>
      <c r="B21" s="2">
        <v>29859</v>
      </c>
      <c r="C21" s="1">
        <v>14737.5</v>
      </c>
      <c r="D21" s="1">
        <v>1135.5999999999999</v>
      </c>
      <c r="E21" s="1">
        <v>13602</v>
      </c>
      <c r="F21" s="1">
        <v>3610.3</v>
      </c>
      <c r="G21" s="1">
        <v>4842.5</v>
      </c>
      <c r="H21" s="1">
        <v>467.6</v>
      </c>
      <c r="I21" s="1">
        <v>344.5</v>
      </c>
      <c r="J21" s="1">
        <v>3855.8</v>
      </c>
      <c r="K21" s="1">
        <v>174.6</v>
      </c>
      <c r="L21" s="1">
        <v>2014.1</v>
      </c>
      <c r="M21" s="1">
        <v>910.4</v>
      </c>
      <c r="N21" s="1">
        <v>1103.7</v>
      </c>
      <c r="O21" s="1">
        <v>2302.6999999999998</v>
      </c>
      <c r="P21" s="1">
        <v>1577.8</v>
      </c>
      <c r="Q21" s="1">
        <v>725</v>
      </c>
      <c r="R21" s="1">
        <v>25092.1</v>
      </c>
    </row>
    <row r="22" spans="1:18" x14ac:dyDescent="0.3">
      <c r="A22" s="1">
        <v>1981</v>
      </c>
      <c r="B22" s="2">
        <v>29951</v>
      </c>
      <c r="C22" s="1">
        <v>14842.3</v>
      </c>
      <c r="D22" s="1">
        <v>1145.7</v>
      </c>
      <c r="E22" s="1">
        <v>13696.6</v>
      </c>
      <c r="F22" s="1">
        <v>3634.4</v>
      </c>
      <c r="G22" s="1">
        <v>4898.5</v>
      </c>
      <c r="H22" s="1">
        <v>480.3</v>
      </c>
      <c r="I22" s="1">
        <v>340.1</v>
      </c>
      <c r="J22" s="1">
        <v>3902</v>
      </c>
      <c r="K22" s="1">
        <v>176.1</v>
      </c>
      <c r="L22" s="1">
        <v>2032.8</v>
      </c>
      <c r="M22" s="1">
        <v>949.1</v>
      </c>
      <c r="N22" s="1">
        <v>1083.7</v>
      </c>
      <c r="O22" s="1">
        <v>2581.4</v>
      </c>
      <c r="P22" s="1">
        <v>1816.4</v>
      </c>
      <c r="Q22" s="1">
        <v>765</v>
      </c>
      <c r="R22" s="1">
        <v>25127.9</v>
      </c>
    </row>
    <row r="23" spans="1:18" x14ac:dyDescent="0.3">
      <c r="A23" s="1">
        <v>1982</v>
      </c>
      <c r="B23" s="2">
        <v>30041</v>
      </c>
      <c r="C23" s="1">
        <v>14760.1</v>
      </c>
      <c r="D23" s="1">
        <v>1104.2</v>
      </c>
      <c r="E23" s="1">
        <v>13655.9</v>
      </c>
      <c r="F23" s="1">
        <v>3663.4</v>
      </c>
      <c r="G23" s="1">
        <v>4912.5</v>
      </c>
      <c r="H23" s="1">
        <v>466.2</v>
      </c>
      <c r="I23" s="1">
        <v>327.39999999999998</v>
      </c>
      <c r="J23" s="1">
        <v>3953.5</v>
      </c>
      <c r="K23" s="1">
        <v>165.4</v>
      </c>
      <c r="L23" s="1">
        <v>2007.6</v>
      </c>
      <c r="M23" s="1">
        <v>964.8</v>
      </c>
      <c r="N23" s="1">
        <v>1042.7</v>
      </c>
      <c r="O23" s="1">
        <v>2541.9</v>
      </c>
      <c r="P23" s="1">
        <v>1797.6</v>
      </c>
      <c r="Q23" s="1">
        <v>744.3</v>
      </c>
      <c r="R23" s="1">
        <v>25145</v>
      </c>
    </row>
    <row r="24" spans="1:18" x14ac:dyDescent="0.3">
      <c r="A24" s="1">
        <v>1982</v>
      </c>
      <c r="B24" s="2">
        <v>30132</v>
      </c>
      <c r="C24" s="1">
        <v>14977.6</v>
      </c>
      <c r="D24" s="1">
        <v>1156.9000000000001</v>
      </c>
      <c r="E24" s="1">
        <v>13820.7</v>
      </c>
      <c r="F24" s="1">
        <v>3695.6</v>
      </c>
      <c r="G24" s="1">
        <v>4902.8</v>
      </c>
      <c r="H24" s="1">
        <v>468.6</v>
      </c>
      <c r="I24" s="1">
        <v>316.2</v>
      </c>
      <c r="J24" s="1">
        <v>3949.7</v>
      </c>
      <c r="K24" s="1">
        <v>168.4</v>
      </c>
      <c r="L24" s="1">
        <v>2039.2</v>
      </c>
      <c r="M24" s="1">
        <v>1010.3</v>
      </c>
      <c r="N24" s="1">
        <v>1028.9000000000001</v>
      </c>
      <c r="O24" s="1">
        <v>2521.6999999999998</v>
      </c>
      <c r="P24" s="1">
        <v>1782.9</v>
      </c>
      <c r="Q24" s="1">
        <v>738.8</v>
      </c>
      <c r="R24" s="1">
        <v>25460.5</v>
      </c>
    </row>
    <row r="25" spans="1:18" x14ac:dyDescent="0.3">
      <c r="A25" s="1">
        <v>1982</v>
      </c>
      <c r="B25" s="2">
        <v>30224</v>
      </c>
      <c r="C25" s="1">
        <v>14910</v>
      </c>
      <c r="D25" s="1">
        <v>1104.9000000000001</v>
      </c>
      <c r="E25" s="1">
        <v>13805.2</v>
      </c>
      <c r="F25" s="1">
        <v>3728</v>
      </c>
      <c r="G25" s="1">
        <v>4846.3</v>
      </c>
      <c r="H25" s="1">
        <v>455.2</v>
      </c>
      <c r="I25" s="1">
        <v>311.60000000000002</v>
      </c>
      <c r="J25" s="1">
        <v>3929.2</v>
      </c>
      <c r="K25" s="1">
        <v>150.30000000000001</v>
      </c>
      <c r="L25" s="1">
        <v>2042.8</v>
      </c>
      <c r="M25" s="1">
        <v>1043.2</v>
      </c>
      <c r="N25" s="1">
        <v>999.6</v>
      </c>
      <c r="O25" s="1">
        <v>2631.9</v>
      </c>
      <c r="P25" s="1">
        <v>1902.7</v>
      </c>
      <c r="Q25" s="1">
        <v>729.2</v>
      </c>
      <c r="R25" s="1">
        <v>25423.7</v>
      </c>
    </row>
    <row r="26" spans="1:18" x14ac:dyDescent="0.3">
      <c r="A26" s="1">
        <v>1982</v>
      </c>
      <c r="B26" s="2">
        <v>30316</v>
      </c>
      <c r="C26" s="1">
        <v>14898.5</v>
      </c>
      <c r="D26" s="1">
        <v>1112.4000000000001</v>
      </c>
      <c r="E26" s="1">
        <v>13786.2</v>
      </c>
      <c r="F26" s="1">
        <v>3781.8</v>
      </c>
      <c r="G26" s="1">
        <v>4799.3999999999996</v>
      </c>
      <c r="H26" s="1">
        <v>438.8</v>
      </c>
      <c r="I26" s="1">
        <v>310.2</v>
      </c>
      <c r="J26" s="1">
        <v>3896.1</v>
      </c>
      <c r="K26" s="1">
        <v>154.30000000000001</v>
      </c>
      <c r="L26" s="1">
        <v>2247.4</v>
      </c>
      <c r="M26" s="1">
        <v>1200.2</v>
      </c>
      <c r="N26" s="1">
        <v>1047.2</v>
      </c>
      <c r="O26" s="1">
        <v>2405</v>
      </c>
      <c r="P26" s="1">
        <v>1711.1</v>
      </c>
      <c r="Q26" s="1">
        <v>693.8</v>
      </c>
      <c r="R26" s="1">
        <v>25532.1</v>
      </c>
    </row>
    <row r="27" spans="1:18" x14ac:dyDescent="0.3">
      <c r="A27" s="1">
        <v>1983</v>
      </c>
      <c r="B27" s="2">
        <v>30406</v>
      </c>
      <c r="C27" s="1">
        <v>15131.1</v>
      </c>
      <c r="D27" s="1">
        <v>1161.0999999999999</v>
      </c>
      <c r="E27" s="1">
        <v>13970</v>
      </c>
      <c r="F27" s="1">
        <v>3802.8</v>
      </c>
      <c r="G27" s="1">
        <v>4834.5</v>
      </c>
      <c r="H27" s="1">
        <v>457.3</v>
      </c>
      <c r="I27" s="1">
        <v>328.7</v>
      </c>
      <c r="J27" s="1">
        <v>3923.1</v>
      </c>
      <c r="K27" s="1">
        <v>125.4</v>
      </c>
      <c r="L27" s="1">
        <v>2348.8000000000002</v>
      </c>
      <c r="M27" s="1">
        <v>1281.5</v>
      </c>
      <c r="N27" s="1">
        <v>1067.2</v>
      </c>
      <c r="O27" s="1">
        <v>2474.8000000000002</v>
      </c>
      <c r="P27" s="1">
        <v>1809.4</v>
      </c>
      <c r="Q27" s="1">
        <v>665.4</v>
      </c>
      <c r="R27" s="1">
        <v>25978.1</v>
      </c>
    </row>
    <row r="28" spans="1:18" x14ac:dyDescent="0.3">
      <c r="A28" s="1">
        <v>1983</v>
      </c>
      <c r="B28" s="2">
        <v>30497</v>
      </c>
      <c r="C28" s="1">
        <v>15029.5</v>
      </c>
      <c r="D28" s="1">
        <v>1144.2</v>
      </c>
      <c r="E28" s="1">
        <v>13885.2</v>
      </c>
      <c r="F28" s="1">
        <v>3835</v>
      </c>
      <c r="G28" s="1">
        <v>4814.6000000000004</v>
      </c>
      <c r="H28" s="1">
        <v>443.1</v>
      </c>
      <c r="I28" s="1">
        <v>327.9</v>
      </c>
      <c r="J28" s="1">
        <v>3913.4</v>
      </c>
      <c r="K28" s="1">
        <v>130.19999999999999</v>
      </c>
      <c r="L28" s="1">
        <v>2411.4</v>
      </c>
      <c r="M28" s="1">
        <v>1318.4</v>
      </c>
      <c r="N28" s="1">
        <v>1093</v>
      </c>
      <c r="O28" s="1">
        <v>2422.1</v>
      </c>
      <c r="P28" s="1">
        <v>1763.5</v>
      </c>
      <c r="Q28" s="1">
        <v>658.6</v>
      </c>
      <c r="R28" s="1">
        <v>25711.9</v>
      </c>
    </row>
    <row r="29" spans="1:18" x14ac:dyDescent="0.3">
      <c r="A29" s="1">
        <v>1983</v>
      </c>
      <c r="B29" s="2">
        <v>30589</v>
      </c>
      <c r="C29" s="1">
        <v>15084.7</v>
      </c>
      <c r="D29" s="1">
        <v>1125.3</v>
      </c>
      <c r="E29" s="1">
        <v>13959.4</v>
      </c>
      <c r="F29" s="1">
        <v>3840.3</v>
      </c>
      <c r="G29" s="1">
        <v>4670.6000000000004</v>
      </c>
      <c r="H29" s="1">
        <v>443.7</v>
      </c>
      <c r="I29" s="1">
        <v>317.89999999999998</v>
      </c>
      <c r="J29" s="1">
        <v>3776.7</v>
      </c>
      <c r="K29" s="1">
        <v>132.30000000000001</v>
      </c>
      <c r="L29" s="1">
        <v>2463.9</v>
      </c>
      <c r="M29" s="1">
        <v>1347.8</v>
      </c>
      <c r="N29" s="1">
        <v>1116.0999999999999</v>
      </c>
      <c r="O29" s="1">
        <v>2279.3000000000002</v>
      </c>
      <c r="P29" s="1">
        <v>1648.6</v>
      </c>
      <c r="Q29" s="1">
        <v>630.70000000000005</v>
      </c>
      <c r="R29" s="1">
        <v>25882.2</v>
      </c>
    </row>
    <row r="30" spans="1:18" x14ac:dyDescent="0.3">
      <c r="A30" s="1">
        <v>1983</v>
      </c>
      <c r="B30" s="2">
        <v>30681</v>
      </c>
      <c r="C30" s="1">
        <v>15005.7</v>
      </c>
      <c r="D30" s="1">
        <v>1099.9000000000001</v>
      </c>
      <c r="E30" s="1">
        <v>13905.8</v>
      </c>
      <c r="F30" s="1">
        <v>3821.2</v>
      </c>
      <c r="G30" s="1">
        <v>4475.3</v>
      </c>
      <c r="H30" s="1">
        <v>349.7</v>
      </c>
      <c r="I30" s="1">
        <v>262.2</v>
      </c>
      <c r="J30" s="1">
        <v>3722.7</v>
      </c>
      <c r="K30" s="1">
        <v>140.69999999999999</v>
      </c>
      <c r="L30" s="1">
        <v>2556.3000000000002</v>
      </c>
      <c r="M30" s="1">
        <v>1402.3</v>
      </c>
      <c r="N30" s="1">
        <v>1153.9000000000001</v>
      </c>
      <c r="O30" s="1">
        <v>2154.6</v>
      </c>
      <c r="P30" s="1">
        <v>1541.4</v>
      </c>
      <c r="Q30" s="1">
        <v>613.20000000000005</v>
      </c>
      <c r="R30" s="1">
        <v>25717</v>
      </c>
    </row>
    <row r="31" spans="1:18" x14ac:dyDescent="0.3">
      <c r="A31" s="1">
        <v>1984</v>
      </c>
      <c r="B31" s="2">
        <v>30772</v>
      </c>
      <c r="C31" s="1">
        <v>14916.8</v>
      </c>
      <c r="D31" s="1">
        <v>1057.2</v>
      </c>
      <c r="E31" s="1">
        <v>13859.6</v>
      </c>
      <c r="F31" s="1">
        <v>3823.1</v>
      </c>
      <c r="G31" s="1">
        <v>4197.6000000000004</v>
      </c>
      <c r="H31" s="1">
        <v>336.8</v>
      </c>
      <c r="I31" s="1">
        <v>223.3</v>
      </c>
      <c r="J31" s="1">
        <v>3464.9</v>
      </c>
      <c r="K31" s="1">
        <v>172.7</v>
      </c>
      <c r="L31" s="1">
        <v>2660.6</v>
      </c>
      <c r="M31" s="1">
        <v>1448</v>
      </c>
      <c r="N31" s="1">
        <v>1212.5999999999999</v>
      </c>
      <c r="O31" s="1">
        <v>2247.1999999999998</v>
      </c>
      <c r="P31" s="1">
        <v>1593.3</v>
      </c>
      <c r="Q31" s="1">
        <v>653.9</v>
      </c>
      <c r="R31" s="1">
        <v>25403.7</v>
      </c>
    </row>
    <row r="32" spans="1:18" x14ac:dyDescent="0.3">
      <c r="A32" s="1">
        <v>1984</v>
      </c>
      <c r="B32" s="2">
        <v>30863</v>
      </c>
      <c r="C32" s="1">
        <v>14934.2</v>
      </c>
      <c r="D32" s="1">
        <v>1071.0999999999999</v>
      </c>
      <c r="E32" s="1">
        <v>13863.1</v>
      </c>
      <c r="F32" s="1">
        <v>3806.6</v>
      </c>
      <c r="G32" s="1">
        <v>4195.2</v>
      </c>
      <c r="H32" s="1">
        <v>351.4</v>
      </c>
      <c r="I32" s="1">
        <v>210.6</v>
      </c>
      <c r="J32" s="1">
        <v>3454.7</v>
      </c>
      <c r="K32" s="1">
        <v>178.4</v>
      </c>
      <c r="L32" s="1">
        <v>2771.7</v>
      </c>
      <c r="M32" s="1">
        <v>1500.5</v>
      </c>
      <c r="N32" s="1">
        <v>1271.2</v>
      </c>
      <c r="O32" s="1">
        <v>2252.6</v>
      </c>
      <c r="P32" s="1">
        <v>1596.6</v>
      </c>
      <c r="Q32" s="1">
        <v>656</v>
      </c>
      <c r="R32" s="1">
        <v>25476.799999999999</v>
      </c>
    </row>
    <row r="33" spans="1:18" x14ac:dyDescent="0.3">
      <c r="A33" s="1">
        <v>1984</v>
      </c>
      <c r="B33" s="2">
        <v>30955</v>
      </c>
      <c r="C33" s="1">
        <v>14928.1</v>
      </c>
      <c r="D33" s="1">
        <v>1109.9000000000001</v>
      </c>
      <c r="E33" s="1">
        <v>13818.2</v>
      </c>
      <c r="F33" s="1">
        <v>3798.7</v>
      </c>
      <c r="G33" s="1">
        <v>4054.8</v>
      </c>
      <c r="H33" s="1">
        <v>331.8</v>
      </c>
      <c r="I33" s="1">
        <v>187.2</v>
      </c>
      <c r="J33" s="1">
        <v>3337.2</v>
      </c>
      <c r="K33" s="1">
        <v>198.6</v>
      </c>
      <c r="L33" s="1">
        <v>2886.7</v>
      </c>
      <c r="M33" s="1">
        <v>1574.3</v>
      </c>
      <c r="N33" s="1">
        <v>1312.4</v>
      </c>
      <c r="O33" s="1">
        <v>2233</v>
      </c>
      <c r="P33" s="1">
        <v>1569.2</v>
      </c>
      <c r="Q33" s="1">
        <v>663.8</v>
      </c>
      <c r="R33" s="1">
        <v>25523.5</v>
      </c>
    </row>
    <row r="34" spans="1:18" x14ac:dyDescent="0.3">
      <c r="A34" s="1">
        <v>1984</v>
      </c>
      <c r="B34" s="2">
        <v>31047</v>
      </c>
      <c r="C34" s="1">
        <v>14949</v>
      </c>
      <c r="D34" s="1">
        <v>1107.5999999999999</v>
      </c>
      <c r="E34" s="1">
        <v>13841.4</v>
      </c>
      <c r="F34" s="1">
        <v>3841.6</v>
      </c>
      <c r="G34" s="1">
        <v>4065</v>
      </c>
      <c r="H34" s="1">
        <v>339.5</v>
      </c>
      <c r="I34" s="1">
        <v>184.1</v>
      </c>
      <c r="J34" s="1">
        <v>3336.8</v>
      </c>
      <c r="K34" s="1">
        <v>204.7</v>
      </c>
      <c r="L34" s="1">
        <v>2993.5</v>
      </c>
      <c r="M34" s="1">
        <v>1618.4</v>
      </c>
      <c r="N34" s="1">
        <v>1375.1</v>
      </c>
      <c r="O34" s="1">
        <v>2379</v>
      </c>
      <c r="P34" s="1">
        <v>1692.2</v>
      </c>
      <c r="Q34" s="1">
        <v>686.8</v>
      </c>
      <c r="R34" s="1">
        <v>25570.5</v>
      </c>
    </row>
    <row r="35" spans="1:18" x14ac:dyDescent="0.3">
      <c r="A35" s="1">
        <v>1985</v>
      </c>
      <c r="B35" s="2">
        <v>31137</v>
      </c>
      <c r="C35" s="1">
        <v>14604</v>
      </c>
      <c r="D35" s="1">
        <v>1095.5</v>
      </c>
      <c r="E35" s="1">
        <v>13508.5</v>
      </c>
      <c r="F35" s="1">
        <v>3842.7</v>
      </c>
      <c r="G35" s="1">
        <v>4022.9</v>
      </c>
      <c r="H35" s="1">
        <v>327.39999999999998</v>
      </c>
      <c r="I35" s="1">
        <v>188</v>
      </c>
      <c r="J35" s="1">
        <v>3294</v>
      </c>
      <c r="K35" s="1">
        <v>213.5</v>
      </c>
      <c r="L35" s="1">
        <v>3095.8</v>
      </c>
      <c r="M35" s="1">
        <v>1689.8</v>
      </c>
      <c r="N35" s="1">
        <v>1406</v>
      </c>
      <c r="O35" s="1">
        <v>2269.1</v>
      </c>
      <c r="P35" s="1">
        <v>1604</v>
      </c>
      <c r="Q35" s="1">
        <v>665.1</v>
      </c>
      <c r="R35" s="1">
        <v>25573.8</v>
      </c>
    </row>
    <row r="36" spans="1:18" x14ac:dyDescent="0.3">
      <c r="A36" s="1">
        <v>1985</v>
      </c>
      <c r="B36" s="2">
        <v>31228</v>
      </c>
      <c r="C36" s="1">
        <v>14734.7</v>
      </c>
      <c r="D36" s="1">
        <v>1084.9000000000001</v>
      </c>
      <c r="E36" s="1">
        <v>13649.8</v>
      </c>
      <c r="F36" s="1">
        <v>3927.5</v>
      </c>
      <c r="G36" s="1">
        <v>4017.3</v>
      </c>
      <c r="H36" s="1">
        <v>326.3</v>
      </c>
      <c r="I36" s="1">
        <v>191.1</v>
      </c>
      <c r="J36" s="1">
        <v>3279.1</v>
      </c>
      <c r="K36" s="1">
        <v>220.7</v>
      </c>
      <c r="L36" s="1">
        <v>3048.8</v>
      </c>
      <c r="M36" s="1">
        <v>1658.3</v>
      </c>
      <c r="N36" s="1">
        <v>1390.5</v>
      </c>
      <c r="O36" s="1">
        <v>2295.6</v>
      </c>
      <c r="P36" s="1">
        <v>1627.1</v>
      </c>
      <c r="Q36" s="1">
        <v>668.5</v>
      </c>
      <c r="R36" s="1">
        <v>25745.4</v>
      </c>
    </row>
    <row r="37" spans="1:18" x14ac:dyDescent="0.3">
      <c r="A37" s="1">
        <v>1985</v>
      </c>
      <c r="B37" s="2">
        <v>31320</v>
      </c>
      <c r="C37" s="1">
        <v>14679.2</v>
      </c>
      <c r="D37" s="1">
        <v>1089.8</v>
      </c>
      <c r="E37" s="1">
        <v>13589.4</v>
      </c>
      <c r="F37" s="1">
        <v>3950.1</v>
      </c>
      <c r="G37" s="1">
        <v>4030.8</v>
      </c>
      <c r="H37" s="1">
        <v>324.5</v>
      </c>
      <c r="I37" s="1">
        <v>201.3</v>
      </c>
      <c r="J37" s="1">
        <v>3263</v>
      </c>
      <c r="K37" s="1">
        <v>242</v>
      </c>
      <c r="L37" s="1">
        <v>3062.2</v>
      </c>
      <c r="M37" s="1">
        <v>1663.5</v>
      </c>
      <c r="N37" s="1">
        <v>1398.7</v>
      </c>
      <c r="O37" s="1">
        <v>2357.8000000000002</v>
      </c>
      <c r="P37" s="1">
        <v>1704.9</v>
      </c>
      <c r="Q37" s="1">
        <v>652.9</v>
      </c>
      <c r="R37" s="1">
        <v>25669.7</v>
      </c>
    </row>
    <row r="38" spans="1:18" x14ac:dyDescent="0.3">
      <c r="A38" s="1">
        <v>1985</v>
      </c>
      <c r="B38" s="2">
        <v>31412</v>
      </c>
      <c r="C38" s="1">
        <v>14913.2</v>
      </c>
      <c r="D38" s="1">
        <v>1076</v>
      </c>
      <c r="E38" s="1">
        <v>13837.2</v>
      </c>
      <c r="F38" s="1">
        <v>4032.2</v>
      </c>
      <c r="G38" s="1">
        <v>4107.7</v>
      </c>
      <c r="H38" s="1">
        <v>349</v>
      </c>
      <c r="I38" s="1">
        <v>220.7</v>
      </c>
      <c r="J38" s="1">
        <v>3289.8</v>
      </c>
      <c r="K38" s="1">
        <v>248.2</v>
      </c>
      <c r="L38" s="1">
        <v>3076.6</v>
      </c>
      <c r="M38" s="1">
        <v>1668.7</v>
      </c>
      <c r="N38" s="1">
        <v>1407.9</v>
      </c>
      <c r="O38" s="1">
        <v>2498.6999999999998</v>
      </c>
      <c r="P38" s="1">
        <v>1825.6</v>
      </c>
      <c r="Q38" s="1">
        <v>673.1</v>
      </c>
      <c r="R38" s="1">
        <v>25915.200000000001</v>
      </c>
    </row>
    <row r="39" spans="1:18" x14ac:dyDescent="0.3">
      <c r="A39" s="1">
        <v>1986</v>
      </c>
      <c r="B39" s="2">
        <v>31502</v>
      </c>
      <c r="C39" s="1">
        <v>15189.8</v>
      </c>
      <c r="D39" s="1">
        <v>1012.7</v>
      </c>
      <c r="E39" s="1">
        <v>14177.1</v>
      </c>
      <c r="F39" s="1">
        <v>4045.3</v>
      </c>
      <c r="G39" s="1">
        <v>4085.2</v>
      </c>
      <c r="H39" s="1">
        <v>354.8</v>
      </c>
      <c r="I39" s="1">
        <v>233.5</v>
      </c>
      <c r="J39" s="1">
        <v>3213.9</v>
      </c>
      <c r="K39" s="1">
        <v>283</v>
      </c>
      <c r="L39" s="1">
        <v>3127.1</v>
      </c>
      <c r="M39" s="1">
        <v>1655.4</v>
      </c>
      <c r="N39" s="1">
        <v>1471.7</v>
      </c>
      <c r="O39" s="1">
        <v>2516.1</v>
      </c>
      <c r="P39" s="1">
        <v>1886.7</v>
      </c>
      <c r="Q39" s="1">
        <v>629.5</v>
      </c>
      <c r="R39" s="1">
        <v>25916.1</v>
      </c>
    </row>
    <row r="40" spans="1:18" x14ac:dyDescent="0.3">
      <c r="A40" s="1">
        <v>1986</v>
      </c>
      <c r="B40" s="2">
        <v>31593</v>
      </c>
      <c r="C40" s="1">
        <v>15481.1</v>
      </c>
      <c r="D40" s="1">
        <v>1072.4000000000001</v>
      </c>
      <c r="E40" s="1">
        <v>14408.7</v>
      </c>
      <c r="F40" s="1">
        <v>4108.7</v>
      </c>
      <c r="G40" s="1">
        <v>4193.8</v>
      </c>
      <c r="H40" s="1">
        <v>389.6</v>
      </c>
      <c r="I40" s="1">
        <v>265.2</v>
      </c>
      <c r="J40" s="1">
        <v>3250.1</v>
      </c>
      <c r="K40" s="1">
        <v>289</v>
      </c>
      <c r="L40" s="1">
        <v>3328.4</v>
      </c>
      <c r="M40" s="1">
        <v>1795.3</v>
      </c>
      <c r="N40" s="1">
        <v>1533.1</v>
      </c>
      <c r="O40" s="1">
        <v>2687.5</v>
      </c>
      <c r="P40" s="1">
        <v>2033.3</v>
      </c>
      <c r="Q40" s="1">
        <v>654.29999999999995</v>
      </c>
      <c r="R40" s="1">
        <v>26375.1</v>
      </c>
    </row>
    <row r="41" spans="1:18" x14ac:dyDescent="0.3">
      <c r="A41" s="1">
        <v>1986</v>
      </c>
      <c r="B41" s="2">
        <v>31685</v>
      </c>
      <c r="C41" s="1">
        <v>15804.2</v>
      </c>
      <c r="D41" s="1">
        <v>1117.2</v>
      </c>
      <c r="E41" s="1">
        <v>14687</v>
      </c>
      <c r="F41" s="1">
        <v>4127.6000000000004</v>
      </c>
      <c r="G41" s="1">
        <v>4382.7</v>
      </c>
      <c r="H41" s="1">
        <v>425.2</v>
      </c>
      <c r="I41" s="1">
        <v>317</v>
      </c>
      <c r="J41" s="1">
        <v>3338.4</v>
      </c>
      <c r="K41" s="1">
        <v>302.10000000000002</v>
      </c>
      <c r="L41" s="1">
        <v>3463.5</v>
      </c>
      <c r="M41" s="1">
        <v>1849.8</v>
      </c>
      <c r="N41" s="1">
        <v>1613.7</v>
      </c>
      <c r="O41" s="1">
        <v>2928.1</v>
      </c>
      <c r="P41" s="1">
        <v>2254.8000000000002</v>
      </c>
      <c r="Q41" s="1">
        <v>673.4</v>
      </c>
      <c r="R41" s="1">
        <v>26737.5</v>
      </c>
    </row>
    <row r="42" spans="1:18" x14ac:dyDescent="0.3">
      <c r="A42" s="1">
        <v>1986</v>
      </c>
      <c r="B42" s="2">
        <v>31777</v>
      </c>
      <c r="C42" s="1">
        <v>16012.8</v>
      </c>
      <c r="D42" s="1">
        <v>1151.5999999999999</v>
      </c>
      <c r="E42" s="1">
        <v>14861.1</v>
      </c>
      <c r="F42" s="1">
        <v>4152.6000000000004</v>
      </c>
      <c r="G42" s="1">
        <v>4519.7</v>
      </c>
      <c r="H42" s="1">
        <v>454</v>
      </c>
      <c r="I42" s="1">
        <v>329.6</v>
      </c>
      <c r="J42" s="1">
        <v>3427.6</v>
      </c>
      <c r="K42" s="1">
        <v>308.60000000000002</v>
      </c>
      <c r="L42" s="1">
        <v>3507</v>
      </c>
      <c r="M42" s="1">
        <v>1830.3</v>
      </c>
      <c r="N42" s="1">
        <v>1676.7</v>
      </c>
      <c r="O42" s="1">
        <v>3072.4</v>
      </c>
      <c r="P42" s="1">
        <v>2377.1999999999998</v>
      </c>
      <c r="Q42" s="1">
        <v>695.2</v>
      </c>
      <c r="R42" s="1">
        <v>27053.8</v>
      </c>
    </row>
    <row r="43" spans="1:18" x14ac:dyDescent="0.3">
      <c r="A43" s="1">
        <v>1987</v>
      </c>
      <c r="B43" s="2">
        <v>31867</v>
      </c>
      <c r="C43" s="1">
        <v>16092.7</v>
      </c>
      <c r="D43" s="1">
        <v>1204</v>
      </c>
      <c r="E43" s="1">
        <v>14888.7</v>
      </c>
      <c r="F43" s="1">
        <v>4190.5</v>
      </c>
      <c r="G43" s="1">
        <v>4920</v>
      </c>
      <c r="H43" s="1">
        <v>512.9</v>
      </c>
      <c r="I43" s="1">
        <v>385.7</v>
      </c>
      <c r="J43" s="1">
        <v>3720.3</v>
      </c>
      <c r="K43" s="1">
        <v>301.10000000000002</v>
      </c>
      <c r="L43" s="1">
        <v>3607.6</v>
      </c>
      <c r="M43" s="1">
        <v>1893.6</v>
      </c>
      <c r="N43" s="1">
        <v>1713.9</v>
      </c>
      <c r="O43" s="1">
        <v>3305.6</v>
      </c>
      <c r="P43" s="1">
        <v>2563.1999999999998</v>
      </c>
      <c r="Q43" s="1">
        <v>742.4</v>
      </c>
      <c r="R43" s="1">
        <v>27656.3</v>
      </c>
    </row>
    <row r="44" spans="1:18" x14ac:dyDescent="0.3">
      <c r="A44" s="1">
        <v>1987</v>
      </c>
      <c r="B44" s="2">
        <v>31958</v>
      </c>
      <c r="C44" s="1">
        <v>16345</v>
      </c>
      <c r="D44" s="1">
        <v>1299.0999999999999</v>
      </c>
      <c r="E44" s="1">
        <v>15045.9</v>
      </c>
      <c r="F44" s="1">
        <v>4224.8</v>
      </c>
      <c r="G44" s="1">
        <v>5026</v>
      </c>
      <c r="H44" s="1">
        <v>550.5</v>
      </c>
      <c r="I44" s="1">
        <v>419.5</v>
      </c>
      <c r="J44" s="1">
        <v>3748.9</v>
      </c>
      <c r="K44" s="1">
        <v>307.10000000000002</v>
      </c>
      <c r="L44" s="1">
        <v>3731.3</v>
      </c>
      <c r="M44" s="1">
        <v>1918.7</v>
      </c>
      <c r="N44" s="1">
        <v>1812.6</v>
      </c>
      <c r="O44" s="1">
        <v>3490.8</v>
      </c>
      <c r="P44" s="1">
        <v>2717</v>
      </c>
      <c r="Q44" s="1">
        <v>773.8</v>
      </c>
      <c r="R44" s="1">
        <v>27986.7</v>
      </c>
    </row>
    <row r="45" spans="1:18" x14ac:dyDescent="0.3">
      <c r="A45" s="1">
        <v>1987</v>
      </c>
      <c r="B45" s="2">
        <v>32050</v>
      </c>
      <c r="C45" s="1">
        <v>16844.5</v>
      </c>
      <c r="D45" s="1">
        <v>1299.4000000000001</v>
      </c>
      <c r="E45" s="1">
        <v>15545.1</v>
      </c>
      <c r="F45" s="1">
        <v>4292.3999999999996</v>
      </c>
      <c r="G45" s="1">
        <v>5374.4</v>
      </c>
      <c r="H45" s="1">
        <v>607.4</v>
      </c>
      <c r="I45" s="1">
        <v>411.3</v>
      </c>
      <c r="J45" s="1">
        <v>4062.9</v>
      </c>
      <c r="K45" s="1">
        <v>292.89999999999998</v>
      </c>
      <c r="L45" s="1">
        <v>3810.6</v>
      </c>
      <c r="M45" s="1">
        <v>1974.3</v>
      </c>
      <c r="N45" s="1">
        <v>1836.3</v>
      </c>
      <c r="O45" s="1">
        <v>3633.5</v>
      </c>
      <c r="P45" s="1">
        <v>2818.1</v>
      </c>
      <c r="Q45" s="1">
        <v>815.4</v>
      </c>
      <c r="R45" s="1">
        <v>28758.2</v>
      </c>
    </row>
    <row r="46" spans="1:18" x14ac:dyDescent="0.3">
      <c r="A46" s="1">
        <v>1987</v>
      </c>
      <c r="B46" s="2">
        <v>32142</v>
      </c>
      <c r="C46" s="1">
        <v>16981</v>
      </c>
      <c r="D46" s="1">
        <v>1361.7</v>
      </c>
      <c r="E46" s="1">
        <v>15619.2</v>
      </c>
      <c r="F46" s="1">
        <v>4375.8</v>
      </c>
      <c r="G46" s="1">
        <v>5404.4</v>
      </c>
      <c r="H46" s="1">
        <v>611</v>
      </c>
      <c r="I46" s="1">
        <v>427.1</v>
      </c>
      <c r="J46" s="1">
        <v>4066.1</v>
      </c>
      <c r="K46" s="1">
        <v>300.10000000000002</v>
      </c>
      <c r="L46" s="1">
        <v>3865.5</v>
      </c>
      <c r="M46" s="1">
        <v>1991.9</v>
      </c>
      <c r="N46" s="1">
        <v>1873.6</v>
      </c>
      <c r="O46" s="1">
        <v>3753.8</v>
      </c>
      <c r="P46" s="1">
        <v>2913.3</v>
      </c>
      <c r="Q46" s="1">
        <v>840.5</v>
      </c>
      <c r="R46" s="1">
        <v>28906.5</v>
      </c>
    </row>
    <row r="47" spans="1:18" x14ac:dyDescent="0.3">
      <c r="A47" s="1">
        <v>1988</v>
      </c>
      <c r="B47" s="2">
        <v>32233</v>
      </c>
      <c r="C47" s="1">
        <v>17784.400000000001</v>
      </c>
      <c r="D47" s="1">
        <v>1590</v>
      </c>
      <c r="E47" s="1">
        <v>16194.4</v>
      </c>
      <c r="F47" s="1">
        <v>4477.1000000000004</v>
      </c>
      <c r="G47" s="1">
        <v>5755.1</v>
      </c>
      <c r="H47" s="1">
        <v>652.1</v>
      </c>
      <c r="I47" s="1">
        <v>451.8</v>
      </c>
      <c r="J47" s="1">
        <v>4372.6000000000004</v>
      </c>
      <c r="K47" s="1">
        <v>278.5</v>
      </c>
      <c r="L47" s="1">
        <v>3781.9</v>
      </c>
      <c r="M47" s="1">
        <v>1960.7</v>
      </c>
      <c r="N47" s="1">
        <v>1821.1</v>
      </c>
      <c r="O47" s="1">
        <v>3973.3</v>
      </c>
      <c r="P47" s="1">
        <v>3071.7</v>
      </c>
      <c r="Q47" s="1">
        <v>901.6</v>
      </c>
      <c r="R47" s="1">
        <v>29597</v>
      </c>
    </row>
    <row r="48" spans="1:18" x14ac:dyDescent="0.3">
      <c r="A48" s="1">
        <v>1988</v>
      </c>
      <c r="B48" s="2">
        <v>32324</v>
      </c>
      <c r="C48" s="1">
        <v>18075.599999999999</v>
      </c>
      <c r="D48" s="1">
        <v>1703.8</v>
      </c>
      <c r="E48" s="1">
        <v>16371.8</v>
      </c>
      <c r="F48" s="1">
        <v>4501.2</v>
      </c>
      <c r="G48" s="1">
        <v>5804.9</v>
      </c>
      <c r="H48" s="1">
        <v>668.5</v>
      </c>
      <c r="I48" s="1">
        <v>458.6</v>
      </c>
      <c r="J48" s="1">
        <v>4392</v>
      </c>
      <c r="K48" s="1">
        <v>285.7</v>
      </c>
      <c r="L48" s="1">
        <v>3960.1</v>
      </c>
      <c r="M48" s="1">
        <v>2083.5</v>
      </c>
      <c r="N48" s="1">
        <v>1876.6</v>
      </c>
      <c r="O48" s="1">
        <v>4182.1000000000004</v>
      </c>
      <c r="P48" s="1">
        <v>3241.1</v>
      </c>
      <c r="Q48" s="1">
        <v>940.9</v>
      </c>
      <c r="R48" s="1">
        <v>29801.1</v>
      </c>
    </row>
    <row r="49" spans="1:18" x14ac:dyDescent="0.3">
      <c r="A49" s="1">
        <v>1988</v>
      </c>
      <c r="B49" s="2">
        <v>32416</v>
      </c>
      <c r="C49" s="1">
        <v>18506.099999999999</v>
      </c>
      <c r="D49" s="1">
        <v>1780.3</v>
      </c>
      <c r="E49" s="1">
        <v>16725.8</v>
      </c>
      <c r="F49" s="1">
        <v>4583.3</v>
      </c>
      <c r="G49" s="1">
        <v>5997</v>
      </c>
      <c r="H49" s="1">
        <v>660.4</v>
      </c>
      <c r="I49" s="1">
        <v>477.9</v>
      </c>
      <c r="J49" s="1">
        <v>4548.1000000000004</v>
      </c>
      <c r="K49" s="1">
        <v>310.5</v>
      </c>
      <c r="L49" s="1">
        <v>4101.3</v>
      </c>
      <c r="M49" s="1">
        <v>2194.4</v>
      </c>
      <c r="N49" s="1">
        <v>1906.9</v>
      </c>
      <c r="O49" s="1">
        <v>4383.2</v>
      </c>
      <c r="P49" s="1">
        <v>3393.8</v>
      </c>
      <c r="Q49" s="1">
        <v>989.4</v>
      </c>
      <c r="R49" s="1">
        <v>30396.9</v>
      </c>
    </row>
    <row r="50" spans="1:18" x14ac:dyDescent="0.3">
      <c r="A50" s="1">
        <v>1988</v>
      </c>
      <c r="B50" s="2">
        <v>32508</v>
      </c>
      <c r="C50" s="1">
        <v>19010.8</v>
      </c>
      <c r="D50" s="1">
        <v>1879.1</v>
      </c>
      <c r="E50" s="1">
        <v>17131.7</v>
      </c>
      <c r="F50" s="1">
        <v>4656.8</v>
      </c>
      <c r="G50" s="1">
        <v>6069</v>
      </c>
      <c r="H50" s="1">
        <v>675.1</v>
      </c>
      <c r="I50" s="1">
        <v>483.5</v>
      </c>
      <c r="J50" s="1">
        <v>4593.1000000000004</v>
      </c>
      <c r="K50" s="1">
        <v>317.2</v>
      </c>
      <c r="L50" s="1">
        <v>4309.3999999999996</v>
      </c>
      <c r="M50" s="1">
        <v>2330.6999999999998</v>
      </c>
      <c r="N50" s="1">
        <v>1978.8</v>
      </c>
      <c r="O50" s="1">
        <v>4651.8</v>
      </c>
      <c r="P50" s="1">
        <v>3616.2</v>
      </c>
      <c r="Q50" s="1">
        <v>1035.5</v>
      </c>
      <c r="R50" s="1">
        <v>30747.1</v>
      </c>
    </row>
    <row r="51" spans="1:18" x14ac:dyDescent="0.3">
      <c r="A51" s="1">
        <v>1989</v>
      </c>
      <c r="B51" s="2">
        <v>32598</v>
      </c>
      <c r="C51" s="1">
        <v>19149.7</v>
      </c>
      <c r="D51" s="1">
        <v>1846.7</v>
      </c>
      <c r="E51" s="1">
        <v>17303</v>
      </c>
      <c r="F51" s="1">
        <v>4822.3</v>
      </c>
      <c r="G51" s="1">
        <v>6072.6</v>
      </c>
      <c r="H51" s="1">
        <v>631.1</v>
      </c>
      <c r="I51" s="1">
        <v>444</v>
      </c>
      <c r="J51" s="1">
        <v>4609.5</v>
      </c>
      <c r="K51" s="1">
        <v>387.9</v>
      </c>
      <c r="L51" s="1">
        <v>4527.1000000000004</v>
      </c>
      <c r="M51" s="1">
        <v>2452.6999999999998</v>
      </c>
      <c r="N51" s="1">
        <v>2074.4</v>
      </c>
      <c r="O51" s="1">
        <v>4423.5</v>
      </c>
      <c r="P51" s="1">
        <v>3416.3</v>
      </c>
      <c r="Q51" s="1">
        <v>1007.2</v>
      </c>
      <c r="R51" s="1">
        <v>31553.8</v>
      </c>
    </row>
    <row r="52" spans="1:18" x14ac:dyDescent="0.3">
      <c r="A52" s="1">
        <v>1989</v>
      </c>
      <c r="B52" s="2">
        <v>32689</v>
      </c>
      <c r="C52" s="1">
        <v>18924.599999999999</v>
      </c>
      <c r="D52" s="1">
        <v>1644.6</v>
      </c>
      <c r="E52" s="1">
        <v>17280</v>
      </c>
      <c r="F52" s="1">
        <v>4904.2</v>
      </c>
      <c r="G52" s="1">
        <v>6099.4</v>
      </c>
      <c r="H52" s="1">
        <v>664.4</v>
      </c>
      <c r="I52" s="1">
        <v>426.4</v>
      </c>
      <c r="J52" s="1">
        <v>4613.6000000000004</v>
      </c>
      <c r="K52" s="1">
        <v>395.1</v>
      </c>
      <c r="L52" s="1">
        <v>4678.3</v>
      </c>
      <c r="M52" s="1">
        <v>2548.6999999999998</v>
      </c>
      <c r="N52" s="1">
        <v>2129.6</v>
      </c>
      <c r="O52" s="1">
        <v>4641.3999999999996</v>
      </c>
      <c r="P52" s="1">
        <v>3597.1</v>
      </c>
      <c r="Q52" s="1">
        <v>1044.3</v>
      </c>
      <c r="R52" s="1">
        <v>31400.400000000001</v>
      </c>
    </row>
    <row r="53" spans="1:18" x14ac:dyDescent="0.3">
      <c r="A53" s="1">
        <v>1989</v>
      </c>
      <c r="B53" s="2">
        <v>32781</v>
      </c>
      <c r="C53" s="1">
        <v>19066</v>
      </c>
      <c r="D53" s="1">
        <v>1678.4</v>
      </c>
      <c r="E53" s="1">
        <v>17387.599999999999</v>
      </c>
      <c r="F53" s="1">
        <v>5002.7</v>
      </c>
      <c r="G53" s="1">
        <v>6172.2</v>
      </c>
      <c r="H53" s="1">
        <v>686.7</v>
      </c>
      <c r="I53" s="1">
        <v>443.8</v>
      </c>
      <c r="J53" s="1">
        <v>4640.3</v>
      </c>
      <c r="K53" s="1">
        <v>401.3</v>
      </c>
      <c r="L53" s="1">
        <v>4873.7</v>
      </c>
      <c r="M53" s="1">
        <v>2649.8</v>
      </c>
      <c r="N53" s="1">
        <v>2223.9</v>
      </c>
      <c r="O53" s="1">
        <v>4783.3</v>
      </c>
      <c r="P53" s="1">
        <v>3710.7</v>
      </c>
      <c r="Q53" s="1">
        <v>1072.5999999999999</v>
      </c>
      <c r="R53" s="1">
        <v>32015.1</v>
      </c>
    </row>
    <row r="54" spans="1:18" x14ac:dyDescent="0.3">
      <c r="A54" s="1">
        <v>1989</v>
      </c>
      <c r="B54" s="2">
        <v>32873</v>
      </c>
      <c r="C54" s="1">
        <v>19181.900000000001</v>
      </c>
      <c r="D54" s="1">
        <v>1702.8</v>
      </c>
      <c r="E54" s="1">
        <v>17479.099999999999</v>
      </c>
      <c r="F54" s="1">
        <v>5048.6000000000004</v>
      </c>
      <c r="G54" s="1">
        <v>6214.8</v>
      </c>
      <c r="H54" s="1">
        <v>722</v>
      </c>
      <c r="I54" s="1">
        <v>462.5</v>
      </c>
      <c r="J54" s="1">
        <v>4621.1000000000004</v>
      </c>
      <c r="K54" s="1">
        <v>409.3</v>
      </c>
      <c r="L54" s="1">
        <v>5092.5</v>
      </c>
      <c r="M54" s="1">
        <v>2793.9</v>
      </c>
      <c r="N54" s="1">
        <v>2298.6</v>
      </c>
      <c r="O54" s="1">
        <v>4959.8</v>
      </c>
      <c r="P54" s="1">
        <v>3855.8</v>
      </c>
      <c r="Q54" s="1">
        <v>1104</v>
      </c>
      <c r="R54" s="1">
        <v>32467.9</v>
      </c>
    </row>
    <row r="55" spans="1:18" x14ac:dyDescent="0.3">
      <c r="A55" s="1">
        <v>1990</v>
      </c>
      <c r="B55" s="2">
        <v>32963</v>
      </c>
      <c r="C55" s="1">
        <v>19394.8</v>
      </c>
      <c r="D55" s="1">
        <v>1752.8</v>
      </c>
      <c r="E55" s="1">
        <v>17642</v>
      </c>
      <c r="F55" s="1">
        <v>5075</v>
      </c>
      <c r="G55" s="1">
        <v>6392.5</v>
      </c>
      <c r="H55" s="1">
        <v>813.8</v>
      </c>
      <c r="I55" s="1">
        <v>477.1</v>
      </c>
      <c r="J55" s="1">
        <v>4750.2</v>
      </c>
      <c r="K55" s="1">
        <v>351.3</v>
      </c>
      <c r="L55" s="1">
        <v>5337</v>
      </c>
      <c r="M55" s="1">
        <v>2911.6</v>
      </c>
      <c r="N55" s="1">
        <v>2425.5</v>
      </c>
      <c r="O55" s="1">
        <v>5293</v>
      </c>
      <c r="P55" s="1">
        <v>4131.3</v>
      </c>
      <c r="Q55" s="1">
        <v>1161.8</v>
      </c>
      <c r="R55" s="1">
        <v>33134.9</v>
      </c>
    </row>
    <row r="56" spans="1:18" x14ac:dyDescent="0.3">
      <c r="A56" s="1">
        <v>1990</v>
      </c>
      <c r="B56" s="2">
        <v>33054</v>
      </c>
      <c r="C56" s="1">
        <v>19619.3</v>
      </c>
      <c r="D56" s="1">
        <v>1825.7</v>
      </c>
      <c r="E56" s="1">
        <v>17793.599999999999</v>
      </c>
      <c r="F56" s="1">
        <v>5143.5</v>
      </c>
      <c r="G56" s="1">
        <v>6514.7</v>
      </c>
      <c r="H56" s="1">
        <v>822.6</v>
      </c>
      <c r="I56" s="1">
        <v>507.3</v>
      </c>
      <c r="J56" s="1">
        <v>4826.8</v>
      </c>
      <c r="K56" s="1">
        <v>358.1</v>
      </c>
      <c r="L56" s="1">
        <v>5412.2</v>
      </c>
      <c r="M56" s="1">
        <v>2970.3</v>
      </c>
      <c r="N56" s="1">
        <v>2442</v>
      </c>
      <c r="O56" s="1">
        <v>5480.1</v>
      </c>
      <c r="P56" s="1">
        <v>4285.8</v>
      </c>
      <c r="Q56" s="1">
        <v>1194.3</v>
      </c>
      <c r="R56" s="1">
        <v>33577.4</v>
      </c>
    </row>
    <row r="57" spans="1:18" x14ac:dyDescent="0.3">
      <c r="A57" s="1">
        <v>1990</v>
      </c>
      <c r="B57" s="2">
        <v>33146</v>
      </c>
      <c r="C57" s="1">
        <v>20108.599999999999</v>
      </c>
      <c r="D57" s="1">
        <v>1888.7</v>
      </c>
      <c r="E57" s="1">
        <v>18219.900000000001</v>
      </c>
      <c r="F57" s="1">
        <v>5274.2</v>
      </c>
      <c r="G57" s="1">
        <v>6683.3</v>
      </c>
      <c r="H57" s="1">
        <v>893.9</v>
      </c>
      <c r="I57" s="1">
        <v>504</v>
      </c>
      <c r="J57" s="1">
        <v>4909.1000000000004</v>
      </c>
      <c r="K57" s="1">
        <v>376.3</v>
      </c>
      <c r="L57" s="1">
        <v>5395.4</v>
      </c>
      <c r="M57" s="1">
        <v>2913.2</v>
      </c>
      <c r="N57" s="1">
        <v>2482.1999999999998</v>
      </c>
      <c r="O57" s="1">
        <v>5493</v>
      </c>
      <c r="P57" s="1">
        <v>4290.5</v>
      </c>
      <c r="Q57" s="1">
        <v>1202.4000000000001</v>
      </c>
      <c r="R57" s="1">
        <v>34116.800000000003</v>
      </c>
    </row>
    <row r="58" spans="1:18" x14ac:dyDescent="0.3">
      <c r="A58" s="1">
        <v>1990</v>
      </c>
      <c r="B58" s="2">
        <v>33238</v>
      </c>
      <c r="C58" s="1">
        <v>20616.099999999999</v>
      </c>
      <c r="D58" s="1">
        <v>2008.3</v>
      </c>
      <c r="E58" s="1">
        <v>18607.8</v>
      </c>
      <c r="F58" s="1">
        <v>5431.3</v>
      </c>
      <c r="G58" s="1">
        <v>6794.8</v>
      </c>
      <c r="H58" s="1">
        <v>926.4</v>
      </c>
      <c r="I58" s="1">
        <v>545.70000000000005</v>
      </c>
      <c r="J58" s="1">
        <v>4940.3</v>
      </c>
      <c r="K58" s="1">
        <v>382.4</v>
      </c>
      <c r="L58" s="1">
        <v>5537.9</v>
      </c>
      <c r="M58" s="1">
        <v>3008.1</v>
      </c>
      <c r="N58" s="1">
        <v>2529.8000000000002</v>
      </c>
      <c r="O58" s="1">
        <v>5679.3</v>
      </c>
      <c r="P58" s="1">
        <v>4446.1000000000004</v>
      </c>
      <c r="Q58" s="1">
        <v>1233.2</v>
      </c>
      <c r="R58" s="1">
        <v>34457.699999999997</v>
      </c>
    </row>
    <row r="59" spans="1:18" x14ac:dyDescent="0.3">
      <c r="A59" s="1">
        <v>1991</v>
      </c>
      <c r="B59" s="2">
        <v>33328</v>
      </c>
      <c r="C59" s="1">
        <v>21066.400000000001</v>
      </c>
      <c r="D59" s="1">
        <v>1998.1</v>
      </c>
      <c r="E59" s="1">
        <v>19068.3</v>
      </c>
      <c r="F59" s="1">
        <v>5678</v>
      </c>
      <c r="G59" s="1">
        <v>6875.5</v>
      </c>
      <c r="H59" s="1">
        <v>941.8</v>
      </c>
      <c r="I59" s="1">
        <v>537.6</v>
      </c>
      <c r="J59" s="1">
        <v>4919.2</v>
      </c>
      <c r="K59" s="1">
        <v>477</v>
      </c>
      <c r="L59" s="1">
        <v>5521.9</v>
      </c>
      <c r="M59" s="1">
        <v>3015.9</v>
      </c>
      <c r="N59" s="1">
        <v>2506</v>
      </c>
      <c r="O59" s="1">
        <v>5983.3</v>
      </c>
      <c r="P59" s="1">
        <v>4696.5</v>
      </c>
      <c r="Q59" s="1">
        <v>1286.8</v>
      </c>
      <c r="R59" s="1">
        <v>34350.300000000003</v>
      </c>
    </row>
    <row r="60" spans="1:18" x14ac:dyDescent="0.3">
      <c r="A60" s="1">
        <v>1991</v>
      </c>
      <c r="B60" s="2">
        <v>33419</v>
      </c>
      <c r="C60" s="1">
        <v>21715</v>
      </c>
      <c r="D60" s="1">
        <v>2151.1</v>
      </c>
      <c r="E60" s="1">
        <v>19563.900000000001</v>
      </c>
      <c r="F60" s="1">
        <v>5836.8</v>
      </c>
      <c r="G60" s="1">
        <v>6926.1</v>
      </c>
      <c r="H60" s="1">
        <v>950.1</v>
      </c>
      <c r="I60" s="1">
        <v>567.5</v>
      </c>
      <c r="J60" s="1">
        <v>4923.8</v>
      </c>
      <c r="K60" s="1">
        <v>484.7</v>
      </c>
      <c r="L60" s="1">
        <v>5596.9</v>
      </c>
      <c r="M60" s="1">
        <v>3043.7</v>
      </c>
      <c r="N60" s="1">
        <v>2553.3000000000002</v>
      </c>
      <c r="O60" s="1">
        <v>5900.5</v>
      </c>
      <c r="P60" s="1">
        <v>4624.5</v>
      </c>
      <c r="Q60" s="1">
        <v>1276</v>
      </c>
      <c r="R60" s="1">
        <v>34811.4</v>
      </c>
    </row>
    <row r="61" spans="1:18" x14ac:dyDescent="0.3">
      <c r="A61" s="1">
        <v>1991</v>
      </c>
      <c r="B61" s="2">
        <v>33511</v>
      </c>
      <c r="C61" s="1">
        <v>22019.9</v>
      </c>
      <c r="D61" s="1">
        <v>2253.9</v>
      </c>
      <c r="E61" s="1">
        <v>19766</v>
      </c>
      <c r="F61" s="1">
        <v>5935.1</v>
      </c>
      <c r="G61" s="1">
        <v>7220.8</v>
      </c>
      <c r="H61" s="1">
        <v>952.9</v>
      </c>
      <c r="I61" s="1">
        <v>587.1</v>
      </c>
      <c r="J61" s="1">
        <v>5169.2</v>
      </c>
      <c r="K61" s="1">
        <v>511.6</v>
      </c>
      <c r="L61" s="1">
        <v>5627</v>
      </c>
      <c r="M61" s="1">
        <v>3077.9</v>
      </c>
      <c r="N61" s="1">
        <v>2549.1</v>
      </c>
      <c r="O61" s="1">
        <v>6139.4</v>
      </c>
      <c r="P61" s="1">
        <v>4837.3</v>
      </c>
      <c r="Q61" s="1">
        <v>1302.2</v>
      </c>
      <c r="R61" s="1">
        <v>35003.800000000003</v>
      </c>
    </row>
    <row r="62" spans="1:18" x14ac:dyDescent="0.3">
      <c r="A62" s="1">
        <v>1991</v>
      </c>
      <c r="B62" s="2">
        <v>33603</v>
      </c>
      <c r="C62" s="1">
        <v>22136.7</v>
      </c>
      <c r="D62" s="1">
        <v>2245</v>
      </c>
      <c r="E62" s="1">
        <v>19891.7</v>
      </c>
      <c r="F62" s="1">
        <v>5986.9</v>
      </c>
      <c r="G62" s="1">
        <v>7258.7</v>
      </c>
      <c r="H62" s="1">
        <v>957.8</v>
      </c>
      <c r="I62" s="1">
        <v>586</v>
      </c>
      <c r="J62" s="1">
        <v>5196.3999999999996</v>
      </c>
      <c r="K62" s="1">
        <v>518.4</v>
      </c>
      <c r="L62" s="1">
        <v>5672.4</v>
      </c>
      <c r="M62" s="1">
        <v>3146.5</v>
      </c>
      <c r="N62" s="1">
        <v>2526</v>
      </c>
      <c r="O62" s="1">
        <v>6342.1</v>
      </c>
      <c r="P62" s="1">
        <v>5004.2</v>
      </c>
      <c r="Q62" s="1">
        <v>1337.9</v>
      </c>
      <c r="R62" s="1">
        <v>35056.699999999997</v>
      </c>
    </row>
    <row r="63" spans="1:18" x14ac:dyDescent="0.3">
      <c r="A63" s="1">
        <v>1992</v>
      </c>
      <c r="B63" s="2">
        <v>33694</v>
      </c>
      <c r="C63" s="1">
        <v>22129.1</v>
      </c>
      <c r="D63" s="1">
        <v>2431.6</v>
      </c>
      <c r="E63" s="1">
        <v>19697.5</v>
      </c>
      <c r="F63" s="1">
        <v>5925.8</v>
      </c>
      <c r="G63" s="1">
        <v>7678.8</v>
      </c>
      <c r="H63" s="1">
        <v>955.9</v>
      </c>
      <c r="I63" s="1">
        <v>640</v>
      </c>
      <c r="J63" s="1">
        <v>5601.8</v>
      </c>
      <c r="K63" s="1">
        <v>481</v>
      </c>
      <c r="L63" s="1">
        <v>5863.3</v>
      </c>
      <c r="M63" s="1">
        <v>3298.1</v>
      </c>
      <c r="N63" s="1">
        <v>2565.1999999999998</v>
      </c>
      <c r="O63" s="1">
        <v>6516.1</v>
      </c>
      <c r="P63" s="1">
        <v>5178.6000000000004</v>
      </c>
      <c r="Q63" s="1">
        <v>1337.5</v>
      </c>
      <c r="R63" s="1">
        <v>35443</v>
      </c>
    </row>
    <row r="64" spans="1:18" x14ac:dyDescent="0.3">
      <c r="A64" s="1">
        <v>1992</v>
      </c>
      <c r="B64" s="2">
        <v>33785</v>
      </c>
      <c r="C64" s="1">
        <v>22448.799999999999</v>
      </c>
      <c r="D64" s="1">
        <v>2477.6999999999998</v>
      </c>
      <c r="E64" s="1">
        <v>19971.099999999999</v>
      </c>
      <c r="F64" s="1">
        <v>5929.9</v>
      </c>
      <c r="G64" s="1">
        <v>7655.6</v>
      </c>
      <c r="H64" s="1">
        <v>969.5</v>
      </c>
      <c r="I64" s="1">
        <v>612.70000000000005</v>
      </c>
      <c r="J64" s="1">
        <v>5585.6</v>
      </c>
      <c r="K64" s="1">
        <v>487.9</v>
      </c>
      <c r="L64" s="1">
        <v>5865.5</v>
      </c>
      <c r="M64" s="1">
        <v>3345.9</v>
      </c>
      <c r="N64" s="1">
        <v>2519.6</v>
      </c>
      <c r="O64" s="1">
        <v>6762.1</v>
      </c>
      <c r="P64" s="1">
        <v>5379.4</v>
      </c>
      <c r="Q64" s="1">
        <v>1382.7</v>
      </c>
      <c r="R64" s="1">
        <v>35589.300000000003</v>
      </c>
    </row>
    <row r="65" spans="1:18" x14ac:dyDescent="0.3">
      <c r="A65" s="1">
        <v>1992</v>
      </c>
      <c r="B65" s="2">
        <v>33877</v>
      </c>
      <c r="C65" s="1">
        <v>22342.3</v>
      </c>
      <c r="D65" s="1">
        <v>2403.9</v>
      </c>
      <c r="E65" s="1">
        <v>19938.5</v>
      </c>
      <c r="F65" s="1">
        <v>5935.2</v>
      </c>
      <c r="G65" s="1">
        <v>7683.6</v>
      </c>
      <c r="H65" s="1">
        <v>997.6</v>
      </c>
      <c r="I65" s="1">
        <v>626.29999999999995</v>
      </c>
      <c r="J65" s="1">
        <v>5572.9</v>
      </c>
      <c r="K65" s="1">
        <v>486.9</v>
      </c>
      <c r="L65" s="1">
        <v>5965.7</v>
      </c>
      <c r="M65" s="1">
        <v>3423.9</v>
      </c>
      <c r="N65" s="1">
        <v>2541.8000000000002</v>
      </c>
      <c r="O65" s="1">
        <v>7027.9</v>
      </c>
      <c r="P65" s="1">
        <v>5544.8</v>
      </c>
      <c r="Q65" s="1">
        <v>1483.1</v>
      </c>
      <c r="R65" s="1">
        <v>35291.699999999997</v>
      </c>
    </row>
    <row r="66" spans="1:18" x14ac:dyDescent="0.3">
      <c r="A66" s="1">
        <v>1992</v>
      </c>
      <c r="B66" s="2">
        <v>33969</v>
      </c>
      <c r="C66" s="1">
        <v>22471.9</v>
      </c>
      <c r="D66" s="1">
        <v>2437.5</v>
      </c>
      <c r="E66" s="1">
        <v>20034.400000000001</v>
      </c>
      <c r="F66" s="1">
        <v>5960.2</v>
      </c>
      <c r="G66" s="1">
        <v>7655.6</v>
      </c>
      <c r="H66" s="1">
        <v>963.3</v>
      </c>
      <c r="I66" s="1">
        <v>581.1</v>
      </c>
      <c r="J66" s="1">
        <v>5618.8</v>
      </c>
      <c r="K66" s="1">
        <v>492.4</v>
      </c>
      <c r="L66" s="1">
        <v>5868.8</v>
      </c>
      <c r="M66" s="1">
        <v>3395.7</v>
      </c>
      <c r="N66" s="1">
        <v>2473.1</v>
      </c>
      <c r="O66" s="1">
        <v>6983.7</v>
      </c>
      <c r="P66" s="1">
        <v>5499.2</v>
      </c>
      <c r="Q66" s="1">
        <v>1484.5</v>
      </c>
      <c r="R66" s="1">
        <v>35296.5</v>
      </c>
    </row>
    <row r="67" spans="1:18" x14ac:dyDescent="0.3">
      <c r="A67" s="1">
        <v>1993</v>
      </c>
      <c r="B67" s="2">
        <v>34059</v>
      </c>
      <c r="C67" s="1">
        <v>22593.8</v>
      </c>
      <c r="D67" s="1">
        <v>2324.8000000000002</v>
      </c>
      <c r="E67" s="1">
        <v>20269</v>
      </c>
      <c r="F67" s="1">
        <v>6031.1</v>
      </c>
      <c r="G67" s="1">
        <v>7312.6</v>
      </c>
      <c r="H67" s="1">
        <v>983.6</v>
      </c>
      <c r="I67" s="1">
        <v>557.9</v>
      </c>
      <c r="J67" s="1">
        <v>5241.3</v>
      </c>
      <c r="K67" s="1">
        <v>529.9</v>
      </c>
      <c r="L67" s="1">
        <v>5905.2</v>
      </c>
      <c r="M67" s="1">
        <v>3378.7</v>
      </c>
      <c r="N67" s="1">
        <v>2526.5</v>
      </c>
      <c r="O67" s="1">
        <v>6965.6</v>
      </c>
      <c r="P67" s="1">
        <v>5338.8</v>
      </c>
      <c r="Q67" s="1">
        <v>1626.8</v>
      </c>
      <c r="R67" s="1">
        <v>34846.199999999997</v>
      </c>
    </row>
    <row r="68" spans="1:18" x14ac:dyDescent="0.3">
      <c r="A68" s="1">
        <v>1993</v>
      </c>
      <c r="B68" s="2">
        <v>34150</v>
      </c>
      <c r="C68" s="1">
        <v>22345.8</v>
      </c>
      <c r="D68" s="1">
        <v>2215.9</v>
      </c>
      <c r="E68" s="1">
        <v>20129.900000000001</v>
      </c>
      <c r="F68" s="1">
        <v>6065.2</v>
      </c>
      <c r="G68" s="1">
        <v>7348.3</v>
      </c>
      <c r="H68" s="1">
        <v>1016.6</v>
      </c>
      <c r="I68" s="1">
        <v>555.4</v>
      </c>
      <c r="J68" s="1">
        <v>5241.6000000000004</v>
      </c>
      <c r="K68" s="1">
        <v>534.79999999999995</v>
      </c>
      <c r="L68" s="1">
        <v>5939.1</v>
      </c>
      <c r="M68" s="1">
        <v>3463.8</v>
      </c>
      <c r="N68" s="1">
        <v>2475.4</v>
      </c>
      <c r="O68" s="1">
        <v>6983.7</v>
      </c>
      <c r="P68" s="1">
        <v>5348.1</v>
      </c>
      <c r="Q68" s="1">
        <v>1635.5</v>
      </c>
      <c r="R68" s="1">
        <v>34706.300000000003</v>
      </c>
    </row>
    <row r="69" spans="1:18" x14ac:dyDescent="0.3">
      <c r="A69" s="1">
        <v>1993</v>
      </c>
      <c r="B69" s="2">
        <v>34242</v>
      </c>
      <c r="C69" s="1">
        <v>22546</v>
      </c>
      <c r="D69" s="1">
        <v>2242.6</v>
      </c>
      <c r="E69" s="1">
        <v>20303.400000000001</v>
      </c>
      <c r="F69" s="1">
        <v>6099.4</v>
      </c>
      <c r="G69" s="1">
        <v>7058.5</v>
      </c>
      <c r="H69" s="1">
        <v>958</v>
      </c>
      <c r="I69" s="1">
        <v>537.20000000000005</v>
      </c>
      <c r="J69" s="1">
        <v>5028.5</v>
      </c>
      <c r="K69" s="1">
        <v>534.79999999999995</v>
      </c>
      <c r="L69" s="1">
        <v>6065</v>
      </c>
      <c r="M69" s="1">
        <v>3611.2</v>
      </c>
      <c r="N69" s="1">
        <v>2453.8000000000002</v>
      </c>
      <c r="O69" s="1">
        <v>6988</v>
      </c>
      <c r="P69" s="1">
        <v>5340.5</v>
      </c>
      <c r="Q69" s="1">
        <v>1647.5</v>
      </c>
      <c r="R69" s="1">
        <v>34756.6</v>
      </c>
    </row>
    <row r="70" spans="1:18" x14ac:dyDescent="0.3">
      <c r="A70" s="1">
        <v>1993</v>
      </c>
      <c r="B70" s="2">
        <v>34334</v>
      </c>
      <c r="C70" s="1">
        <v>22573.4</v>
      </c>
      <c r="D70" s="1">
        <v>2200.8000000000002</v>
      </c>
      <c r="E70" s="1">
        <v>20372.599999999999</v>
      </c>
      <c r="F70" s="1">
        <v>6131.9</v>
      </c>
      <c r="G70" s="1">
        <v>6999</v>
      </c>
      <c r="H70" s="1">
        <v>949.1</v>
      </c>
      <c r="I70" s="1">
        <v>522.29999999999995</v>
      </c>
      <c r="J70" s="1">
        <v>4988.7</v>
      </c>
      <c r="K70" s="1">
        <v>538.9</v>
      </c>
      <c r="L70" s="1">
        <v>6223.6</v>
      </c>
      <c r="M70" s="1">
        <v>3738.6</v>
      </c>
      <c r="N70" s="1">
        <v>2485</v>
      </c>
      <c r="O70" s="1">
        <v>7077.4</v>
      </c>
      <c r="P70" s="1">
        <v>5414.6</v>
      </c>
      <c r="Q70" s="1">
        <v>1662.8</v>
      </c>
      <c r="R70" s="1">
        <v>34944.800000000003</v>
      </c>
    </row>
    <row r="71" spans="1:18" x14ac:dyDescent="0.3">
      <c r="A71" s="1">
        <v>1994</v>
      </c>
      <c r="B71" s="2">
        <v>34424</v>
      </c>
      <c r="C71" s="1">
        <v>22414.3</v>
      </c>
      <c r="D71" s="1">
        <v>2226.9</v>
      </c>
      <c r="E71" s="1">
        <v>20187.400000000001</v>
      </c>
      <c r="F71" s="1">
        <v>6129.4</v>
      </c>
      <c r="G71" s="1">
        <v>6982.5</v>
      </c>
      <c r="H71" s="1">
        <v>874.3</v>
      </c>
      <c r="I71" s="1">
        <v>575.6</v>
      </c>
      <c r="J71" s="1">
        <v>5035.8999999999996</v>
      </c>
      <c r="K71" s="1">
        <v>496.7</v>
      </c>
      <c r="L71" s="1">
        <v>6231</v>
      </c>
      <c r="M71" s="1">
        <v>3888.7</v>
      </c>
      <c r="N71" s="1">
        <v>2342.3000000000002</v>
      </c>
      <c r="O71" s="1">
        <v>7269.3</v>
      </c>
      <c r="P71" s="1">
        <v>5698.9</v>
      </c>
      <c r="Q71" s="1">
        <v>1570.4</v>
      </c>
      <c r="R71" s="1">
        <v>35035.300000000003</v>
      </c>
    </row>
    <row r="72" spans="1:18" x14ac:dyDescent="0.3">
      <c r="A72" s="1">
        <v>1994</v>
      </c>
      <c r="B72" s="2">
        <v>34515</v>
      </c>
      <c r="C72" s="1">
        <v>22569.3</v>
      </c>
      <c r="D72" s="1">
        <v>2256.6</v>
      </c>
      <c r="E72" s="1">
        <v>20312.7</v>
      </c>
      <c r="F72" s="1">
        <v>6161.9</v>
      </c>
      <c r="G72" s="1">
        <v>7034.5</v>
      </c>
      <c r="H72" s="1">
        <v>864.8</v>
      </c>
      <c r="I72" s="1">
        <v>601.6</v>
      </c>
      <c r="J72" s="1">
        <v>5069</v>
      </c>
      <c r="K72" s="1">
        <v>499.1</v>
      </c>
      <c r="L72" s="1">
        <v>6457.7</v>
      </c>
      <c r="M72" s="1">
        <v>4058.9</v>
      </c>
      <c r="N72" s="1">
        <v>2398.9</v>
      </c>
      <c r="O72" s="1">
        <v>7473.8</v>
      </c>
      <c r="P72" s="1">
        <v>5872.6</v>
      </c>
      <c r="Q72" s="1">
        <v>1601.2</v>
      </c>
      <c r="R72" s="1">
        <v>35399.4</v>
      </c>
    </row>
    <row r="73" spans="1:18" x14ac:dyDescent="0.3">
      <c r="A73" s="1">
        <v>1994</v>
      </c>
      <c r="B73" s="2">
        <v>34607</v>
      </c>
      <c r="C73" s="1">
        <v>22520.799999999999</v>
      </c>
      <c r="D73" s="1">
        <v>2204</v>
      </c>
      <c r="E73" s="1">
        <v>20316.7</v>
      </c>
      <c r="F73" s="1">
        <v>6179.9</v>
      </c>
      <c r="G73" s="1">
        <v>7111</v>
      </c>
      <c r="H73" s="1">
        <v>830.8</v>
      </c>
      <c r="I73" s="1">
        <v>582.70000000000005</v>
      </c>
      <c r="J73" s="1">
        <v>5209.1000000000004</v>
      </c>
      <c r="K73" s="1">
        <v>488.4</v>
      </c>
      <c r="L73" s="1">
        <v>6636.7</v>
      </c>
      <c r="M73" s="1">
        <v>4214.5</v>
      </c>
      <c r="N73" s="1">
        <v>2422.1999999999998</v>
      </c>
      <c r="O73" s="1">
        <v>7743.2</v>
      </c>
      <c r="P73" s="1">
        <v>6126.6</v>
      </c>
      <c r="Q73" s="1">
        <v>1616.6</v>
      </c>
      <c r="R73" s="1">
        <v>35506.699999999997</v>
      </c>
    </row>
    <row r="74" spans="1:18" x14ac:dyDescent="0.3">
      <c r="A74" s="1">
        <v>1994</v>
      </c>
      <c r="B74" s="2">
        <v>34699</v>
      </c>
      <c r="C74" s="1">
        <v>22698.2</v>
      </c>
      <c r="D74" s="1">
        <v>2252.4</v>
      </c>
      <c r="E74" s="1">
        <v>20445.900000000001</v>
      </c>
      <c r="F74" s="1">
        <v>6213.3</v>
      </c>
      <c r="G74" s="1">
        <v>7396.2</v>
      </c>
      <c r="H74" s="1">
        <v>848.1</v>
      </c>
      <c r="I74" s="1">
        <v>771.6</v>
      </c>
      <c r="J74" s="1">
        <v>5289.5</v>
      </c>
      <c r="K74" s="1">
        <v>487</v>
      </c>
      <c r="L74" s="1">
        <v>6812.4</v>
      </c>
      <c r="M74" s="1">
        <v>4359.2</v>
      </c>
      <c r="N74" s="1">
        <v>2453.3000000000002</v>
      </c>
      <c r="O74" s="1">
        <v>8071.6</v>
      </c>
      <c r="P74" s="1">
        <v>6404.3</v>
      </c>
      <c r="Q74" s="1">
        <v>1667.3</v>
      </c>
      <c r="R74" s="1">
        <v>35810.1</v>
      </c>
    </row>
    <row r="75" spans="1:18" x14ac:dyDescent="0.3">
      <c r="A75" s="1">
        <v>1995</v>
      </c>
      <c r="B75" s="2">
        <v>34789</v>
      </c>
      <c r="C75" s="1">
        <v>22773.599999999999</v>
      </c>
      <c r="D75" s="1">
        <v>2137.8000000000002</v>
      </c>
      <c r="E75" s="1">
        <v>20635.8</v>
      </c>
      <c r="F75" s="1">
        <v>6203.8</v>
      </c>
      <c r="G75" s="1">
        <v>7237.9</v>
      </c>
      <c r="H75" s="1">
        <v>865.3</v>
      </c>
      <c r="I75" s="1">
        <v>467</v>
      </c>
      <c r="J75" s="1">
        <v>5397.5</v>
      </c>
      <c r="K75" s="1">
        <v>508</v>
      </c>
      <c r="L75" s="1">
        <v>7259.9</v>
      </c>
      <c r="M75" s="1">
        <v>4560</v>
      </c>
      <c r="N75" s="1">
        <v>2699.9</v>
      </c>
      <c r="O75" s="1">
        <v>8228.5</v>
      </c>
      <c r="P75" s="1">
        <v>6400.3</v>
      </c>
      <c r="Q75" s="1">
        <v>1828.2</v>
      </c>
      <c r="R75" s="1">
        <v>35824.699999999997</v>
      </c>
    </row>
    <row r="76" spans="1:18" x14ac:dyDescent="0.3">
      <c r="A76" s="1">
        <v>1995</v>
      </c>
      <c r="B76" s="2">
        <v>34880</v>
      </c>
      <c r="C76" s="1">
        <v>23239.5</v>
      </c>
      <c r="D76" s="1">
        <v>2307.6</v>
      </c>
      <c r="E76" s="1">
        <v>20931.900000000001</v>
      </c>
      <c r="F76" s="1">
        <v>6273.3</v>
      </c>
      <c r="G76" s="1">
        <v>7636.3</v>
      </c>
      <c r="H76" s="1">
        <v>900.7</v>
      </c>
      <c r="I76" s="1">
        <v>726.1</v>
      </c>
      <c r="J76" s="1">
        <v>5496.1</v>
      </c>
      <c r="K76" s="1">
        <v>513.4</v>
      </c>
      <c r="L76" s="1">
        <v>7117.2</v>
      </c>
      <c r="M76" s="1">
        <v>4453.7</v>
      </c>
      <c r="N76" s="1">
        <v>2663.5</v>
      </c>
      <c r="O76" s="1">
        <v>8549.2999999999993</v>
      </c>
      <c r="P76" s="1">
        <v>6740.6</v>
      </c>
      <c r="Q76" s="1">
        <v>1808.7</v>
      </c>
      <c r="R76" s="1">
        <v>36247.199999999997</v>
      </c>
    </row>
    <row r="77" spans="1:18" x14ac:dyDescent="0.3">
      <c r="A77" s="1">
        <v>1995</v>
      </c>
      <c r="B77" s="2">
        <v>34972</v>
      </c>
      <c r="C77" s="1">
        <v>23004</v>
      </c>
      <c r="D77" s="1">
        <v>2206.4</v>
      </c>
      <c r="E77" s="1">
        <v>20797.599999999999</v>
      </c>
      <c r="F77" s="1">
        <v>6338.3</v>
      </c>
      <c r="G77" s="1">
        <v>7402.2</v>
      </c>
      <c r="H77" s="1">
        <v>918.6</v>
      </c>
      <c r="I77" s="1">
        <v>545.5</v>
      </c>
      <c r="J77" s="1">
        <v>5420.8</v>
      </c>
      <c r="K77" s="1">
        <v>517.4</v>
      </c>
      <c r="L77" s="1">
        <v>7396.2</v>
      </c>
      <c r="M77" s="1">
        <v>4629.6000000000004</v>
      </c>
      <c r="N77" s="1">
        <v>2766.6</v>
      </c>
      <c r="O77" s="1">
        <v>8241.2999999999993</v>
      </c>
      <c r="P77" s="1">
        <v>6474</v>
      </c>
      <c r="Q77" s="1">
        <v>1767.3</v>
      </c>
      <c r="R77" s="1">
        <v>36404.400000000001</v>
      </c>
    </row>
    <row r="78" spans="1:18" x14ac:dyDescent="0.3">
      <c r="A78" s="1">
        <v>1995</v>
      </c>
      <c r="B78" s="2">
        <v>35064</v>
      </c>
      <c r="C78" s="1">
        <v>23069.599999999999</v>
      </c>
      <c r="D78" s="1">
        <v>2136.4</v>
      </c>
      <c r="E78" s="1">
        <v>20933.2</v>
      </c>
      <c r="F78" s="1">
        <v>6398.6</v>
      </c>
      <c r="G78" s="1">
        <v>7473.4</v>
      </c>
      <c r="H78" s="1">
        <v>948.1</v>
      </c>
      <c r="I78" s="1">
        <v>600.5</v>
      </c>
      <c r="J78" s="1">
        <v>5403.6</v>
      </c>
      <c r="K78" s="1">
        <v>521.20000000000005</v>
      </c>
      <c r="L78" s="1">
        <v>7753.5</v>
      </c>
      <c r="M78" s="1">
        <v>5032.3999999999996</v>
      </c>
      <c r="N78" s="1">
        <v>2721.1</v>
      </c>
      <c r="O78" s="1">
        <v>8550.5</v>
      </c>
      <c r="P78" s="1">
        <v>6750.1</v>
      </c>
      <c r="Q78" s="1">
        <v>1800.5</v>
      </c>
      <c r="R78" s="1">
        <v>36651.1</v>
      </c>
    </row>
    <row r="79" spans="1:18" x14ac:dyDescent="0.3">
      <c r="A79" s="1">
        <v>1996</v>
      </c>
      <c r="B79" s="2">
        <v>35155</v>
      </c>
      <c r="C79" s="1">
        <v>23632.2</v>
      </c>
      <c r="D79" s="1">
        <v>2325.6</v>
      </c>
      <c r="E79" s="1">
        <v>21306.7</v>
      </c>
      <c r="F79" s="1">
        <v>6448.3</v>
      </c>
      <c r="G79" s="1">
        <v>7206.2</v>
      </c>
      <c r="H79" s="1">
        <v>934.8</v>
      </c>
      <c r="I79" s="1">
        <v>592</v>
      </c>
      <c r="J79" s="1">
        <v>5153.5</v>
      </c>
      <c r="K79" s="1">
        <v>525.9</v>
      </c>
      <c r="L79" s="1">
        <v>7661.4</v>
      </c>
      <c r="M79" s="1">
        <v>5086.7</v>
      </c>
      <c r="N79" s="1">
        <v>2574.8000000000002</v>
      </c>
      <c r="O79" s="1">
        <v>8536.1</v>
      </c>
      <c r="P79" s="1">
        <v>6807</v>
      </c>
      <c r="Q79" s="1">
        <v>1729.1</v>
      </c>
      <c r="R79" s="1">
        <v>36940.6</v>
      </c>
    </row>
    <row r="80" spans="1:18" x14ac:dyDescent="0.3">
      <c r="A80" s="1">
        <v>1996</v>
      </c>
      <c r="B80" s="2">
        <v>35246</v>
      </c>
      <c r="C80" s="1">
        <v>23662.5</v>
      </c>
      <c r="D80" s="1">
        <v>2289.8000000000002</v>
      </c>
      <c r="E80" s="1">
        <v>21372.799999999999</v>
      </c>
      <c r="F80" s="1">
        <v>6482.8</v>
      </c>
      <c r="G80" s="1">
        <v>7750.8</v>
      </c>
      <c r="H80" s="1">
        <v>945.5</v>
      </c>
      <c r="I80" s="1">
        <v>655.1</v>
      </c>
      <c r="J80" s="1">
        <v>5619.5</v>
      </c>
      <c r="K80" s="1">
        <v>530.79999999999995</v>
      </c>
      <c r="L80" s="1">
        <v>7770.8</v>
      </c>
      <c r="M80" s="1">
        <v>5289.4</v>
      </c>
      <c r="N80" s="1">
        <v>2481.4</v>
      </c>
      <c r="O80" s="1">
        <v>8758.9</v>
      </c>
      <c r="P80" s="1">
        <v>6995.7</v>
      </c>
      <c r="Q80" s="1">
        <v>1763.2</v>
      </c>
      <c r="R80" s="1">
        <v>37383.699999999997</v>
      </c>
    </row>
    <row r="81" spans="1:18" x14ac:dyDescent="0.3">
      <c r="A81" s="1">
        <v>1996</v>
      </c>
      <c r="B81" s="2">
        <v>35338</v>
      </c>
      <c r="C81" s="1">
        <v>24031</v>
      </c>
      <c r="D81" s="1">
        <v>2418.6999999999998</v>
      </c>
      <c r="E81" s="1">
        <v>21612.3</v>
      </c>
      <c r="F81" s="1">
        <v>6499.2</v>
      </c>
      <c r="G81" s="1">
        <v>8095.1</v>
      </c>
      <c r="H81" s="1">
        <v>977.6</v>
      </c>
      <c r="I81" s="1">
        <v>696.6</v>
      </c>
      <c r="J81" s="1">
        <v>5882.4</v>
      </c>
      <c r="K81" s="1">
        <v>538.4</v>
      </c>
      <c r="L81" s="1">
        <v>7893</v>
      </c>
      <c r="M81" s="1">
        <v>5419.8</v>
      </c>
      <c r="N81" s="1">
        <v>2473.1999999999998</v>
      </c>
      <c r="O81" s="1">
        <v>9028.1</v>
      </c>
      <c r="P81" s="1">
        <v>7246.3</v>
      </c>
      <c r="Q81" s="1">
        <v>1781.7</v>
      </c>
      <c r="R81" s="1">
        <v>37890.9</v>
      </c>
    </row>
    <row r="82" spans="1:18" x14ac:dyDescent="0.3">
      <c r="A82" s="1">
        <v>1996</v>
      </c>
      <c r="B82" s="2">
        <v>35430</v>
      </c>
      <c r="C82" s="1">
        <v>23999.8</v>
      </c>
      <c r="D82" s="1">
        <v>2434.9</v>
      </c>
      <c r="E82" s="1">
        <v>21564.9</v>
      </c>
      <c r="F82" s="1">
        <v>6508.1</v>
      </c>
      <c r="G82" s="1">
        <v>8240.7999999999993</v>
      </c>
      <c r="H82" s="1">
        <v>1010.5</v>
      </c>
      <c r="I82" s="1">
        <v>699.8</v>
      </c>
      <c r="J82" s="1">
        <v>5982.5</v>
      </c>
      <c r="K82" s="1">
        <v>548</v>
      </c>
      <c r="L82" s="1">
        <v>7884.7</v>
      </c>
      <c r="M82" s="1">
        <v>5307</v>
      </c>
      <c r="N82" s="1">
        <v>2577.6999999999998</v>
      </c>
      <c r="O82" s="1">
        <v>9232.7000000000007</v>
      </c>
      <c r="P82" s="1">
        <v>7486</v>
      </c>
      <c r="Q82" s="1">
        <v>1746.8</v>
      </c>
      <c r="R82" s="1">
        <v>37997.9</v>
      </c>
    </row>
    <row r="83" spans="1:18" x14ac:dyDescent="0.3">
      <c r="A83" s="1">
        <v>1997</v>
      </c>
      <c r="B83" s="2">
        <v>35520</v>
      </c>
      <c r="C83" s="1">
        <v>24397.1</v>
      </c>
      <c r="D83" s="1">
        <v>2453.9</v>
      </c>
      <c r="E83" s="1">
        <v>21943.1</v>
      </c>
      <c r="F83" s="1">
        <v>6524.1</v>
      </c>
      <c r="G83" s="1">
        <v>8553.2000000000007</v>
      </c>
      <c r="H83" s="1">
        <v>1044.7</v>
      </c>
      <c r="I83" s="1">
        <v>732.5</v>
      </c>
      <c r="J83" s="1">
        <v>6216.5</v>
      </c>
      <c r="K83" s="1">
        <v>559.5</v>
      </c>
      <c r="L83" s="1">
        <v>8053.8</v>
      </c>
      <c r="M83" s="1">
        <v>5457.2</v>
      </c>
      <c r="N83" s="1">
        <v>2596.6999999999998</v>
      </c>
      <c r="O83" s="1">
        <v>9373.2000000000007</v>
      </c>
      <c r="P83" s="1">
        <v>7654.5</v>
      </c>
      <c r="Q83" s="1">
        <v>1718.8</v>
      </c>
      <c r="R83" s="1">
        <v>38622.800000000003</v>
      </c>
    </row>
    <row r="84" spans="1:18" x14ac:dyDescent="0.3">
      <c r="A84" s="1">
        <v>1997</v>
      </c>
      <c r="B84" s="2">
        <v>35611</v>
      </c>
      <c r="C84" s="1">
        <v>24365.4</v>
      </c>
      <c r="D84" s="1">
        <v>2442.6999999999998</v>
      </c>
      <c r="E84" s="1">
        <v>21922.7</v>
      </c>
      <c r="F84" s="1">
        <v>6572.7</v>
      </c>
      <c r="G84" s="1">
        <v>8878.4</v>
      </c>
      <c r="H84" s="1">
        <v>1094.5</v>
      </c>
      <c r="I84" s="1">
        <v>859.4</v>
      </c>
      <c r="J84" s="1">
        <v>6351.1</v>
      </c>
      <c r="K84" s="1">
        <v>573.4</v>
      </c>
      <c r="L84" s="1">
        <v>8375.4</v>
      </c>
      <c r="M84" s="1">
        <v>5661.3</v>
      </c>
      <c r="N84" s="1">
        <v>2714.1</v>
      </c>
      <c r="O84" s="1">
        <v>9643.1</v>
      </c>
      <c r="P84" s="1">
        <v>7896.3</v>
      </c>
      <c r="Q84" s="1">
        <v>1746.8</v>
      </c>
      <c r="R84" s="1">
        <v>38973.800000000003</v>
      </c>
    </row>
    <row r="85" spans="1:18" x14ac:dyDescent="0.3">
      <c r="A85" s="1">
        <v>1997</v>
      </c>
      <c r="B85" s="2">
        <v>35703</v>
      </c>
      <c r="C85" s="1">
        <v>24876.6</v>
      </c>
      <c r="D85" s="1">
        <v>2546.9</v>
      </c>
      <c r="E85" s="1">
        <v>22329.599999999999</v>
      </c>
      <c r="F85" s="1">
        <v>6659.6</v>
      </c>
      <c r="G85" s="1">
        <v>9088.2999999999993</v>
      </c>
      <c r="H85" s="1">
        <v>1108.2</v>
      </c>
      <c r="I85" s="1">
        <v>843.9</v>
      </c>
      <c r="J85" s="1">
        <v>6547.1</v>
      </c>
      <c r="K85" s="1">
        <v>589.1</v>
      </c>
      <c r="L85" s="1">
        <v>8410.2000000000007</v>
      </c>
      <c r="M85" s="1">
        <v>5713</v>
      </c>
      <c r="N85" s="1">
        <v>2697.3</v>
      </c>
      <c r="O85" s="1">
        <v>9891.2000000000007</v>
      </c>
      <c r="P85" s="1">
        <v>8038.3</v>
      </c>
      <c r="Q85" s="1">
        <v>1852.9</v>
      </c>
      <c r="R85" s="1">
        <v>39480.800000000003</v>
      </c>
    </row>
    <row r="86" spans="1:18" x14ac:dyDescent="0.3">
      <c r="A86" s="1">
        <v>1997</v>
      </c>
      <c r="B86" s="2">
        <v>35795</v>
      </c>
      <c r="C86" s="1">
        <v>24929</v>
      </c>
      <c r="D86" s="1">
        <v>2591.6999999999998</v>
      </c>
      <c r="E86" s="1">
        <v>22337.3</v>
      </c>
      <c r="F86" s="1">
        <v>6781.3</v>
      </c>
      <c r="G86" s="1">
        <v>9204.7999999999993</v>
      </c>
      <c r="H86" s="1">
        <v>1149.2</v>
      </c>
      <c r="I86" s="1">
        <v>970.3</v>
      </c>
      <c r="J86" s="1">
        <v>6479.1</v>
      </c>
      <c r="K86" s="1">
        <v>606.20000000000005</v>
      </c>
      <c r="L86" s="1">
        <v>8650.6</v>
      </c>
      <c r="M86" s="1">
        <v>5944.6</v>
      </c>
      <c r="N86" s="1">
        <v>2706</v>
      </c>
      <c r="O86" s="1">
        <v>10301.200000000001</v>
      </c>
      <c r="P86" s="1">
        <v>8380.9</v>
      </c>
      <c r="Q86" s="1">
        <v>1920.3</v>
      </c>
      <c r="R86" s="1">
        <v>39746.199999999997</v>
      </c>
    </row>
    <row r="87" spans="1:18" x14ac:dyDescent="0.3">
      <c r="A87" s="1">
        <v>1998</v>
      </c>
      <c r="B87" s="2">
        <v>35885</v>
      </c>
      <c r="C87" s="1">
        <v>25294.3</v>
      </c>
      <c r="D87" s="1">
        <v>2636.4</v>
      </c>
      <c r="E87" s="1">
        <v>22657.8</v>
      </c>
      <c r="F87" s="1">
        <v>6922.5</v>
      </c>
      <c r="G87" s="1">
        <v>9692.7999999999993</v>
      </c>
      <c r="H87" s="1">
        <v>1229.7</v>
      </c>
      <c r="I87" s="1">
        <v>989.6</v>
      </c>
      <c r="J87" s="1">
        <v>6849.9</v>
      </c>
      <c r="K87" s="1">
        <v>623.6</v>
      </c>
      <c r="L87" s="1">
        <v>8837.1</v>
      </c>
      <c r="M87" s="1">
        <v>5882.2</v>
      </c>
      <c r="N87" s="1">
        <v>2954.9</v>
      </c>
      <c r="O87" s="1">
        <v>10816.5</v>
      </c>
      <c r="P87" s="1">
        <v>8704.6</v>
      </c>
      <c r="Q87" s="1">
        <v>2111.9</v>
      </c>
      <c r="R87" s="1">
        <v>40321.599999999999</v>
      </c>
    </row>
    <row r="88" spans="1:18" x14ac:dyDescent="0.3">
      <c r="A88" s="1">
        <v>1998</v>
      </c>
      <c r="B88" s="2">
        <v>35976</v>
      </c>
      <c r="C88" s="1">
        <v>25684</v>
      </c>
      <c r="D88" s="1">
        <v>2758.6</v>
      </c>
      <c r="E88" s="1">
        <v>22925.4</v>
      </c>
      <c r="F88" s="1">
        <v>7048</v>
      </c>
      <c r="G88" s="1">
        <v>9851.4</v>
      </c>
      <c r="H88" s="1">
        <v>1316</v>
      </c>
      <c r="I88" s="1">
        <v>1041.5</v>
      </c>
      <c r="J88" s="1">
        <v>6849.1</v>
      </c>
      <c r="K88" s="1">
        <v>644.70000000000005</v>
      </c>
      <c r="L88" s="1">
        <v>9042</v>
      </c>
      <c r="M88" s="1">
        <v>6142.3</v>
      </c>
      <c r="N88" s="1">
        <v>2899.7</v>
      </c>
      <c r="O88" s="1">
        <v>11256.6</v>
      </c>
      <c r="P88" s="1">
        <v>9286.6</v>
      </c>
      <c r="Q88" s="1">
        <v>1970.1</v>
      </c>
      <c r="R88" s="1">
        <v>40940.9</v>
      </c>
    </row>
    <row r="89" spans="1:18" x14ac:dyDescent="0.3">
      <c r="A89" s="1">
        <v>1998</v>
      </c>
      <c r="B89" s="2">
        <v>36068</v>
      </c>
      <c r="C89" s="1">
        <v>25962.7</v>
      </c>
      <c r="D89" s="1">
        <v>2869.5</v>
      </c>
      <c r="E89" s="1">
        <v>23093.1</v>
      </c>
      <c r="F89" s="1">
        <v>7140.9</v>
      </c>
      <c r="G89" s="1">
        <v>9842.5</v>
      </c>
      <c r="H89" s="1">
        <v>1296.8</v>
      </c>
      <c r="I89" s="1">
        <v>973.9</v>
      </c>
      <c r="J89" s="1">
        <v>6904.1</v>
      </c>
      <c r="K89" s="1">
        <v>667.6</v>
      </c>
      <c r="L89" s="1">
        <v>9284</v>
      </c>
      <c r="M89" s="1">
        <v>6215.5</v>
      </c>
      <c r="N89" s="1">
        <v>3068.5</v>
      </c>
      <c r="O89" s="1">
        <v>11193.4</v>
      </c>
      <c r="P89" s="1">
        <v>9240.7000000000007</v>
      </c>
      <c r="Q89" s="1">
        <v>1952.7</v>
      </c>
      <c r="R89" s="1">
        <v>41394.699999999997</v>
      </c>
    </row>
    <row r="90" spans="1:18" x14ac:dyDescent="0.3">
      <c r="A90" s="1">
        <v>1998</v>
      </c>
      <c r="B90" s="2">
        <v>36160</v>
      </c>
      <c r="C90" s="1">
        <v>26343.3</v>
      </c>
      <c r="D90" s="1">
        <v>3117.3</v>
      </c>
      <c r="E90" s="1">
        <v>23226</v>
      </c>
      <c r="F90" s="1">
        <v>7203.2</v>
      </c>
      <c r="G90" s="1">
        <v>10530.2</v>
      </c>
      <c r="H90" s="1">
        <v>1372.6</v>
      </c>
      <c r="I90" s="1">
        <v>1181.7</v>
      </c>
      <c r="J90" s="1">
        <v>7283</v>
      </c>
      <c r="K90" s="1">
        <v>692.9</v>
      </c>
      <c r="L90" s="1">
        <v>9045.7000000000007</v>
      </c>
      <c r="M90" s="1">
        <v>6222.1</v>
      </c>
      <c r="N90" s="1">
        <v>2823.7</v>
      </c>
      <c r="O90" s="1">
        <v>11680.9</v>
      </c>
      <c r="P90" s="1">
        <v>9555.4</v>
      </c>
      <c r="Q90" s="1">
        <v>2125.5</v>
      </c>
      <c r="R90" s="1">
        <v>41706.5</v>
      </c>
    </row>
    <row r="91" spans="1:18" x14ac:dyDescent="0.3">
      <c r="A91" s="1">
        <v>1999</v>
      </c>
      <c r="B91" s="2">
        <v>36250</v>
      </c>
      <c r="C91" s="1">
        <v>26940.3</v>
      </c>
      <c r="D91" s="1">
        <v>3208.8</v>
      </c>
      <c r="E91" s="1">
        <v>23731.5</v>
      </c>
      <c r="F91" s="1">
        <v>7245.7</v>
      </c>
      <c r="G91" s="1">
        <v>10371.9</v>
      </c>
      <c r="H91" s="1">
        <v>1383.9</v>
      </c>
      <c r="I91" s="1">
        <v>1108.5</v>
      </c>
      <c r="J91" s="1">
        <v>7160.3</v>
      </c>
      <c r="K91" s="1">
        <v>719.3</v>
      </c>
      <c r="L91" s="1">
        <v>9112.7999999999993</v>
      </c>
      <c r="M91" s="1">
        <v>6264.2</v>
      </c>
      <c r="N91" s="1">
        <v>2848.6</v>
      </c>
      <c r="O91" s="1">
        <v>11840.7</v>
      </c>
      <c r="P91" s="1">
        <v>9823.7000000000007</v>
      </c>
      <c r="Q91" s="1">
        <v>2017</v>
      </c>
      <c r="R91" s="1">
        <v>42260.800000000003</v>
      </c>
    </row>
    <row r="92" spans="1:18" x14ac:dyDescent="0.3">
      <c r="A92" s="1">
        <v>1999</v>
      </c>
      <c r="B92" s="2">
        <v>36341</v>
      </c>
      <c r="C92" s="1">
        <v>26954.2</v>
      </c>
      <c r="D92" s="1">
        <v>3199.1</v>
      </c>
      <c r="E92" s="1">
        <v>23755.1</v>
      </c>
      <c r="F92" s="1">
        <v>7289.6</v>
      </c>
      <c r="G92" s="1">
        <v>10434</v>
      </c>
      <c r="H92" s="1">
        <v>1373.7</v>
      </c>
      <c r="I92" s="1">
        <v>1094.2</v>
      </c>
      <c r="J92" s="1">
        <v>7223.7</v>
      </c>
      <c r="K92" s="1">
        <v>742.4</v>
      </c>
      <c r="L92" s="1">
        <v>9224.7000000000007</v>
      </c>
      <c r="M92" s="1">
        <v>6295.9</v>
      </c>
      <c r="N92" s="1">
        <v>2928.8</v>
      </c>
      <c r="O92" s="1">
        <v>11995.3</v>
      </c>
      <c r="P92" s="1">
        <v>9948.6</v>
      </c>
      <c r="Q92" s="1">
        <v>2046.7</v>
      </c>
      <c r="R92" s="1">
        <v>42481.5</v>
      </c>
    </row>
    <row r="93" spans="1:18" x14ac:dyDescent="0.3">
      <c r="A93" s="1">
        <v>1999</v>
      </c>
      <c r="B93" s="2">
        <v>36433</v>
      </c>
      <c r="C93" s="1">
        <v>27338.7</v>
      </c>
      <c r="D93" s="1">
        <v>3248.9</v>
      </c>
      <c r="E93" s="1">
        <v>24089.8</v>
      </c>
      <c r="F93" s="1">
        <v>7344.3</v>
      </c>
      <c r="G93" s="1">
        <v>10593.1</v>
      </c>
      <c r="H93" s="1">
        <v>1446.3</v>
      </c>
      <c r="I93" s="1">
        <v>1053.2</v>
      </c>
      <c r="J93" s="1">
        <v>7332.5</v>
      </c>
      <c r="K93" s="1">
        <v>761.1</v>
      </c>
      <c r="L93" s="1">
        <v>9473.7999999999993</v>
      </c>
      <c r="M93" s="1">
        <v>6526.2</v>
      </c>
      <c r="N93" s="1">
        <v>2947.6</v>
      </c>
      <c r="O93" s="1">
        <v>12327.7</v>
      </c>
      <c r="P93" s="1">
        <v>10167.200000000001</v>
      </c>
      <c r="Q93" s="1">
        <v>2160.5</v>
      </c>
      <c r="R93" s="1">
        <v>42898</v>
      </c>
    </row>
    <row r="94" spans="1:18" x14ac:dyDescent="0.3">
      <c r="A94" s="1">
        <v>1999</v>
      </c>
      <c r="B94" s="2">
        <v>36525</v>
      </c>
      <c r="C94" s="1">
        <v>27489.3</v>
      </c>
      <c r="D94" s="1">
        <v>3169.4</v>
      </c>
      <c r="E94" s="1">
        <v>24319.9</v>
      </c>
      <c r="F94" s="1">
        <v>7416.3</v>
      </c>
      <c r="G94" s="1">
        <v>10940.6</v>
      </c>
      <c r="H94" s="1">
        <v>1490.6</v>
      </c>
      <c r="I94" s="1">
        <v>1149.2</v>
      </c>
      <c r="J94" s="1">
        <v>7528.4</v>
      </c>
      <c r="K94" s="1">
        <v>772.3</v>
      </c>
      <c r="L94" s="1">
        <v>9674.4</v>
      </c>
      <c r="M94" s="1">
        <v>6593.4</v>
      </c>
      <c r="N94" s="1">
        <v>3081</v>
      </c>
      <c r="O94" s="1">
        <v>12836.9</v>
      </c>
      <c r="P94" s="1">
        <v>10685.2</v>
      </c>
      <c r="Q94" s="1">
        <v>2151.6999999999998</v>
      </c>
      <c r="R94" s="1">
        <v>43144.4</v>
      </c>
    </row>
    <row r="95" spans="1:18" x14ac:dyDescent="0.3">
      <c r="A95" s="1">
        <v>2000</v>
      </c>
      <c r="B95" s="2">
        <v>36616</v>
      </c>
      <c r="C95" s="1">
        <v>28322.6</v>
      </c>
      <c r="D95" s="1">
        <v>3511.9</v>
      </c>
      <c r="E95" s="1">
        <v>24810.7</v>
      </c>
      <c r="F95" s="1">
        <v>7507.7</v>
      </c>
      <c r="G95" s="1">
        <v>11156.1</v>
      </c>
      <c r="H95" s="1">
        <v>1510.6</v>
      </c>
      <c r="I95" s="1">
        <v>1178.5999999999999</v>
      </c>
      <c r="J95" s="1">
        <v>7687.1</v>
      </c>
      <c r="K95" s="1">
        <v>779.7</v>
      </c>
      <c r="L95" s="1">
        <v>10003.299999999999</v>
      </c>
      <c r="M95" s="1">
        <v>6815</v>
      </c>
      <c r="N95" s="1">
        <v>3188.3</v>
      </c>
      <c r="O95" s="1">
        <v>12852.5</v>
      </c>
      <c r="P95" s="1">
        <v>10693.6</v>
      </c>
      <c r="Q95" s="1">
        <v>2158.9</v>
      </c>
      <c r="R95" s="1">
        <v>44104.5</v>
      </c>
    </row>
    <row r="96" spans="1:18" x14ac:dyDescent="0.3">
      <c r="A96" s="1">
        <v>2000</v>
      </c>
      <c r="B96" s="2">
        <v>36707</v>
      </c>
      <c r="C96" s="1">
        <v>27913.5</v>
      </c>
      <c r="D96" s="1">
        <v>3161.8</v>
      </c>
      <c r="E96" s="1">
        <v>24751.7</v>
      </c>
      <c r="F96" s="1">
        <v>7598.8</v>
      </c>
      <c r="G96" s="1">
        <v>10784.8</v>
      </c>
      <c r="H96" s="1">
        <v>1502</v>
      </c>
      <c r="I96" s="1">
        <v>1110.9000000000001</v>
      </c>
      <c r="J96" s="1">
        <v>7390.7</v>
      </c>
      <c r="K96" s="1">
        <v>781.3</v>
      </c>
      <c r="L96" s="1">
        <v>9896.5</v>
      </c>
      <c r="M96" s="1">
        <v>6714.8</v>
      </c>
      <c r="N96" s="1">
        <v>3181.7</v>
      </c>
      <c r="O96" s="1">
        <v>12880.6</v>
      </c>
      <c r="P96" s="1">
        <v>10698.1</v>
      </c>
      <c r="Q96" s="1">
        <v>2182.5</v>
      </c>
      <c r="R96" s="1">
        <v>43871.4</v>
      </c>
    </row>
    <row r="97" spans="1:18" x14ac:dyDescent="0.3">
      <c r="A97" s="1">
        <v>2000</v>
      </c>
      <c r="B97" s="2">
        <v>36799</v>
      </c>
      <c r="C97" s="1">
        <v>28230.2</v>
      </c>
      <c r="D97" s="1">
        <v>3243.7</v>
      </c>
      <c r="E97" s="1">
        <v>24986.5</v>
      </c>
      <c r="F97" s="1">
        <v>7686.8</v>
      </c>
      <c r="G97" s="1">
        <v>11036.1</v>
      </c>
      <c r="H97" s="1">
        <v>1532.6</v>
      </c>
      <c r="I97" s="1">
        <v>1056.2</v>
      </c>
      <c r="J97" s="1">
        <v>7667.1</v>
      </c>
      <c r="K97" s="1">
        <v>780.2</v>
      </c>
      <c r="L97" s="1">
        <v>10204.4</v>
      </c>
      <c r="M97" s="1">
        <v>6977.7</v>
      </c>
      <c r="N97" s="1">
        <v>3226.7</v>
      </c>
      <c r="O97" s="1">
        <v>12793.7</v>
      </c>
      <c r="P97" s="1">
        <v>10677.6</v>
      </c>
      <c r="Q97" s="1">
        <v>2116.1</v>
      </c>
      <c r="R97" s="1">
        <v>44514.1</v>
      </c>
    </row>
    <row r="98" spans="1:18" x14ac:dyDescent="0.3">
      <c r="A98" s="1">
        <v>2000</v>
      </c>
      <c r="B98" s="2">
        <v>36891</v>
      </c>
      <c r="C98" s="1">
        <v>28265.200000000001</v>
      </c>
      <c r="D98" s="1">
        <v>3270.4</v>
      </c>
      <c r="E98" s="1">
        <v>24994.799999999999</v>
      </c>
      <c r="F98" s="1">
        <v>7766.1</v>
      </c>
      <c r="G98" s="1">
        <v>11080.5</v>
      </c>
      <c r="H98" s="1">
        <v>1479.2</v>
      </c>
      <c r="I98" s="1">
        <v>1229.9000000000001</v>
      </c>
      <c r="J98" s="1">
        <v>7590.7</v>
      </c>
      <c r="K98" s="1">
        <v>780.7</v>
      </c>
      <c r="L98" s="1">
        <v>10577.5</v>
      </c>
      <c r="M98" s="1">
        <v>7156.1</v>
      </c>
      <c r="N98" s="1">
        <v>3421.4</v>
      </c>
      <c r="O98" s="1">
        <v>13187.3</v>
      </c>
      <c r="P98" s="1">
        <v>11004.9</v>
      </c>
      <c r="Q98" s="1">
        <v>2182.4</v>
      </c>
      <c r="R98" s="1">
        <v>44812.1</v>
      </c>
    </row>
    <row r="99" spans="1:18" x14ac:dyDescent="0.3">
      <c r="A99" s="1">
        <v>2001</v>
      </c>
      <c r="B99" s="2">
        <v>36981</v>
      </c>
      <c r="C99" s="1">
        <v>28447.599999999999</v>
      </c>
      <c r="D99" s="1">
        <v>3116.3</v>
      </c>
      <c r="E99" s="1">
        <v>25331.200000000001</v>
      </c>
      <c r="F99" s="1">
        <v>7831.9</v>
      </c>
      <c r="G99" s="1">
        <v>10559.4</v>
      </c>
      <c r="H99" s="1">
        <v>1596.5</v>
      </c>
      <c r="I99" s="1">
        <v>946.6</v>
      </c>
      <c r="J99" s="1">
        <v>7232.4</v>
      </c>
      <c r="K99" s="1">
        <v>784</v>
      </c>
      <c r="L99" s="1">
        <v>10341.200000000001</v>
      </c>
      <c r="M99" s="1">
        <v>7027.4</v>
      </c>
      <c r="N99" s="1">
        <v>3313.8</v>
      </c>
      <c r="O99" s="1">
        <v>12697.1</v>
      </c>
      <c r="P99" s="1">
        <v>10637.9</v>
      </c>
      <c r="Q99" s="1">
        <v>2059.1999999999998</v>
      </c>
      <c r="R99" s="1">
        <v>44671.9</v>
      </c>
    </row>
    <row r="100" spans="1:18" x14ac:dyDescent="0.3">
      <c r="A100" s="1">
        <v>2001</v>
      </c>
      <c r="B100" s="2">
        <v>37072</v>
      </c>
      <c r="C100" s="1">
        <v>28396.5</v>
      </c>
      <c r="D100" s="1">
        <v>3027.1</v>
      </c>
      <c r="E100" s="1">
        <v>25369.4</v>
      </c>
      <c r="F100" s="1">
        <v>7892.5</v>
      </c>
      <c r="G100" s="1">
        <v>11254.7</v>
      </c>
      <c r="H100" s="1">
        <v>1573.9</v>
      </c>
      <c r="I100" s="1">
        <v>1044.4000000000001</v>
      </c>
      <c r="J100" s="1">
        <v>7841.6</v>
      </c>
      <c r="K100" s="1">
        <v>794.8</v>
      </c>
      <c r="L100" s="1">
        <v>10397</v>
      </c>
      <c r="M100" s="1">
        <v>6991.9</v>
      </c>
      <c r="N100" s="1">
        <v>3405</v>
      </c>
      <c r="O100" s="1">
        <v>13332.1</v>
      </c>
      <c r="P100" s="1">
        <v>11215.4</v>
      </c>
      <c r="Q100" s="1">
        <v>2116.6999999999998</v>
      </c>
      <c r="R100" s="1">
        <v>45104.1</v>
      </c>
    </row>
    <row r="101" spans="1:18" x14ac:dyDescent="0.3">
      <c r="A101" s="1">
        <v>2001</v>
      </c>
      <c r="B101" s="2">
        <v>37164</v>
      </c>
      <c r="C101" s="1">
        <v>28294.7</v>
      </c>
      <c r="D101" s="1">
        <v>2937.1</v>
      </c>
      <c r="E101" s="1">
        <v>25357.599999999999</v>
      </c>
      <c r="F101" s="1">
        <v>7952</v>
      </c>
      <c r="G101" s="1">
        <v>11286.9</v>
      </c>
      <c r="H101" s="1">
        <v>1544.4</v>
      </c>
      <c r="I101" s="1">
        <v>965</v>
      </c>
      <c r="J101" s="1">
        <v>7963.2</v>
      </c>
      <c r="K101" s="1">
        <v>814.3</v>
      </c>
      <c r="L101" s="1">
        <v>10280.299999999999</v>
      </c>
      <c r="M101" s="1">
        <v>6922.3</v>
      </c>
      <c r="N101" s="1">
        <v>3358</v>
      </c>
      <c r="O101" s="1">
        <v>13117.6</v>
      </c>
      <c r="P101" s="1">
        <v>11094.2</v>
      </c>
      <c r="Q101" s="1">
        <v>2023.4</v>
      </c>
      <c r="R101" s="1">
        <v>45170.1</v>
      </c>
    </row>
    <row r="102" spans="1:18" x14ac:dyDescent="0.3">
      <c r="A102" s="1">
        <v>2001</v>
      </c>
      <c r="B102" s="2">
        <v>37256</v>
      </c>
      <c r="C102" s="1">
        <v>28595.9</v>
      </c>
      <c r="D102" s="1">
        <v>2898.4</v>
      </c>
      <c r="E102" s="1">
        <v>25697.5</v>
      </c>
      <c r="F102" s="1">
        <v>8009.1</v>
      </c>
      <c r="G102" s="1">
        <v>11384.8</v>
      </c>
      <c r="H102" s="1">
        <v>1567.9</v>
      </c>
      <c r="I102" s="1">
        <v>957.1</v>
      </c>
      <c r="J102" s="1">
        <v>8021.8</v>
      </c>
      <c r="K102" s="1">
        <v>838</v>
      </c>
      <c r="L102" s="1">
        <v>10598.4</v>
      </c>
      <c r="M102" s="1">
        <v>7139.4</v>
      </c>
      <c r="N102" s="1">
        <v>3459</v>
      </c>
      <c r="O102" s="1">
        <v>13089.7</v>
      </c>
      <c r="P102" s="1">
        <v>11022.6</v>
      </c>
      <c r="Q102" s="1">
        <v>2067.1</v>
      </c>
      <c r="R102" s="1">
        <v>45802.1</v>
      </c>
    </row>
    <row r="103" spans="1:18" x14ac:dyDescent="0.3">
      <c r="A103" s="1">
        <v>2002</v>
      </c>
      <c r="B103" s="2">
        <v>37346</v>
      </c>
      <c r="C103" s="1">
        <v>28924</v>
      </c>
      <c r="D103" s="1">
        <v>2946.7</v>
      </c>
      <c r="E103" s="1">
        <v>25977.200000000001</v>
      </c>
      <c r="F103" s="1">
        <v>8064</v>
      </c>
      <c r="G103" s="1">
        <v>11328.8</v>
      </c>
      <c r="H103" s="1">
        <v>1543</v>
      </c>
      <c r="I103" s="1">
        <v>941</v>
      </c>
      <c r="J103" s="1">
        <v>7985.5</v>
      </c>
      <c r="K103" s="1">
        <v>859.2</v>
      </c>
      <c r="L103" s="1">
        <v>10608.8</v>
      </c>
      <c r="M103" s="1">
        <v>7170.6</v>
      </c>
      <c r="N103" s="1">
        <v>3438.1</v>
      </c>
      <c r="O103" s="1">
        <v>13032.1</v>
      </c>
      <c r="P103" s="1">
        <v>10960.4</v>
      </c>
      <c r="Q103" s="1">
        <v>2071.6999999999998</v>
      </c>
      <c r="R103" s="1">
        <v>45883.5</v>
      </c>
    </row>
    <row r="104" spans="1:18" x14ac:dyDescent="0.3">
      <c r="A104" s="1">
        <v>2002</v>
      </c>
      <c r="B104" s="2">
        <v>37437</v>
      </c>
      <c r="C104" s="1">
        <v>28803.7</v>
      </c>
      <c r="D104" s="1">
        <v>2923.7</v>
      </c>
      <c r="E104" s="1">
        <v>25880.1</v>
      </c>
      <c r="F104" s="1">
        <v>8112</v>
      </c>
      <c r="G104" s="1">
        <v>10937.4</v>
      </c>
      <c r="H104" s="1">
        <v>1468.9</v>
      </c>
      <c r="I104" s="1">
        <v>932.9</v>
      </c>
      <c r="J104" s="1">
        <v>7665</v>
      </c>
      <c r="K104" s="1">
        <v>870.7</v>
      </c>
      <c r="L104" s="1">
        <v>10772</v>
      </c>
      <c r="M104" s="1">
        <v>7376.9</v>
      </c>
      <c r="N104" s="1">
        <v>3395.1</v>
      </c>
      <c r="O104" s="1">
        <v>13150.5</v>
      </c>
      <c r="P104" s="1">
        <v>11021.1</v>
      </c>
      <c r="Q104" s="1">
        <v>2129.4</v>
      </c>
      <c r="R104" s="1">
        <v>45670.6</v>
      </c>
    </row>
    <row r="105" spans="1:18" x14ac:dyDescent="0.3">
      <c r="A105" s="1">
        <v>2002</v>
      </c>
      <c r="B105" s="2">
        <v>37529</v>
      </c>
      <c r="C105" s="1">
        <v>28858.7</v>
      </c>
      <c r="D105" s="1">
        <v>2778</v>
      </c>
      <c r="E105" s="1">
        <v>26080.7</v>
      </c>
      <c r="F105" s="1">
        <v>8156.1</v>
      </c>
      <c r="G105" s="1">
        <v>10472.9</v>
      </c>
      <c r="H105" s="1">
        <v>1413.3</v>
      </c>
      <c r="I105" s="1">
        <v>800.9</v>
      </c>
      <c r="J105" s="1">
        <v>7389.6</v>
      </c>
      <c r="K105" s="1">
        <v>869.1</v>
      </c>
      <c r="L105" s="1">
        <v>10708.1</v>
      </c>
      <c r="M105" s="1">
        <v>7337.9</v>
      </c>
      <c r="N105" s="1">
        <v>3370.2</v>
      </c>
      <c r="O105" s="1">
        <v>13022.5</v>
      </c>
      <c r="P105" s="1">
        <v>10996.7</v>
      </c>
      <c r="Q105" s="1">
        <v>2025.7</v>
      </c>
      <c r="R105" s="1">
        <v>45463.5</v>
      </c>
    </row>
    <row r="106" spans="1:18" x14ac:dyDescent="0.3">
      <c r="A106" s="1">
        <v>2002</v>
      </c>
      <c r="B106" s="2">
        <v>37621</v>
      </c>
      <c r="C106" s="1">
        <v>28607.5</v>
      </c>
      <c r="D106" s="1">
        <v>2555.5</v>
      </c>
      <c r="E106" s="1">
        <v>26052</v>
      </c>
      <c r="F106" s="1">
        <v>8192.9</v>
      </c>
      <c r="G106" s="1">
        <v>10237.9</v>
      </c>
      <c r="H106" s="1">
        <v>1402.2</v>
      </c>
      <c r="I106" s="1">
        <v>759.6</v>
      </c>
      <c r="J106" s="1">
        <v>7218.6</v>
      </c>
      <c r="K106" s="1">
        <v>857.4</v>
      </c>
      <c r="L106" s="1">
        <v>10905.5</v>
      </c>
      <c r="M106" s="1">
        <v>7610.4</v>
      </c>
      <c r="N106" s="1">
        <v>3295.1</v>
      </c>
      <c r="O106" s="1">
        <v>12882.8</v>
      </c>
      <c r="P106" s="1">
        <v>10842.1</v>
      </c>
      <c r="Q106" s="1">
        <v>2040.7</v>
      </c>
      <c r="R106" s="1">
        <v>45124.1</v>
      </c>
    </row>
    <row r="107" spans="1:18" x14ac:dyDescent="0.3">
      <c r="A107" s="1">
        <v>2003</v>
      </c>
      <c r="B107" s="2">
        <v>37711</v>
      </c>
      <c r="C107" s="1">
        <v>28663.8</v>
      </c>
      <c r="D107" s="1">
        <v>2497</v>
      </c>
      <c r="E107" s="1">
        <v>26166.799999999999</v>
      </c>
      <c r="F107" s="1">
        <v>8229.4</v>
      </c>
      <c r="G107" s="1">
        <v>9989.2999999999993</v>
      </c>
      <c r="H107" s="1">
        <v>1411.9</v>
      </c>
      <c r="I107" s="1">
        <v>737.9</v>
      </c>
      <c r="J107" s="1">
        <v>6996.6</v>
      </c>
      <c r="K107" s="1">
        <v>842.9</v>
      </c>
      <c r="L107" s="1">
        <v>11331.1</v>
      </c>
      <c r="M107" s="1">
        <v>8062.7</v>
      </c>
      <c r="N107" s="1">
        <v>3268.3</v>
      </c>
      <c r="O107" s="1">
        <v>12585.5</v>
      </c>
      <c r="P107" s="1">
        <v>10601.2</v>
      </c>
      <c r="Q107" s="1">
        <v>1984.3</v>
      </c>
      <c r="R107" s="1">
        <v>45171.5</v>
      </c>
    </row>
    <row r="108" spans="1:18" x14ac:dyDescent="0.3">
      <c r="A108" s="1">
        <v>2003</v>
      </c>
      <c r="B108" s="2">
        <v>37802</v>
      </c>
      <c r="C108" s="1">
        <v>28514.3</v>
      </c>
      <c r="D108" s="1">
        <v>2442.6</v>
      </c>
      <c r="E108" s="1">
        <v>26071.7</v>
      </c>
      <c r="F108" s="1">
        <v>8254.9</v>
      </c>
      <c r="G108" s="1">
        <v>10047.200000000001</v>
      </c>
      <c r="H108" s="1">
        <v>1384.1</v>
      </c>
      <c r="I108" s="1">
        <v>838.1</v>
      </c>
      <c r="J108" s="1">
        <v>6989.6</v>
      </c>
      <c r="K108" s="1">
        <v>835.5</v>
      </c>
      <c r="L108" s="1">
        <v>11539.6</v>
      </c>
      <c r="M108" s="1">
        <v>8319.1</v>
      </c>
      <c r="N108" s="1">
        <v>3220.5</v>
      </c>
      <c r="O108" s="1">
        <v>12966</v>
      </c>
      <c r="P108" s="1">
        <v>11035.3</v>
      </c>
      <c r="Q108" s="1">
        <v>1930.7</v>
      </c>
      <c r="R108" s="1">
        <v>44770</v>
      </c>
    </row>
    <row r="109" spans="1:18" x14ac:dyDescent="0.3">
      <c r="A109" s="1">
        <v>2003</v>
      </c>
      <c r="B109" s="2">
        <v>37894</v>
      </c>
      <c r="C109" s="1">
        <v>28821.5</v>
      </c>
      <c r="D109" s="1">
        <v>2595.1999999999998</v>
      </c>
      <c r="E109" s="1">
        <v>26226.3</v>
      </c>
      <c r="F109" s="1">
        <v>8292.1</v>
      </c>
      <c r="G109" s="1">
        <v>9969.2999999999993</v>
      </c>
      <c r="H109" s="1">
        <v>1447.3</v>
      </c>
      <c r="I109" s="1">
        <v>758.6</v>
      </c>
      <c r="J109" s="1">
        <v>6923.2</v>
      </c>
      <c r="K109" s="1">
        <v>840.1</v>
      </c>
      <c r="L109" s="1">
        <v>11078.3</v>
      </c>
      <c r="M109" s="1">
        <v>7723.1</v>
      </c>
      <c r="N109" s="1">
        <v>3355.2</v>
      </c>
      <c r="O109" s="1">
        <v>13032.3</v>
      </c>
      <c r="P109" s="1">
        <v>11067.2</v>
      </c>
      <c r="Q109" s="1">
        <v>1965.1</v>
      </c>
      <c r="R109" s="1">
        <v>45167.3</v>
      </c>
    </row>
    <row r="110" spans="1:18" x14ac:dyDescent="0.3">
      <c r="A110" s="1">
        <v>2003</v>
      </c>
      <c r="B110" s="2">
        <v>37986</v>
      </c>
      <c r="C110" s="1">
        <v>28826.799999999999</v>
      </c>
      <c r="D110" s="1">
        <v>2609.6999999999998</v>
      </c>
      <c r="E110" s="1">
        <v>26217</v>
      </c>
      <c r="F110" s="1">
        <v>8340.2000000000007</v>
      </c>
      <c r="G110" s="1">
        <v>9827.9</v>
      </c>
      <c r="H110" s="1">
        <v>1459.4</v>
      </c>
      <c r="I110" s="1">
        <v>745.7</v>
      </c>
      <c r="J110" s="1">
        <v>6767.3</v>
      </c>
      <c r="K110" s="1">
        <v>855.5</v>
      </c>
      <c r="L110" s="1">
        <v>11174</v>
      </c>
      <c r="M110" s="1">
        <v>7851.2</v>
      </c>
      <c r="N110" s="1">
        <v>3322.8</v>
      </c>
      <c r="O110" s="1">
        <v>13391.3</v>
      </c>
      <c r="P110" s="1">
        <v>11347.8</v>
      </c>
      <c r="Q110" s="1">
        <v>2043.5</v>
      </c>
      <c r="R110" s="1">
        <v>45338</v>
      </c>
    </row>
    <row r="111" spans="1:18" x14ac:dyDescent="0.3">
      <c r="A111" s="1">
        <v>2004</v>
      </c>
      <c r="B111" s="2">
        <v>38077</v>
      </c>
      <c r="C111" s="1">
        <v>29331.1</v>
      </c>
      <c r="D111" s="1">
        <v>2570.5</v>
      </c>
      <c r="E111" s="1">
        <v>26760.7</v>
      </c>
      <c r="F111" s="1">
        <v>8397.2999999999993</v>
      </c>
      <c r="G111" s="1">
        <v>9965.2000000000007</v>
      </c>
      <c r="H111" s="1">
        <v>1514.9</v>
      </c>
      <c r="I111" s="1">
        <v>757.1</v>
      </c>
      <c r="J111" s="1">
        <v>6815.5</v>
      </c>
      <c r="K111" s="1">
        <v>877.7</v>
      </c>
      <c r="L111" s="1">
        <v>11383.4</v>
      </c>
      <c r="M111" s="1">
        <v>7904</v>
      </c>
      <c r="N111" s="1">
        <v>3479.4</v>
      </c>
      <c r="O111" s="1">
        <v>13503.8</v>
      </c>
      <c r="P111" s="1">
        <v>11551.3</v>
      </c>
      <c r="Q111" s="1">
        <v>1952.5</v>
      </c>
      <c r="R111" s="1">
        <v>45747.3</v>
      </c>
    </row>
    <row r="112" spans="1:18" x14ac:dyDescent="0.3">
      <c r="A112" s="1">
        <v>2004</v>
      </c>
      <c r="B112" s="2">
        <v>38168</v>
      </c>
      <c r="C112" s="1">
        <v>29402.3</v>
      </c>
      <c r="D112" s="1">
        <v>2635.2</v>
      </c>
      <c r="E112" s="1">
        <v>26767</v>
      </c>
      <c r="F112" s="1">
        <v>8465</v>
      </c>
      <c r="G112" s="1">
        <v>9949.2999999999993</v>
      </c>
      <c r="H112" s="1">
        <v>1455.6</v>
      </c>
      <c r="I112" s="1">
        <v>750.1</v>
      </c>
      <c r="J112" s="1">
        <v>6848.8</v>
      </c>
      <c r="K112" s="1">
        <v>894.8</v>
      </c>
      <c r="L112" s="1">
        <v>12062.4</v>
      </c>
      <c r="M112" s="1">
        <v>8352.1</v>
      </c>
      <c r="N112" s="1">
        <v>3710.3</v>
      </c>
      <c r="O112" s="1">
        <v>13795.4</v>
      </c>
      <c r="P112" s="1">
        <v>11774.5</v>
      </c>
      <c r="Q112" s="1">
        <v>2020.9</v>
      </c>
      <c r="R112" s="1">
        <v>46009</v>
      </c>
    </row>
    <row r="113" spans="1:18" x14ac:dyDescent="0.3">
      <c r="A113" s="1">
        <v>2004</v>
      </c>
      <c r="B113" s="2">
        <v>38260</v>
      </c>
      <c r="C113" s="1">
        <v>29494.799999999999</v>
      </c>
      <c r="D113" s="1">
        <v>2699.1</v>
      </c>
      <c r="E113" s="1">
        <v>26795.7</v>
      </c>
      <c r="F113" s="1">
        <v>8546</v>
      </c>
      <c r="G113" s="1">
        <v>9975.9</v>
      </c>
      <c r="H113" s="1">
        <v>1483.4</v>
      </c>
      <c r="I113" s="1">
        <v>736.4</v>
      </c>
      <c r="J113" s="1">
        <v>6856.3</v>
      </c>
      <c r="K113" s="1">
        <v>899.9</v>
      </c>
      <c r="L113" s="1">
        <v>11394</v>
      </c>
      <c r="M113" s="1">
        <v>7951</v>
      </c>
      <c r="N113" s="1">
        <v>3443.1</v>
      </c>
      <c r="O113" s="1">
        <v>13879.2</v>
      </c>
      <c r="P113" s="1">
        <v>11766</v>
      </c>
      <c r="Q113" s="1">
        <v>2113.1999999999998</v>
      </c>
      <c r="R113" s="1">
        <v>46027.199999999997</v>
      </c>
    </row>
    <row r="114" spans="1:18" x14ac:dyDescent="0.3">
      <c r="A114" s="1">
        <v>2004</v>
      </c>
      <c r="B114" s="2">
        <v>38352</v>
      </c>
      <c r="C114" s="1">
        <v>29533.5</v>
      </c>
      <c r="D114" s="1">
        <v>2710.1</v>
      </c>
      <c r="E114" s="1">
        <v>26823.3</v>
      </c>
      <c r="F114" s="1">
        <v>8630.1</v>
      </c>
      <c r="G114" s="1">
        <v>10018.5</v>
      </c>
      <c r="H114" s="1">
        <v>1627.4</v>
      </c>
      <c r="I114" s="1">
        <v>794.7</v>
      </c>
      <c r="J114" s="1">
        <v>6702.9</v>
      </c>
      <c r="K114" s="1">
        <v>893.4</v>
      </c>
      <c r="L114" s="1">
        <v>11886.1</v>
      </c>
      <c r="M114" s="1">
        <v>8425.5</v>
      </c>
      <c r="N114" s="1">
        <v>3460.6</v>
      </c>
      <c r="O114" s="1">
        <v>14653</v>
      </c>
      <c r="P114" s="1">
        <v>12490</v>
      </c>
      <c r="Q114" s="1">
        <v>2163</v>
      </c>
      <c r="R114" s="1">
        <v>45891</v>
      </c>
    </row>
    <row r="115" spans="1:18" x14ac:dyDescent="0.3">
      <c r="A115" s="1">
        <v>2005</v>
      </c>
      <c r="B115" s="2">
        <v>38442</v>
      </c>
      <c r="C115" s="1">
        <v>29860.6</v>
      </c>
      <c r="D115" s="1">
        <v>2720.1</v>
      </c>
      <c r="E115" s="1">
        <v>27140.5</v>
      </c>
      <c r="F115" s="1">
        <v>8705.4</v>
      </c>
      <c r="G115" s="1">
        <v>10048.1</v>
      </c>
      <c r="H115" s="1">
        <v>1549.2</v>
      </c>
      <c r="I115" s="1">
        <v>770.7</v>
      </c>
      <c r="J115" s="1">
        <v>6845.7</v>
      </c>
      <c r="K115" s="1">
        <v>882.4</v>
      </c>
      <c r="L115" s="1">
        <v>11333.2</v>
      </c>
      <c r="M115" s="1">
        <v>7865.9</v>
      </c>
      <c r="N115" s="1">
        <v>3467.3</v>
      </c>
      <c r="O115" s="1">
        <v>14037.1</v>
      </c>
      <c r="P115" s="1">
        <v>12021.4</v>
      </c>
      <c r="Q115" s="1">
        <v>2015.7</v>
      </c>
      <c r="R115" s="1">
        <v>46244</v>
      </c>
    </row>
    <row r="116" spans="1:18" x14ac:dyDescent="0.3">
      <c r="A116" s="1">
        <v>2005</v>
      </c>
      <c r="B116" s="2">
        <v>38533</v>
      </c>
      <c r="C116" s="1">
        <v>30069.8</v>
      </c>
      <c r="D116" s="1">
        <v>2937.2</v>
      </c>
      <c r="E116" s="1">
        <v>27132.6</v>
      </c>
      <c r="F116" s="1">
        <v>8754.1</v>
      </c>
      <c r="G116" s="1">
        <v>10034.5</v>
      </c>
      <c r="H116" s="1">
        <v>1647.7</v>
      </c>
      <c r="I116" s="1">
        <v>792.1</v>
      </c>
      <c r="J116" s="1">
        <v>6716.1</v>
      </c>
      <c r="K116" s="1">
        <v>878.6</v>
      </c>
      <c r="L116" s="1">
        <v>11804.2</v>
      </c>
      <c r="M116" s="1">
        <v>8284.6</v>
      </c>
      <c r="N116" s="1">
        <v>3519.6</v>
      </c>
      <c r="O116" s="1">
        <v>14344.1</v>
      </c>
      <c r="P116" s="1">
        <v>12169</v>
      </c>
      <c r="Q116" s="1">
        <v>2175.1999999999998</v>
      </c>
      <c r="R116" s="1">
        <v>46414.400000000001</v>
      </c>
    </row>
    <row r="117" spans="1:18" x14ac:dyDescent="0.3">
      <c r="A117" s="1">
        <v>2005</v>
      </c>
      <c r="B117" s="2">
        <v>38625</v>
      </c>
      <c r="C117" s="1">
        <v>29730.6</v>
      </c>
      <c r="D117" s="1">
        <v>2608.9</v>
      </c>
      <c r="E117" s="1">
        <v>27121.7</v>
      </c>
      <c r="F117" s="1">
        <v>8772.7999999999993</v>
      </c>
      <c r="G117" s="1">
        <v>9943</v>
      </c>
      <c r="H117" s="1">
        <v>1619.4</v>
      </c>
      <c r="I117" s="1">
        <v>796.3</v>
      </c>
      <c r="J117" s="1">
        <v>6639.5</v>
      </c>
      <c r="K117" s="1">
        <v>887.7</v>
      </c>
      <c r="L117" s="1">
        <v>11751.4</v>
      </c>
      <c r="M117" s="1">
        <v>8263.9</v>
      </c>
      <c r="N117" s="1">
        <v>3487.5</v>
      </c>
      <c r="O117" s="1">
        <v>14157.8</v>
      </c>
      <c r="P117" s="1">
        <v>12070.3</v>
      </c>
      <c r="Q117" s="1">
        <v>2087.5</v>
      </c>
      <c r="R117" s="1">
        <v>46195.4</v>
      </c>
    </row>
    <row r="118" spans="1:18" x14ac:dyDescent="0.3">
      <c r="A118" s="1">
        <v>2005</v>
      </c>
      <c r="B118" s="2">
        <v>38717</v>
      </c>
      <c r="C118" s="1">
        <v>29957.5</v>
      </c>
      <c r="D118" s="1">
        <v>2748.1</v>
      </c>
      <c r="E118" s="1">
        <v>27209.3</v>
      </c>
      <c r="F118" s="1">
        <v>8759.5</v>
      </c>
      <c r="G118" s="1">
        <v>9927.4</v>
      </c>
      <c r="H118" s="1">
        <v>1594.8</v>
      </c>
      <c r="I118" s="1">
        <v>778.7</v>
      </c>
      <c r="J118" s="1">
        <v>6640.9</v>
      </c>
      <c r="K118" s="1">
        <v>913</v>
      </c>
      <c r="L118" s="1">
        <v>11957.5</v>
      </c>
      <c r="M118" s="1">
        <v>8313.5</v>
      </c>
      <c r="N118" s="1">
        <v>3644</v>
      </c>
      <c r="O118" s="1">
        <v>14512.4</v>
      </c>
      <c r="P118" s="1">
        <v>12227.6</v>
      </c>
      <c r="Q118" s="1">
        <v>2284.8000000000002</v>
      </c>
      <c r="R118" s="1">
        <v>46256.800000000003</v>
      </c>
    </row>
    <row r="119" spans="1:18" x14ac:dyDescent="0.3">
      <c r="A119" s="1">
        <v>2006</v>
      </c>
      <c r="B119" s="2">
        <v>38807</v>
      </c>
      <c r="C119" s="1">
        <v>30266.2</v>
      </c>
      <c r="D119" s="1">
        <v>2795</v>
      </c>
      <c r="E119" s="1">
        <v>27471.1</v>
      </c>
      <c r="F119" s="1">
        <v>8734</v>
      </c>
      <c r="G119" s="1">
        <v>9973.9</v>
      </c>
      <c r="H119" s="1">
        <v>1646.3</v>
      </c>
      <c r="I119" s="1">
        <v>764.8</v>
      </c>
      <c r="J119" s="1">
        <v>6615</v>
      </c>
      <c r="K119" s="1">
        <v>947.8</v>
      </c>
      <c r="L119" s="1">
        <v>12482.4</v>
      </c>
      <c r="M119" s="1">
        <v>8490.1</v>
      </c>
      <c r="N119" s="1">
        <v>3992.3</v>
      </c>
      <c r="O119" s="1">
        <v>14930.7</v>
      </c>
      <c r="P119" s="1">
        <v>12526.6</v>
      </c>
      <c r="Q119" s="1">
        <v>2404.1</v>
      </c>
      <c r="R119" s="1">
        <v>46634.9</v>
      </c>
    </row>
    <row r="120" spans="1:18" x14ac:dyDescent="0.3">
      <c r="A120" s="1">
        <v>2006</v>
      </c>
      <c r="B120" s="2">
        <v>38898</v>
      </c>
      <c r="C120" s="1">
        <v>30258.1</v>
      </c>
      <c r="D120" s="1">
        <v>2826.8</v>
      </c>
      <c r="E120" s="1">
        <v>27431.4</v>
      </c>
      <c r="F120" s="1">
        <v>8714.7000000000007</v>
      </c>
      <c r="G120" s="1">
        <v>10144.1</v>
      </c>
      <c r="H120" s="1">
        <v>1711.8</v>
      </c>
      <c r="I120" s="1">
        <v>938.1</v>
      </c>
      <c r="J120" s="1">
        <v>6511.9</v>
      </c>
      <c r="K120" s="1">
        <v>982.2</v>
      </c>
      <c r="L120" s="1">
        <v>12921.5</v>
      </c>
      <c r="M120" s="1">
        <v>8885.4</v>
      </c>
      <c r="N120" s="1">
        <v>4036.1</v>
      </c>
      <c r="O120" s="1">
        <v>15403.6</v>
      </c>
      <c r="P120" s="1">
        <v>12983.4</v>
      </c>
      <c r="Q120" s="1">
        <v>2420.1999999999998</v>
      </c>
      <c r="R120" s="1">
        <v>47085</v>
      </c>
    </row>
    <row r="121" spans="1:18" x14ac:dyDescent="0.3">
      <c r="A121" s="1">
        <v>2006</v>
      </c>
      <c r="B121" s="2">
        <v>38990</v>
      </c>
      <c r="C121" s="1">
        <v>30398.7</v>
      </c>
      <c r="D121" s="1">
        <v>2761.5</v>
      </c>
      <c r="E121" s="1">
        <v>27637.3</v>
      </c>
      <c r="F121" s="1">
        <v>8705.1</v>
      </c>
      <c r="G121" s="1">
        <v>9764</v>
      </c>
      <c r="H121" s="1">
        <v>1631.9</v>
      </c>
      <c r="I121" s="1">
        <v>790.8</v>
      </c>
      <c r="J121" s="1">
        <v>6331</v>
      </c>
      <c r="K121" s="1">
        <v>1010.4</v>
      </c>
      <c r="L121" s="1">
        <v>13721.7</v>
      </c>
      <c r="M121" s="1">
        <v>9602.7999999999993</v>
      </c>
      <c r="N121" s="1">
        <v>4118.8999999999996</v>
      </c>
      <c r="O121" s="1">
        <v>15349</v>
      </c>
      <c r="P121" s="1">
        <v>12971.7</v>
      </c>
      <c r="Q121" s="1">
        <v>2377.3000000000002</v>
      </c>
      <c r="R121" s="1">
        <v>47031.9</v>
      </c>
    </row>
    <row r="122" spans="1:18" x14ac:dyDescent="0.3">
      <c r="A122" s="1">
        <v>2006</v>
      </c>
      <c r="B122" s="2">
        <v>39082</v>
      </c>
      <c r="C122" s="1">
        <v>30509.7</v>
      </c>
      <c r="D122" s="1">
        <v>2774.8</v>
      </c>
      <c r="E122" s="1">
        <v>27734.9</v>
      </c>
      <c r="F122" s="1">
        <v>8719.5</v>
      </c>
      <c r="G122" s="1">
        <v>9768.6</v>
      </c>
      <c r="H122" s="1">
        <v>1754.1</v>
      </c>
      <c r="I122" s="1">
        <v>728.5</v>
      </c>
      <c r="J122" s="1">
        <v>6254.3</v>
      </c>
      <c r="K122" s="1">
        <v>1031.7</v>
      </c>
      <c r="L122" s="1">
        <v>13551.3</v>
      </c>
      <c r="M122" s="1">
        <v>9218</v>
      </c>
      <c r="N122" s="1">
        <v>4333.3</v>
      </c>
      <c r="O122" s="1">
        <v>15680.8</v>
      </c>
      <c r="P122" s="1">
        <v>13104.6</v>
      </c>
      <c r="Q122" s="1">
        <v>2576.1999999999998</v>
      </c>
      <c r="R122" s="1">
        <v>47366.8</v>
      </c>
    </row>
    <row r="123" spans="1:18" x14ac:dyDescent="0.3">
      <c r="A123" s="1">
        <v>2007</v>
      </c>
      <c r="B123" s="2">
        <v>39172</v>
      </c>
      <c r="C123" s="1">
        <v>30754.7</v>
      </c>
      <c r="D123" s="1">
        <v>2815.7</v>
      </c>
      <c r="E123" s="1">
        <v>27939</v>
      </c>
      <c r="F123" s="1">
        <v>8747.2000000000007</v>
      </c>
      <c r="G123" s="1">
        <v>10137.9</v>
      </c>
      <c r="H123" s="1">
        <v>1750.9</v>
      </c>
      <c r="I123" s="1">
        <v>790.1</v>
      </c>
      <c r="J123" s="1">
        <v>6547</v>
      </c>
      <c r="K123" s="1">
        <v>1050</v>
      </c>
      <c r="L123" s="1">
        <v>13892.8</v>
      </c>
      <c r="M123" s="1">
        <v>9432.2000000000007</v>
      </c>
      <c r="N123" s="1">
        <v>4460.6000000000004</v>
      </c>
      <c r="O123" s="1">
        <v>15818.3</v>
      </c>
      <c r="P123" s="1">
        <v>13273.4</v>
      </c>
      <c r="Q123" s="1">
        <v>2544.9</v>
      </c>
      <c r="R123" s="1">
        <v>47865.2</v>
      </c>
    </row>
    <row r="124" spans="1:18" x14ac:dyDescent="0.3">
      <c r="A124" s="1">
        <v>2007</v>
      </c>
      <c r="B124" s="2">
        <v>39263</v>
      </c>
      <c r="C124" s="1">
        <v>31053.7</v>
      </c>
      <c r="D124" s="1">
        <v>3061.2</v>
      </c>
      <c r="E124" s="1">
        <v>27992.5</v>
      </c>
      <c r="F124" s="1">
        <v>8768.2000000000007</v>
      </c>
      <c r="G124" s="1">
        <v>10124.1</v>
      </c>
      <c r="H124" s="1">
        <v>1817.9</v>
      </c>
      <c r="I124" s="1">
        <v>954</v>
      </c>
      <c r="J124" s="1">
        <v>6278.1</v>
      </c>
      <c r="K124" s="1">
        <v>1074.2</v>
      </c>
      <c r="L124" s="1">
        <v>13963.2</v>
      </c>
      <c r="M124" s="1">
        <v>9363.6</v>
      </c>
      <c r="N124" s="1">
        <v>4599.6000000000004</v>
      </c>
      <c r="O124" s="1">
        <v>16176</v>
      </c>
      <c r="P124" s="1">
        <v>13627</v>
      </c>
      <c r="Q124" s="1">
        <v>2549.1</v>
      </c>
      <c r="R124" s="1">
        <v>48077.3</v>
      </c>
    </row>
    <row r="125" spans="1:18" x14ac:dyDescent="0.3">
      <c r="A125" s="1">
        <v>2007</v>
      </c>
      <c r="B125" s="2">
        <v>39355</v>
      </c>
      <c r="C125" s="1">
        <v>31108.1</v>
      </c>
      <c r="D125" s="1">
        <v>2874</v>
      </c>
      <c r="E125" s="1">
        <v>28234.1</v>
      </c>
      <c r="F125" s="1">
        <v>8779.6</v>
      </c>
      <c r="G125" s="1">
        <v>10133.700000000001</v>
      </c>
      <c r="H125" s="1">
        <v>1792.6</v>
      </c>
      <c r="I125" s="1">
        <v>940.4</v>
      </c>
      <c r="J125" s="1">
        <v>6288.5</v>
      </c>
      <c r="K125" s="1">
        <v>1112.3</v>
      </c>
      <c r="L125" s="1">
        <v>14046.2</v>
      </c>
      <c r="M125" s="1">
        <v>9319</v>
      </c>
      <c r="N125" s="1">
        <v>4727.2</v>
      </c>
      <c r="O125" s="1">
        <v>16317.1</v>
      </c>
      <c r="P125" s="1">
        <v>13652.5</v>
      </c>
      <c r="Q125" s="1">
        <v>2664.6</v>
      </c>
      <c r="R125" s="1">
        <v>48176.4</v>
      </c>
    </row>
    <row r="126" spans="1:18" x14ac:dyDescent="0.3">
      <c r="A126" s="1">
        <v>2007</v>
      </c>
      <c r="B126" s="2">
        <v>39447</v>
      </c>
      <c r="C126" s="1">
        <v>31563.4</v>
      </c>
      <c r="D126" s="1">
        <v>2909.6</v>
      </c>
      <c r="E126" s="1">
        <v>28653.8</v>
      </c>
      <c r="F126" s="1">
        <v>8780.6</v>
      </c>
      <c r="G126" s="1">
        <v>10478.5</v>
      </c>
      <c r="H126" s="1">
        <v>1881.4</v>
      </c>
      <c r="I126" s="1">
        <v>930.2</v>
      </c>
      <c r="J126" s="1">
        <v>6507</v>
      </c>
      <c r="K126" s="1">
        <v>1159.9000000000001</v>
      </c>
      <c r="L126" s="1">
        <v>14169.1</v>
      </c>
      <c r="M126" s="1">
        <v>9401.2000000000007</v>
      </c>
      <c r="N126" s="1">
        <v>4767.8999999999996</v>
      </c>
      <c r="O126" s="1">
        <v>16488.099999999999</v>
      </c>
      <c r="P126" s="1">
        <v>13757</v>
      </c>
      <c r="Q126" s="1">
        <v>2731.1</v>
      </c>
      <c r="R126" s="1">
        <v>48715.1</v>
      </c>
    </row>
    <row r="127" spans="1:18" x14ac:dyDescent="0.3">
      <c r="A127" s="1">
        <v>2008</v>
      </c>
      <c r="B127" s="2">
        <v>39538</v>
      </c>
      <c r="C127" s="1">
        <v>31656.6</v>
      </c>
      <c r="D127" s="1">
        <v>2967.9</v>
      </c>
      <c r="E127" s="1">
        <v>28688.7</v>
      </c>
      <c r="F127" s="1">
        <v>8775.1</v>
      </c>
      <c r="G127" s="1">
        <v>10452.299999999999</v>
      </c>
      <c r="H127" s="1">
        <v>1954.1</v>
      </c>
      <c r="I127" s="1">
        <v>990.5</v>
      </c>
      <c r="J127" s="1">
        <v>6299.9</v>
      </c>
      <c r="K127" s="1">
        <v>1207.8</v>
      </c>
      <c r="L127" s="1">
        <v>14601.6</v>
      </c>
      <c r="M127" s="1">
        <v>9785.7000000000007</v>
      </c>
      <c r="N127" s="1">
        <v>4815.8999999999996</v>
      </c>
      <c r="O127" s="1">
        <v>16996</v>
      </c>
      <c r="P127" s="1">
        <v>14313</v>
      </c>
      <c r="Q127" s="1">
        <v>2683.1</v>
      </c>
      <c r="R127" s="1">
        <v>48718.8</v>
      </c>
    </row>
    <row r="128" spans="1:18" x14ac:dyDescent="0.3">
      <c r="A128" s="1">
        <v>2008</v>
      </c>
      <c r="B128" s="2">
        <v>39629</v>
      </c>
      <c r="C128" s="1">
        <v>31537.200000000001</v>
      </c>
      <c r="D128" s="1">
        <v>2916.4</v>
      </c>
      <c r="E128" s="1">
        <v>28620.799999999999</v>
      </c>
      <c r="F128" s="1">
        <v>8793.1</v>
      </c>
      <c r="G128" s="1">
        <v>10444.1</v>
      </c>
      <c r="H128" s="1">
        <v>2007</v>
      </c>
      <c r="I128" s="1">
        <v>1002.8</v>
      </c>
      <c r="J128" s="1">
        <v>6183</v>
      </c>
      <c r="K128" s="1">
        <v>1251.4000000000001</v>
      </c>
      <c r="L128" s="1">
        <v>14198.8</v>
      </c>
      <c r="M128" s="1">
        <v>9466.2000000000007</v>
      </c>
      <c r="N128" s="1">
        <v>4732.6000000000004</v>
      </c>
      <c r="O128" s="1">
        <v>16879.400000000001</v>
      </c>
      <c r="P128" s="1">
        <v>14111.6</v>
      </c>
      <c r="Q128" s="1">
        <v>2767.9</v>
      </c>
      <c r="R128" s="1">
        <v>48478.9</v>
      </c>
    </row>
    <row r="129" spans="1:18" x14ac:dyDescent="0.3">
      <c r="A129" s="1">
        <v>2008</v>
      </c>
      <c r="B129" s="2">
        <v>39721</v>
      </c>
      <c r="C129" s="1">
        <v>31566.5</v>
      </c>
      <c r="D129" s="1">
        <v>2959</v>
      </c>
      <c r="E129" s="1">
        <v>28607.5</v>
      </c>
      <c r="F129" s="1">
        <v>8837.1</v>
      </c>
      <c r="G129" s="1">
        <v>10162.5</v>
      </c>
      <c r="H129" s="1">
        <v>2021.8</v>
      </c>
      <c r="I129" s="1">
        <v>764.3</v>
      </c>
      <c r="J129" s="1">
        <v>6097</v>
      </c>
      <c r="K129" s="1">
        <v>1279.4000000000001</v>
      </c>
      <c r="L129" s="1">
        <v>13976</v>
      </c>
      <c r="M129" s="1">
        <v>9355.6</v>
      </c>
      <c r="N129" s="1">
        <v>4620.3999999999996</v>
      </c>
      <c r="O129" s="1">
        <v>16642.599999999999</v>
      </c>
      <c r="P129" s="1">
        <v>13909.6</v>
      </c>
      <c r="Q129" s="1">
        <v>2732.9</v>
      </c>
      <c r="R129" s="1">
        <v>48438.8</v>
      </c>
    </row>
    <row r="130" spans="1:18" x14ac:dyDescent="0.3">
      <c r="A130" s="1">
        <v>2008</v>
      </c>
      <c r="B130" s="2">
        <v>39813</v>
      </c>
      <c r="C130" s="1">
        <v>31427</v>
      </c>
      <c r="D130" s="1">
        <v>2846.3</v>
      </c>
      <c r="E130" s="1">
        <v>28580.6</v>
      </c>
      <c r="F130" s="1">
        <v>8909.1</v>
      </c>
      <c r="G130" s="1">
        <v>9988.4</v>
      </c>
      <c r="H130" s="1">
        <v>1942.2</v>
      </c>
      <c r="I130" s="1">
        <v>754</v>
      </c>
      <c r="J130" s="1">
        <v>6003.6</v>
      </c>
      <c r="K130" s="1">
        <v>1288.7</v>
      </c>
      <c r="L130" s="1">
        <v>13061</v>
      </c>
      <c r="M130" s="1">
        <v>8418.1</v>
      </c>
      <c r="N130" s="1">
        <v>4642.8999999999996</v>
      </c>
      <c r="O130" s="1">
        <v>15727.4</v>
      </c>
      <c r="P130" s="1">
        <v>12958.7</v>
      </c>
      <c r="Q130" s="1">
        <v>2768.6</v>
      </c>
      <c r="R130" s="1">
        <v>47813.1</v>
      </c>
    </row>
    <row r="131" spans="1:18" x14ac:dyDescent="0.3">
      <c r="A131" s="1">
        <v>2009</v>
      </c>
      <c r="B131" s="2">
        <v>39903</v>
      </c>
      <c r="C131" s="1">
        <v>30770.3</v>
      </c>
      <c r="D131" s="1">
        <v>2279.8000000000002</v>
      </c>
      <c r="E131" s="1">
        <v>28490.5</v>
      </c>
      <c r="F131" s="1">
        <v>8992.4</v>
      </c>
      <c r="G131" s="1">
        <v>9445.5</v>
      </c>
      <c r="H131" s="1">
        <v>1822.3</v>
      </c>
      <c r="I131" s="1">
        <v>608.5</v>
      </c>
      <c r="J131" s="1">
        <v>5727.5</v>
      </c>
      <c r="K131" s="1">
        <v>1287.2</v>
      </c>
      <c r="L131" s="1">
        <v>12000.7</v>
      </c>
      <c r="M131" s="1">
        <v>7536.6</v>
      </c>
      <c r="N131" s="1">
        <v>4464.1000000000004</v>
      </c>
      <c r="O131" s="1">
        <v>14485.8</v>
      </c>
      <c r="P131" s="1">
        <v>11784.6</v>
      </c>
      <c r="Q131" s="1">
        <v>2701.2</v>
      </c>
      <c r="R131" s="1">
        <v>46609.8</v>
      </c>
    </row>
    <row r="132" spans="1:18" x14ac:dyDescent="0.3">
      <c r="A132" s="1">
        <v>2009</v>
      </c>
      <c r="B132" s="2">
        <v>39994</v>
      </c>
      <c r="C132" s="1">
        <v>30586.1</v>
      </c>
      <c r="D132" s="1">
        <v>2262</v>
      </c>
      <c r="E132" s="1">
        <v>28324.2</v>
      </c>
      <c r="F132" s="1">
        <v>9058.6</v>
      </c>
      <c r="G132" s="1">
        <v>9506.4</v>
      </c>
      <c r="H132" s="1">
        <v>1778.2</v>
      </c>
      <c r="I132" s="1">
        <v>601.1</v>
      </c>
      <c r="J132" s="1">
        <v>5847.8</v>
      </c>
      <c r="K132" s="1">
        <v>1279.3</v>
      </c>
      <c r="L132" s="1">
        <v>12256.7</v>
      </c>
      <c r="M132" s="1">
        <v>7965.3</v>
      </c>
      <c r="N132" s="1">
        <v>4291.3</v>
      </c>
      <c r="O132" s="1">
        <v>14732.4</v>
      </c>
      <c r="P132" s="1">
        <v>11919.5</v>
      </c>
      <c r="Q132" s="1">
        <v>2813</v>
      </c>
      <c r="R132" s="1">
        <v>46651.5</v>
      </c>
    </row>
    <row r="133" spans="1:18" x14ac:dyDescent="0.3">
      <c r="A133" s="1">
        <v>2009</v>
      </c>
      <c r="B133" s="2">
        <v>40086</v>
      </c>
      <c r="C133" s="1">
        <v>30772.5</v>
      </c>
      <c r="D133" s="1">
        <v>2430</v>
      </c>
      <c r="E133" s="1">
        <v>28342.5</v>
      </c>
      <c r="F133" s="1">
        <v>9085.9</v>
      </c>
      <c r="G133" s="1">
        <v>9707.5</v>
      </c>
      <c r="H133" s="1">
        <v>2038.6</v>
      </c>
      <c r="I133" s="1">
        <v>666.9</v>
      </c>
      <c r="J133" s="1">
        <v>5729.6</v>
      </c>
      <c r="K133" s="1">
        <v>1272.4000000000001</v>
      </c>
      <c r="L133" s="1">
        <v>13009</v>
      </c>
      <c r="M133" s="1">
        <v>8453.7000000000007</v>
      </c>
      <c r="N133" s="1">
        <v>4555.2</v>
      </c>
      <c r="O133" s="1">
        <v>15157.2</v>
      </c>
      <c r="P133" s="1">
        <v>12611.3</v>
      </c>
      <c r="Q133" s="1">
        <v>2545.9</v>
      </c>
      <c r="R133" s="1">
        <v>47063.1</v>
      </c>
    </row>
    <row r="134" spans="1:18" x14ac:dyDescent="0.3">
      <c r="A134" s="1">
        <v>2009</v>
      </c>
      <c r="B134" s="2">
        <v>40178</v>
      </c>
      <c r="C134" s="1">
        <v>31140.9</v>
      </c>
      <c r="D134" s="1">
        <v>2560</v>
      </c>
      <c r="E134" s="1">
        <v>28580.9</v>
      </c>
      <c r="F134" s="1">
        <v>9076.2000000000007</v>
      </c>
      <c r="G134" s="1">
        <v>9293.6</v>
      </c>
      <c r="H134" s="1">
        <v>1699.9</v>
      </c>
      <c r="I134" s="1">
        <v>740.9</v>
      </c>
      <c r="J134" s="1">
        <v>5583.1</v>
      </c>
      <c r="K134" s="1">
        <v>1269.7</v>
      </c>
      <c r="L134" s="1">
        <v>12961.8</v>
      </c>
      <c r="M134" s="1">
        <v>8503</v>
      </c>
      <c r="N134" s="1">
        <v>4458.8</v>
      </c>
      <c r="O134" s="1">
        <v>15579.7</v>
      </c>
      <c r="P134" s="1">
        <v>12989.7</v>
      </c>
      <c r="Q134" s="1">
        <v>2590</v>
      </c>
      <c r="R134" s="1">
        <v>47085.599999999999</v>
      </c>
    </row>
    <row r="135" spans="1:18" x14ac:dyDescent="0.3">
      <c r="A135" s="1">
        <v>2010</v>
      </c>
      <c r="B135" s="2">
        <v>40268</v>
      </c>
      <c r="C135" s="1">
        <v>31487.5</v>
      </c>
      <c r="D135" s="1">
        <v>2622.7</v>
      </c>
      <c r="E135" s="1">
        <v>28864.799999999999</v>
      </c>
      <c r="F135" s="1">
        <v>9032</v>
      </c>
      <c r="G135" s="1">
        <v>9284</v>
      </c>
      <c r="H135" s="1">
        <v>1810.6</v>
      </c>
      <c r="I135" s="1">
        <v>682.6</v>
      </c>
      <c r="J135" s="1">
        <v>5516.5</v>
      </c>
      <c r="K135" s="1">
        <v>1274.2</v>
      </c>
      <c r="L135" s="1">
        <v>13247.5</v>
      </c>
      <c r="M135" s="1">
        <v>8788.4</v>
      </c>
      <c r="N135" s="1">
        <v>4459.1000000000004</v>
      </c>
      <c r="O135" s="1">
        <v>15939.4</v>
      </c>
      <c r="P135" s="1">
        <v>13137.7</v>
      </c>
      <c r="Q135" s="1">
        <v>2801.8</v>
      </c>
      <c r="R135" s="1">
        <v>47473.1</v>
      </c>
    </row>
    <row r="136" spans="1:18" x14ac:dyDescent="0.3">
      <c r="A136" s="1">
        <v>2010</v>
      </c>
      <c r="B136" s="2">
        <v>40359</v>
      </c>
      <c r="C136" s="1">
        <v>31596.1</v>
      </c>
      <c r="D136" s="1">
        <v>2704.6</v>
      </c>
      <c r="E136" s="1">
        <v>28891.5</v>
      </c>
      <c r="F136" s="1">
        <v>9010.6</v>
      </c>
      <c r="G136" s="1">
        <v>9617.1</v>
      </c>
      <c r="H136" s="1">
        <v>2126.6999999999998</v>
      </c>
      <c r="I136" s="1">
        <v>606.20000000000005</v>
      </c>
      <c r="J136" s="1">
        <v>5602.6</v>
      </c>
      <c r="K136" s="1">
        <v>1281.5999999999999</v>
      </c>
      <c r="L136" s="1">
        <v>13537.9</v>
      </c>
      <c r="M136" s="1">
        <v>8840.1</v>
      </c>
      <c r="N136" s="1">
        <v>4697.7</v>
      </c>
      <c r="O136" s="1">
        <v>16370.8</v>
      </c>
      <c r="P136" s="1">
        <v>13449.1</v>
      </c>
      <c r="Q136" s="1">
        <v>2921.7</v>
      </c>
      <c r="R136" s="1">
        <v>47735.4</v>
      </c>
    </row>
    <row r="137" spans="1:18" x14ac:dyDescent="0.3">
      <c r="A137" s="1">
        <v>2010</v>
      </c>
      <c r="B137" s="2">
        <v>40451</v>
      </c>
      <c r="C137" s="1">
        <v>31425.3</v>
      </c>
      <c r="D137" s="1">
        <v>2642.5</v>
      </c>
      <c r="E137" s="1">
        <v>28782.9</v>
      </c>
      <c r="F137" s="1">
        <v>8876.5</v>
      </c>
      <c r="G137" s="1">
        <v>9117.2999999999993</v>
      </c>
      <c r="H137" s="1">
        <v>1743.5</v>
      </c>
      <c r="I137" s="1">
        <v>550.5</v>
      </c>
      <c r="J137" s="1">
        <v>5534</v>
      </c>
      <c r="K137" s="1">
        <v>1289.3</v>
      </c>
      <c r="L137" s="1">
        <v>13926.6</v>
      </c>
      <c r="M137" s="1">
        <v>9176.5</v>
      </c>
      <c r="N137" s="1">
        <v>4750.1000000000004</v>
      </c>
      <c r="O137" s="1">
        <v>15777.6</v>
      </c>
      <c r="P137" s="1">
        <v>12908.2</v>
      </c>
      <c r="Q137" s="1">
        <v>2869.4</v>
      </c>
      <c r="R137" s="1">
        <v>47775.4</v>
      </c>
    </row>
    <row r="138" spans="1:18" x14ac:dyDescent="0.3">
      <c r="A138" s="1">
        <v>2010</v>
      </c>
      <c r="B138" s="2">
        <v>40543</v>
      </c>
      <c r="C138" s="1">
        <v>31664.6</v>
      </c>
      <c r="D138" s="1">
        <v>2898.1</v>
      </c>
      <c r="E138" s="1">
        <v>28766.5</v>
      </c>
      <c r="F138" s="1">
        <v>8782.6</v>
      </c>
      <c r="G138" s="1">
        <v>9507.5</v>
      </c>
      <c r="H138" s="1">
        <v>2299.6</v>
      </c>
      <c r="I138" s="1">
        <v>571.79999999999995</v>
      </c>
      <c r="J138" s="1">
        <v>5338</v>
      </c>
      <c r="K138" s="1">
        <v>1298.0999999999999</v>
      </c>
      <c r="L138" s="1">
        <v>14141.7</v>
      </c>
      <c r="M138" s="1">
        <v>9323.1</v>
      </c>
      <c r="N138" s="1">
        <v>4818.6000000000004</v>
      </c>
      <c r="O138" s="1">
        <v>16544.400000000001</v>
      </c>
      <c r="P138" s="1">
        <v>13784.5</v>
      </c>
      <c r="Q138" s="1">
        <v>2759.9</v>
      </c>
      <c r="R138" s="1">
        <v>47682.7</v>
      </c>
    </row>
    <row r="139" spans="1:18" x14ac:dyDescent="0.3">
      <c r="A139" s="1">
        <v>2011</v>
      </c>
      <c r="B139" s="2">
        <v>40633</v>
      </c>
      <c r="C139" s="1">
        <v>30985.4</v>
      </c>
      <c r="D139" s="1">
        <v>2486.6999999999998</v>
      </c>
      <c r="E139" s="1">
        <v>28498.7</v>
      </c>
      <c r="F139" s="1">
        <v>8691.9</v>
      </c>
      <c r="G139" s="1">
        <v>8685.1</v>
      </c>
      <c r="H139" s="1">
        <v>1649.1</v>
      </c>
      <c r="I139" s="1">
        <v>488.3</v>
      </c>
      <c r="J139" s="1">
        <v>5246.7</v>
      </c>
      <c r="K139" s="1">
        <v>1301</v>
      </c>
      <c r="L139" s="1">
        <v>14180.8</v>
      </c>
      <c r="M139" s="1">
        <v>9354.2000000000007</v>
      </c>
      <c r="N139" s="1">
        <v>4826.6000000000004</v>
      </c>
      <c r="O139" s="1">
        <v>15514</v>
      </c>
      <c r="P139" s="1">
        <v>12756.6</v>
      </c>
      <c r="Q139" s="1">
        <v>2757.4</v>
      </c>
      <c r="R139" s="1">
        <v>47367.6</v>
      </c>
    </row>
    <row r="140" spans="1:18" x14ac:dyDescent="0.3">
      <c r="A140" s="1">
        <v>2011</v>
      </c>
      <c r="B140" s="2">
        <v>40724</v>
      </c>
      <c r="C140" s="1">
        <v>30563.9</v>
      </c>
      <c r="D140" s="1">
        <v>2282.6</v>
      </c>
      <c r="E140" s="1">
        <v>28281.3</v>
      </c>
      <c r="F140" s="1">
        <v>8695.6</v>
      </c>
      <c r="G140" s="1">
        <v>8397.7000000000007</v>
      </c>
      <c r="H140" s="1">
        <v>1590</v>
      </c>
      <c r="I140" s="1">
        <v>479.6</v>
      </c>
      <c r="J140" s="1">
        <v>5024.6000000000004</v>
      </c>
      <c r="K140" s="1">
        <v>1303.5</v>
      </c>
      <c r="L140" s="1">
        <v>14703.9</v>
      </c>
      <c r="M140" s="1">
        <v>9733.4</v>
      </c>
      <c r="N140" s="1">
        <v>4970.6000000000004</v>
      </c>
      <c r="O140" s="1">
        <v>15502.5</v>
      </c>
      <c r="P140" s="1">
        <v>12618</v>
      </c>
      <c r="Q140" s="1">
        <v>2884.5</v>
      </c>
      <c r="R140" s="1">
        <v>47164.4</v>
      </c>
    </row>
    <row r="141" spans="1:18" x14ac:dyDescent="0.3">
      <c r="A141" s="1">
        <v>2011</v>
      </c>
      <c r="B141" s="2">
        <v>40816</v>
      </c>
      <c r="C141" s="1">
        <v>30290.6</v>
      </c>
      <c r="D141" s="1">
        <v>2188.8000000000002</v>
      </c>
      <c r="E141" s="1">
        <v>28101.8</v>
      </c>
      <c r="F141" s="1">
        <v>8546.7999999999993</v>
      </c>
      <c r="G141" s="1">
        <v>8051.8</v>
      </c>
      <c r="H141" s="1">
        <v>1493.5</v>
      </c>
      <c r="I141" s="1">
        <v>441.5</v>
      </c>
      <c r="J141" s="1">
        <v>4815.8999999999996</v>
      </c>
      <c r="K141" s="1">
        <v>1301</v>
      </c>
      <c r="L141" s="1">
        <v>14760.4</v>
      </c>
      <c r="M141" s="1">
        <v>9850</v>
      </c>
      <c r="N141" s="1">
        <v>4910.3999999999996</v>
      </c>
      <c r="O141" s="1">
        <v>15087.6</v>
      </c>
      <c r="P141" s="1">
        <v>12229.6</v>
      </c>
      <c r="Q141" s="1">
        <v>2858</v>
      </c>
      <c r="R141" s="1">
        <v>46796.2</v>
      </c>
    </row>
    <row r="142" spans="1:18" x14ac:dyDescent="0.3">
      <c r="A142" s="1">
        <v>2011</v>
      </c>
      <c r="B142" s="2">
        <v>40908</v>
      </c>
      <c r="C142" s="1">
        <v>29716.2</v>
      </c>
      <c r="D142" s="1">
        <v>2062.6</v>
      </c>
      <c r="E142" s="1">
        <v>27653.599999999999</v>
      </c>
      <c r="F142" s="1">
        <v>8448.9</v>
      </c>
      <c r="G142" s="1">
        <v>7665.9</v>
      </c>
      <c r="H142" s="1">
        <v>1389.8</v>
      </c>
      <c r="I142" s="1">
        <v>402.8</v>
      </c>
      <c r="J142" s="1">
        <v>4580.3999999999996</v>
      </c>
      <c r="K142" s="1">
        <v>1292.9000000000001</v>
      </c>
      <c r="L142" s="1">
        <v>14984</v>
      </c>
      <c r="M142" s="1">
        <v>10050.200000000001</v>
      </c>
      <c r="N142" s="1">
        <v>4933.8</v>
      </c>
      <c r="O142" s="1">
        <v>14533.4</v>
      </c>
      <c r="P142" s="1">
        <v>11773.8</v>
      </c>
      <c r="Q142" s="1">
        <v>2759.6</v>
      </c>
      <c r="R142" s="1">
        <v>46104.3</v>
      </c>
    </row>
    <row r="143" spans="1:18" x14ac:dyDescent="0.3">
      <c r="A143" s="1">
        <v>2012</v>
      </c>
      <c r="B143" s="2">
        <v>40999</v>
      </c>
      <c r="C143" s="1">
        <v>29336.6</v>
      </c>
      <c r="D143" s="1">
        <v>1821.9</v>
      </c>
      <c r="E143" s="1">
        <v>27514.7</v>
      </c>
      <c r="F143" s="1">
        <v>8373.4</v>
      </c>
      <c r="G143" s="1">
        <v>7405.3</v>
      </c>
      <c r="H143" s="1">
        <v>1366.5</v>
      </c>
      <c r="I143" s="1">
        <v>298.10000000000002</v>
      </c>
      <c r="J143" s="1">
        <v>4465.8</v>
      </c>
      <c r="K143" s="1">
        <v>1275</v>
      </c>
      <c r="L143" s="1">
        <v>15252.9</v>
      </c>
      <c r="M143" s="1">
        <v>10291</v>
      </c>
      <c r="N143" s="1">
        <v>4961.8999999999996</v>
      </c>
      <c r="O143" s="1">
        <v>14685.9</v>
      </c>
      <c r="P143" s="1">
        <v>12002.3</v>
      </c>
      <c r="Q143" s="1">
        <v>2683.6</v>
      </c>
      <c r="R143" s="1">
        <v>45852.7</v>
      </c>
    </row>
    <row r="144" spans="1:18" x14ac:dyDescent="0.3">
      <c r="A144" s="1">
        <v>2012</v>
      </c>
      <c r="B144" s="2">
        <v>41090</v>
      </c>
      <c r="C144" s="1">
        <v>28844.1</v>
      </c>
      <c r="D144" s="1">
        <v>1809.5</v>
      </c>
      <c r="E144" s="1">
        <v>27034.6</v>
      </c>
      <c r="F144" s="1">
        <v>8346.5</v>
      </c>
      <c r="G144" s="1">
        <v>6795.7</v>
      </c>
      <c r="H144" s="1">
        <v>1353.2</v>
      </c>
      <c r="I144" s="1">
        <v>293.60000000000002</v>
      </c>
      <c r="J144" s="1">
        <v>3886.3</v>
      </c>
      <c r="K144" s="1">
        <v>1262.5999999999999</v>
      </c>
      <c r="L144" s="1">
        <v>15075.1</v>
      </c>
      <c r="M144" s="1">
        <v>10052</v>
      </c>
      <c r="N144" s="1">
        <v>5023.1000000000004</v>
      </c>
      <c r="O144" s="1">
        <v>13955.6</v>
      </c>
      <c r="P144" s="1">
        <v>11307.9</v>
      </c>
      <c r="Q144" s="1">
        <v>2647.6</v>
      </c>
      <c r="R144" s="1">
        <v>45234.6</v>
      </c>
    </row>
    <row r="145" spans="1:18" x14ac:dyDescent="0.3">
      <c r="A145" s="1">
        <v>2012</v>
      </c>
      <c r="B145" s="2">
        <v>41182</v>
      </c>
      <c r="C145" s="1">
        <v>28669</v>
      </c>
      <c r="D145" s="1">
        <v>1727.2</v>
      </c>
      <c r="E145" s="1">
        <v>26941.9</v>
      </c>
      <c r="F145" s="1">
        <v>8246.7999999999993</v>
      </c>
      <c r="G145" s="1">
        <v>6651</v>
      </c>
      <c r="H145" s="1">
        <v>1306.5</v>
      </c>
      <c r="I145" s="1">
        <v>344.7</v>
      </c>
      <c r="J145" s="1">
        <v>3748.3</v>
      </c>
      <c r="K145" s="1">
        <v>1251.5999999999999</v>
      </c>
      <c r="L145" s="1">
        <v>15066.7</v>
      </c>
      <c r="M145" s="1">
        <v>10064.9</v>
      </c>
      <c r="N145" s="1">
        <v>5001.8</v>
      </c>
      <c r="O145" s="1">
        <v>14031.6</v>
      </c>
      <c r="P145" s="1">
        <v>11466.8</v>
      </c>
      <c r="Q145" s="1">
        <v>2564.8000000000002</v>
      </c>
      <c r="R145" s="1">
        <v>44723.7</v>
      </c>
    </row>
    <row r="146" spans="1:18" x14ac:dyDescent="0.3">
      <c r="A146" s="1">
        <v>2012</v>
      </c>
      <c r="B146" s="2">
        <v>41274</v>
      </c>
      <c r="C146" s="1">
        <v>28241.4</v>
      </c>
      <c r="D146" s="1">
        <v>1677.8</v>
      </c>
      <c r="E146" s="1">
        <v>26563.5</v>
      </c>
      <c r="F146" s="1">
        <v>8193.6</v>
      </c>
      <c r="G146" s="1">
        <v>6466.7</v>
      </c>
      <c r="H146" s="1">
        <v>1314.4</v>
      </c>
      <c r="I146" s="1">
        <v>296</v>
      </c>
      <c r="J146" s="1">
        <v>3613.3</v>
      </c>
      <c r="K146" s="1">
        <v>1242.9000000000001</v>
      </c>
      <c r="L146" s="1">
        <v>15040.7</v>
      </c>
      <c r="M146" s="1">
        <v>9948</v>
      </c>
      <c r="N146" s="1">
        <v>5092.7</v>
      </c>
      <c r="O146" s="1">
        <v>14158.5</v>
      </c>
      <c r="P146" s="1">
        <v>11471.7</v>
      </c>
      <c r="Q146" s="1">
        <v>2686.9</v>
      </c>
      <c r="R146" s="1">
        <v>44016.9</v>
      </c>
    </row>
    <row r="147" spans="1:18" x14ac:dyDescent="0.3">
      <c r="A147" s="1">
        <v>2013</v>
      </c>
      <c r="B147" s="2">
        <v>41364</v>
      </c>
      <c r="C147" s="1">
        <v>28108.3</v>
      </c>
      <c r="D147" s="1">
        <v>1683.2</v>
      </c>
      <c r="E147" s="1">
        <v>26425.1</v>
      </c>
      <c r="F147" s="1">
        <v>8148.5</v>
      </c>
      <c r="G147" s="1">
        <v>6361</v>
      </c>
      <c r="H147" s="1">
        <v>1314.3</v>
      </c>
      <c r="I147" s="1">
        <v>339.3</v>
      </c>
      <c r="J147" s="1">
        <v>3467</v>
      </c>
      <c r="K147" s="1">
        <v>1240.4000000000001</v>
      </c>
      <c r="L147" s="1">
        <v>15661.5</v>
      </c>
      <c r="M147" s="1">
        <v>10471</v>
      </c>
      <c r="N147" s="1">
        <v>5190.5</v>
      </c>
      <c r="O147" s="1">
        <v>14160.2</v>
      </c>
      <c r="P147" s="1">
        <v>11647.3</v>
      </c>
      <c r="Q147" s="1">
        <v>2512.9</v>
      </c>
      <c r="R147" s="1">
        <v>44200</v>
      </c>
    </row>
    <row r="148" spans="1:18" x14ac:dyDescent="0.3">
      <c r="A148" s="1">
        <v>2013</v>
      </c>
      <c r="B148" s="2">
        <v>41455</v>
      </c>
      <c r="C148" s="1">
        <v>28404.799999999999</v>
      </c>
      <c r="D148" s="1">
        <v>1775.6</v>
      </c>
      <c r="E148" s="1">
        <v>26629.200000000001</v>
      </c>
      <c r="F148" s="1">
        <v>8110.3</v>
      </c>
      <c r="G148" s="1">
        <v>6476.2</v>
      </c>
      <c r="H148" s="1">
        <v>1317.3</v>
      </c>
      <c r="I148" s="1">
        <v>436.3</v>
      </c>
      <c r="J148" s="1">
        <v>3481.5</v>
      </c>
      <c r="K148" s="1">
        <v>1241.0999999999999</v>
      </c>
      <c r="L148" s="1">
        <v>16216.6</v>
      </c>
      <c r="M148" s="1">
        <v>10744.8</v>
      </c>
      <c r="N148" s="1">
        <v>5471.8</v>
      </c>
      <c r="O148" s="1">
        <v>14844.5</v>
      </c>
      <c r="P148" s="1">
        <v>12094.3</v>
      </c>
      <c r="Q148" s="1">
        <v>2750.2</v>
      </c>
      <c r="R148" s="1">
        <v>44535.199999999997</v>
      </c>
    </row>
    <row r="149" spans="1:18" x14ac:dyDescent="0.3">
      <c r="A149" s="1">
        <v>2013</v>
      </c>
      <c r="B149" s="2">
        <v>41547</v>
      </c>
      <c r="C149" s="1">
        <v>28501.5</v>
      </c>
      <c r="D149" s="1">
        <v>1819.6</v>
      </c>
      <c r="E149" s="1">
        <v>26681.8</v>
      </c>
      <c r="F149" s="1">
        <v>8051.5</v>
      </c>
      <c r="G149" s="1">
        <v>6526.5</v>
      </c>
      <c r="H149" s="1">
        <v>1405.5</v>
      </c>
      <c r="I149" s="1">
        <v>356.9</v>
      </c>
      <c r="J149" s="1">
        <v>3518</v>
      </c>
      <c r="K149" s="1">
        <v>1246.0999999999999</v>
      </c>
      <c r="L149" s="1">
        <v>16449.099999999999</v>
      </c>
      <c r="M149" s="1">
        <v>10914.1</v>
      </c>
      <c r="N149" s="1">
        <v>5535</v>
      </c>
      <c r="O149" s="1">
        <v>15199.2</v>
      </c>
      <c r="P149" s="1">
        <v>12392.6</v>
      </c>
      <c r="Q149" s="1">
        <v>2806.7</v>
      </c>
      <c r="R149" s="1">
        <v>44473.2</v>
      </c>
    </row>
    <row r="150" spans="1:18" x14ac:dyDescent="0.3">
      <c r="A150" s="1">
        <v>2013</v>
      </c>
      <c r="B150" s="2">
        <v>41639</v>
      </c>
      <c r="C150" s="1">
        <v>28876.5</v>
      </c>
      <c r="D150" s="1">
        <v>1910.8</v>
      </c>
      <c r="E150" s="1">
        <v>26965.8</v>
      </c>
      <c r="F150" s="1">
        <v>8156.3</v>
      </c>
      <c r="G150" s="1">
        <v>6642.2</v>
      </c>
      <c r="H150" s="1">
        <v>1513.6</v>
      </c>
      <c r="I150" s="1">
        <v>457.8</v>
      </c>
      <c r="J150" s="1">
        <v>3416</v>
      </c>
      <c r="K150" s="1">
        <v>1254.8</v>
      </c>
      <c r="L150" s="1">
        <v>16461</v>
      </c>
      <c r="M150" s="1">
        <v>10926.9</v>
      </c>
      <c r="N150" s="1">
        <v>5534.1</v>
      </c>
      <c r="O150" s="1">
        <v>15287.8</v>
      </c>
      <c r="P150" s="1">
        <v>12502.5</v>
      </c>
      <c r="Q150" s="1">
        <v>2785.3</v>
      </c>
      <c r="R150" s="1">
        <v>44960.2</v>
      </c>
    </row>
    <row r="151" spans="1:18" x14ac:dyDescent="0.3">
      <c r="A151" s="1">
        <v>2014</v>
      </c>
      <c r="B151" s="2">
        <v>41729</v>
      </c>
      <c r="C151" s="1">
        <v>28837.599999999999</v>
      </c>
      <c r="D151" s="1">
        <v>2022.8</v>
      </c>
      <c r="E151" s="1">
        <v>26814.799999999999</v>
      </c>
      <c r="F151" s="1">
        <v>8104.3</v>
      </c>
      <c r="G151" s="1">
        <v>6399.8</v>
      </c>
      <c r="H151" s="1">
        <v>1483.3</v>
      </c>
      <c r="I151" s="1">
        <v>416.7</v>
      </c>
      <c r="J151" s="1">
        <v>3236.6</v>
      </c>
      <c r="K151" s="1">
        <v>1263.3</v>
      </c>
      <c r="L151" s="1">
        <v>16340</v>
      </c>
      <c r="M151" s="1">
        <v>10733</v>
      </c>
      <c r="N151" s="1">
        <v>5607</v>
      </c>
      <c r="O151" s="1">
        <v>15431.2</v>
      </c>
      <c r="P151" s="1">
        <v>12642.5</v>
      </c>
      <c r="Q151" s="1">
        <v>2788.7</v>
      </c>
      <c r="R151" s="1">
        <v>44671.6</v>
      </c>
    </row>
    <row r="152" spans="1:18" x14ac:dyDescent="0.3">
      <c r="A152" s="1">
        <v>2014</v>
      </c>
      <c r="B152" s="2">
        <v>41820</v>
      </c>
      <c r="C152" s="1">
        <v>28990.6</v>
      </c>
      <c r="D152" s="1">
        <v>2045</v>
      </c>
      <c r="E152" s="1">
        <v>26945.599999999999</v>
      </c>
      <c r="F152" s="1">
        <v>8073.2</v>
      </c>
      <c r="G152" s="1">
        <v>6592.4</v>
      </c>
      <c r="H152" s="1">
        <v>1529</v>
      </c>
      <c r="I152" s="1">
        <v>421.8</v>
      </c>
      <c r="J152" s="1">
        <v>3369.8</v>
      </c>
      <c r="K152" s="1">
        <v>1271.7</v>
      </c>
      <c r="L152" s="1">
        <v>16786.2</v>
      </c>
      <c r="M152" s="1">
        <v>11112.6</v>
      </c>
      <c r="N152" s="1">
        <v>5673.6</v>
      </c>
      <c r="O152" s="1">
        <v>15854.1</v>
      </c>
      <c r="P152" s="1">
        <v>12933.9</v>
      </c>
      <c r="Q152" s="1">
        <v>2920.2</v>
      </c>
      <c r="R152" s="1">
        <v>44820.2</v>
      </c>
    </row>
    <row r="153" spans="1:18" x14ac:dyDescent="0.3">
      <c r="A153" s="1">
        <v>2014</v>
      </c>
      <c r="B153" s="2">
        <v>41912</v>
      </c>
      <c r="C153" s="1">
        <v>29357.3</v>
      </c>
      <c r="D153" s="1">
        <v>2216.8000000000002</v>
      </c>
      <c r="E153" s="1">
        <v>27140.5</v>
      </c>
      <c r="F153" s="1">
        <v>8044.1</v>
      </c>
      <c r="G153" s="1">
        <v>6751.3</v>
      </c>
      <c r="H153" s="1">
        <v>1622.9</v>
      </c>
      <c r="I153" s="1">
        <v>439.4</v>
      </c>
      <c r="J153" s="1">
        <v>3411.5</v>
      </c>
      <c r="K153" s="1">
        <v>1277.5</v>
      </c>
      <c r="L153" s="1">
        <v>17025.5</v>
      </c>
      <c r="M153" s="1">
        <v>11225</v>
      </c>
      <c r="N153" s="1">
        <v>5800.4</v>
      </c>
      <c r="O153" s="1">
        <v>16274.1</v>
      </c>
      <c r="P153" s="1">
        <v>13217</v>
      </c>
      <c r="Q153" s="1">
        <v>3057.1</v>
      </c>
      <c r="R153" s="1">
        <v>44862.7</v>
      </c>
    </row>
    <row r="154" spans="1:18" x14ac:dyDescent="0.3">
      <c r="A154" s="1">
        <v>2014</v>
      </c>
      <c r="B154" s="2">
        <v>42004</v>
      </c>
      <c r="C154" s="1">
        <v>29417</v>
      </c>
      <c r="D154" s="1">
        <v>2260.8000000000002</v>
      </c>
      <c r="E154" s="1">
        <v>27156.1</v>
      </c>
      <c r="F154" s="1">
        <v>8046.2</v>
      </c>
      <c r="G154" s="1">
        <v>6857.6</v>
      </c>
      <c r="H154" s="1">
        <v>1699.8</v>
      </c>
      <c r="I154" s="1">
        <v>492.6</v>
      </c>
      <c r="J154" s="1">
        <v>3383.8</v>
      </c>
      <c r="K154" s="1">
        <v>1281.4000000000001</v>
      </c>
      <c r="L154" s="1">
        <v>17424.5</v>
      </c>
      <c r="M154" s="1">
        <v>11604.9</v>
      </c>
      <c r="N154" s="1">
        <v>5819.7</v>
      </c>
      <c r="O154" s="1">
        <v>16644.5</v>
      </c>
      <c r="P154" s="1">
        <v>13466.7</v>
      </c>
      <c r="Q154" s="1">
        <v>3177.9</v>
      </c>
      <c r="R154" s="1">
        <v>45225.599999999999</v>
      </c>
    </row>
    <row r="155" spans="1:18" x14ac:dyDescent="0.3">
      <c r="A155" s="1">
        <v>2015</v>
      </c>
      <c r="B155" s="2">
        <v>42094</v>
      </c>
      <c r="C155" s="1">
        <v>29401.200000000001</v>
      </c>
      <c r="D155" s="1">
        <v>2365.9</v>
      </c>
      <c r="E155" s="1">
        <v>27035.3</v>
      </c>
      <c r="F155" s="1">
        <v>8077.4</v>
      </c>
      <c r="G155" s="1">
        <v>7013.6</v>
      </c>
      <c r="H155" s="1">
        <v>1722.7</v>
      </c>
      <c r="I155" s="1">
        <v>469.8</v>
      </c>
      <c r="J155" s="1">
        <v>3539.8</v>
      </c>
      <c r="K155" s="1">
        <v>1281.3</v>
      </c>
      <c r="L155" s="1">
        <v>17889.099999999999</v>
      </c>
      <c r="M155" s="1">
        <v>11795.3</v>
      </c>
      <c r="N155" s="1">
        <v>6093.8</v>
      </c>
      <c r="O155" s="1">
        <v>16880.8</v>
      </c>
      <c r="P155" s="1">
        <v>13837.3</v>
      </c>
      <c r="Q155" s="1">
        <v>3043.5</v>
      </c>
      <c r="R155" s="1">
        <v>45517.2</v>
      </c>
    </row>
    <row r="156" spans="1:18" x14ac:dyDescent="0.3">
      <c r="A156" s="1">
        <v>2015</v>
      </c>
      <c r="B156" s="2">
        <v>42185</v>
      </c>
      <c r="C156" s="1">
        <v>29772.799999999999</v>
      </c>
      <c r="D156" s="1">
        <v>2491.5</v>
      </c>
      <c r="E156" s="1">
        <v>27281.3</v>
      </c>
      <c r="F156" s="1">
        <v>8163</v>
      </c>
      <c r="G156" s="1">
        <v>7110.3</v>
      </c>
      <c r="H156" s="1">
        <v>1719.5</v>
      </c>
      <c r="I156" s="1">
        <v>585.1</v>
      </c>
      <c r="J156" s="1">
        <v>3525.1</v>
      </c>
      <c r="K156" s="1">
        <v>1280.7</v>
      </c>
      <c r="L156" s="1">
        <v>17907.099999999999</v>
      </c>
      <c r="M156" s="1">
        <v>11835.5</v>
      </c>
      <c r="N156" s="1">
        <v>6071.6</v>
      </c>
      <c r="O156" s="1">
        <v>17621.5</v>
      </c>
      <c r="P156" s="1">
        <v>14499.7</v>
      </c>
      <c r="Q156" s="1">
        <v>3121.8</v>
      </c>
      <c r="R156" s="1">
        <v>45652.7</v>
      </c>
    </row>
    <row r="157" spans="1:18" x14ac:dyDescent="0.3">
      <c r="A157" s="1">
        <v>2015</v>
      </c>
      <c r="B157" s="2">
        <v>42277</v>
      </c>
      <c r="C157" s="1">
        <v>29905.1</v>
      </c>
      <c r="D157" s="1">
        <v>2492.4</v>
      </c>
      <c r="E157" s="1">
        <v>27412.6</v>
      </c>
      <c r="F157" s="1">
        <v>8135</v>
      </c>
      <c r="G157" s="1">
        <v>7004.9</v>
      </c>
      <c r="H157" s="1">
        <v>1648.8</v>
      </c>
      <c r="I157" s="1">
        <v>564.20000000000005</v>
      </c>
      <c r="J157" s="1">
        <v>3512.5</v>
      </c>
      <c r="K157" s="1">
        <v>1279.5</v>
      </c>
      <c r="L157" s="1">
        <v>17952.8</v>
      </c>
      <c r="M157" s="1">
        <v>11948.8</v>
      </c>
      <c r="N157" s="1">
        <v>6004</v>
      </c>
      <c r="O157" s="1">
        <v>17296.599999999999</v>
      </c>
      <c r="P157" s="1">
        <v>14234.3</v>
      </c>
      <c r="Q157" s="1">
        <v>3062.2</v>
      </c>
      <c r="R157" s="1">
        <v>45704.6</v>
      </c>
    </row>
    <row r="158" spans="1:18" x14ac:dyDescent="0.3">
      <c r="A158" s="1">
        <v>2015</v>
      </c>
      <c r="B158" s="2">
        <v>42369</v>
      </c>
      <c r="C158" s="1">
        <v>29899.9</v>
      </c>
      <c r="D158" s="1">
        <v>2483.6</v>
      </c>
      <c r="E158" s="1">
        <v>27416.3</v>
      </c>
      <c r="F158" s="1">
        <v>8161.4</v>
      </c>
      <c r="G158" s="1">
        <v>7046.8</v>
      </c>
      <c r="H158" s="1">
        <v>1716.1</v>
      </c>
      <c r="I158" s="1">
        <v>536.6</v>
      </c>
      <c r="J158" s="1">
        <v>3513.1</v>
      </c>
      <c r="K158" s="1">
        <v>1281</v>
      </c>
      <c r="L158" s="1">
        <v>18058.5</v>
      </c>
      <c r="M158" s="1">
        <v>11974.7</v>
      </c>
      <c r="N158" s="1">
        <v>6083.8</v>
      </c>
      <c r="O158" s="1">
        <v>17573.3</v>
      </c>
      <c r="P158" s="1">
        <v>14344.9</v>
      </c>
      <c r="Q158" s="1">
        <v>3228.4</v>
      </c>
      <c r="R158" s="1">
        <v>45923.7</v>
      </c>
    </row>
    <row r="159" spans="1:18" x14ac:dyDescent="0.3">
      <c r="A159" s="1">
        <v>2016</v>
      </c>
      <c r="B159" s="2">
        <v>42460</v>
      </c>
      <c r="C159" s="1">
        <v>30264.7</v>
      </c>
      <c r="D159" s="1">
        <v>2633</v>
      </c>
      <c r="E159" s="1">
        <v>27631.7</v>
      </c>
      <c r="F159" s="1">
        <v>8203.2999999999993</v>
      </c>
      <c r="G159" s="1">
        <v>6965.9</v>
      </c>
      <c r="H159" s="1">
        <v>1666.7</v>
      </c>
      <c r="I159" s="1">
        <v>618.1</v>
      </c>
      <c r="J159" s="1">
        <v>3395.6</v>
      </c>
      <c r="K159" s="1">
        <v>1285.5</v>
      </c>
      <c r="L159" s="1">
        <v>18092.8</v>
      </c>
      <c r="M159" s="1">
        <v>12033.9</v>
      </c>
      <c r="N159" s="1">
        <v>6058.8</v>
      </c>
      <c r="O159" s="1">
        <v>17694.3</v>
      </c>
      <c r="P159" s="1">
        <v>14529.4</v>
      </c>
      <c r="Q159" s="1">
        <v>3164.9</v>
      </c>
      <c r="R159" s="1">
        <v>46138</v>
      </c>
    </row>
    <row r="160" spans="1:18" x14ac:dyDescent="0.3">
      <c r="A160" s="1">
        <v>2016</v>
      </c>
      <c r="B160" s="2">
        <v>42551</v>
      </c>
      <c r="C160" s="1">
        <v>30341.7</v>
      </c>
      <c r="D160" s="1">
        <v>2624.9</v>
      </c>
      <c r="E160" s="1">
        <v>27716.799999999999</v>
      </c>
      <c r="F160" s="1">
        <v>8234.6</v>
      </c>
      <c r="G160" s="1">
        <v>7038</v>
      </c>
      <c r="H160" s="1">
        <v>1719.5</v>
      </c>
      <c r="I160" s="1">
        <v>641.70000000000005</v>
      </c>
      <c r="J160" s="1">
        <v>3376</v>
      </c>
      <c r="K160" s="1">
        <v>1300.7</v>
      </c>
      <c r="L160" s="1">
        <v>18380.3</v>
      </c>
      <c r="M160" s="1">
        <v>12126</v>
      </c>
      <c r="N160" s="1">
        <v>6254.2</v>
      </c>
      <c r="O160" s="1">
        <v>17883.099999999999</v>
      </c>
      <c r="P160" s="1">
        <v>14622.2</v>
      </c>
      <c r="Q160" s="1">
        <v>3260.9</v>
      </c>
      <c r="R160" s="1">
        <v>46276.3</v>
      </c>
    </row>
    <row r="161" spans="1:18" x14ac:dyDescent="0.3">
      <c r="A161" s="1">
        <v>2016</v>
      </c>
      <c r="B161" s="2">
        <v>42643</v>
      </c>
      <c r="C161" s="1">
        <v>30502.9</v>
      </c>
      <c r="D161" s="1">
        <v>2597.8000000000002</v>
      </c>
      <c r="E161" s="1">
        <v>27905.1</v>
      </c>
      <c r="F161" s="1">
        <v>8174.1</v>
      </c>
      <c r="G161" s="1">
        <v>7244.9</v>
      </c>
      <c r="H161" s="1">
        <v>1767.2</v>
      </c>
      <c r="I161" s="1">
        <v>647.20000000000005</v>
      </c>
      <c r="J161" s="1">
        <v>3506.5</v>
      </c>
      <c r="K161" s="1">
        <v>1324</v>
      </c>
      <c r="L161" s="1">
        <v>19140.400000000001</v>
      </c>
      <c r="M161" s="1">
        <v>12537</v>
      </c>
      <c r="N161" s="1">
        <v>6603.4</v>
      </c>
      <c r="O161" s="1">
        <v>18246.3</v>
      </c>
      <c r="P161" s="1">
        <v>15024.6</v>
      </c>
      <c r="Q161" s="1">
        <v>3221.7</v>
      </c>
      <c r="R161" s="1">
        <v>46819.6</v>
      </c>
    </row>
    <row r="162" spans="1:18" x14ac:dyDescent="0.3">
      <c r="A162" s="1">
        <v>2016</v>
      </c>
      <c r="B162" s="2">
        <v>42735</v>
      </c>
      <c r="C162" s="1">
        <v>30915.1</v>
      </c>
      <c r="D162" s="1">
        <v>2763.5</v>
      </c>
      <c r="E162" s="1">
        <v>28151.599999999999</v>
      </c>
      <c r="F162" s="1">
        <v>8187.6</v>
      </c>
      <c r="G162" s="1">
        <v>7644.6</v>
      </c>
      <c r="H162" s="1">
        <v>1875.2</v>
      </c>
      <c r="I162" s="1">
        <v>744.1</v>
      </c>
      <c r="J162" s="1">
        <v>3673</v>
      </c>
      <c r="K162" s="1">
        <v>1352.3</v>
      </c>
      <c r="L162" s="1">
        <v>19375.7</v>
      </c>
      <c r="M162" s="1">
        <v>12631.3</v>
      </c>
      <c r="N162" s="1">
        <v>6744.5</v>
      </c>
      <c r="O162" s="1">
        <v>19025.599999999999</v>
      </c>
      <c r="P162" s="1">
        <v>15500</v>
      </c>
      <c r="Q162" s="1">
        <v>3525.6</v>
      </c>
      <c r="R162" s="1">
        <v>47255.9</v>
      </c>
    </row>
    <row r="163" spans="1:18" x14ac:dyDescent="0.3">
      <c r="A163" s="1">
        <v>2017</v>
      </c>
      <c r="B163" s="2">
        <v>42825</v>
      </c>
      <c r="C163" s="1">
        <v>30992.5</v>
      </c>
      <c r="D163" s="1">
        <v>2841.5</v>
      </c>
      <c r="E163" s="1">
        <v>28150.9</v>
      </c>
      <c r="F163" s="1">
        <v>8198.1</v>
      </c>
      <c r="G163" s="1">
        <v>7840.1</v>
      </c>
      <c r="H163" s="1">
        <v>1925.4</v>
      </c>
      <c r="I163" s="1">
        <v>698.5</v>
      </c>
      <c r="J163" s="1">
        <v>3831.8</v>
      </c>
      <c r="K163" s="1">
        <v>1384.3</v>
      </c>
      <c r="L163" s="1">
        <v>20206</v>
      </c>
      <c r="M163" s="1">
        <v>13107.2</v>
      </c>
      <c r="N163" s="1">
        <v>7098.8</v>
      </c>
      <c r="O163" s="1">
        <v>19229.2</v>
      </c>
      <c r="P163" s="1">
        <v>15711.4</v>
      </c>
      <c r="Q163" s="1">
        <v>3517.9</v>
      </c>
      <c r="R163" s="1">
        <v>47809.2</v>
      </c>
    </row>
    <row r="164" spans="1:18" x14ac:dyDescent="0.3">
      <c r="A164" s="1">
        <v>2017</v>
      </c>
      <c r="B164" s="2">
        <v>42916</v>
      </c>
      <c r="C164" s="1">
        <v>30959.1</v>
      </c>
      <c r="D164" s="1">
        <v>2813.7</v>
      </c>
      <c r="E164" s="1">
        <v>28145.4</v>
      </c>
      <c r="F164" s="1">
        <v>8206.6</v>
      </c>
      <c r="G164" s="1">
        <v>8012.4</v>
      </c>
      <c r="H164" s="1">
        <v>1967.9</v>
      </c>
      <c r="I164" s="1">
        <v>790.6</v>
      </c>
      <c r="J164" s="1">
        <v>3844.3</v>
      </c>
      <c r="K164" s="1">
        <v>1409.6</v>
      </c>
      <c r="L164" s="1">
        <v>19930.900000000001</v>
      </c>
      <c r="M164" s="1">
        <v>12648.1</v>
      </c>
      <c r="N164" s="1">
        <v>7282.8</v>
      </c>
      <c r="O164" s="1">
        <v>19399.5</v>
      </c>
      <c r="P164" s="1">
        <v>15934.6</v>
      </c>
      <c r="Q164" s="1">
        <v>3465</v>
      </c>
      <c r="R164" s="1">
        <v>48050.8</v>
      </c>
    </row>
    <row r="165" spans="1:18" x14ac:dyDescent="0.3">
      <c r="A165" s="1">
        <v>2017</v>
      </c>
      <c r="B165" s="2">
        <v>43008</v>
      </c>
      <c r="C165" s="1">
        <v>31231.5</v>
      </c>
      <c r="D165" s="1">
        <v>2926.3</v>
      </c>
      <c r="E165" s="1">
        <v>28305.200000000001</v>
      </c>
      <c r="F165" s="1">
        <v>8219.6</v>
      </c>
      <c r="G165" s="1">
        <v>8048.3</v>
      </c>
      <c r="H165" s="1">
        <v>2008.9</v>
      </c>
      <c r="I165" s="1">
        <v>703.8</v>
      </c>
      <c r="J165" s="1">
        <v>3900.2</v>
      </c>
      <c r="K165" s="1">
        <v>1435.4</v>
      </c>
      <c r="L165" s="1">
        <v>20365.7</v>
      </c>
      <c r="M165" s="1">
        <v>12937.2</v>
      </c>
      <c r="N165" s="1">
        <v>7428.5</v>
      </c>
      <c r="O165" s="1">
        <v>19750.3</v>
      </c>
      <c r="P165" s="1">
        <v>16231.4</v>
      </c>
      <c r="Q165" s="1">
        <v>3518.8</v>
      </c>
      <c r="R165" s="1">
        <v>48384.7</v>
      </c>
    </row>
    <row r="166" spans="1:18" x14ac:dyDescent="0.3">
      <c r="A166" s="1">
        <v>2017</v>
      </c>
      <c r="B166" s="2">
        <v>43100</v>
      </c>
      <c r="C166" s="1">
        <v>31404.9</v>
      </c>
      <c r="D166" s="1">
        <v>2999.8</v>
      </c>
      <c r="E166" s="1">
        <v>28405.1</v>
      </c>
      <c r="F166" s="1">
        <v>8239.2999999999993</v>
      </c>
      <c r="G166" s="1">
        <v>8312.2000000000007</v>
      </c>
      <c r="H166" s="1">
        <v>2042.5</v>
      </c>
      <c r="I166" s="1">
        <v>741.3</v>
      </c>
      <c r="J166" s="1">
        <v>4075.8</v>
      </c>
      <c r="K166" s="1">
        <v>1452.5</v>
      </c>
      <c r="L166" s="1">
        <v>20789.8</v>
      </c>
      <c r="M166" s="1">
        <v>13268.4</v>
      </c>
      <c r="N166" s="1">
        <v>7521.4</v>
      </c>
      <c r="O166" s="1">
        <v>20372.599999999999</v>
      </c>
      <c r="P166" s="1">
        <v>16688.400000000001</v>
      </c>
      <c r="Q166" s="1">
        <v>3684.2</v>
      </c>
      <c r="R166" s="1">
        <v>48784.1</v>
      </c>
    </row>
    <row r="167" spans="1:18" x14ac:dyDescent="0.3">
      <c r="A167" s="1">
        <v>2018</v>
      </c>
      <c r="B167" s="2">
        <v>43190</v>
      </c>
      <c r="C167" s="1">
        <v>31706.9</v>
      </c>
      <c r="D167" s="1">
        <v>3013</v>
      </c>
      <c r="E167" s="1">
        <v>28693.9</v>
      </c>
      <c r="F167" s="1">
        <v>8240.2999999999993</v>
      </c>
      <c r="G167" s="1">
        <v>8314</v>
      </c>
      <c r="H167" s="1">
        <v>2115.6</v>
      </c>
      <c r="I167" s="1">
        <v>732.5</v>
      </c>
      <c r="J167" s="1">
        <v>4003.5</v>
      </c>
      <c r="K167" s="1">
        <v>1462.5</v>
      </c>
      <c r="L167" s="1">
        <v>21105.4</v>
      </c>
      <c r="M167" s="1">
        <v>13510.1</v>
      </c>
      <c r="N167" s="1">
        <v>7595.3</v>
      </c>
      <c r="O167" s="1">
        <v>20534.3</v>
      </c>
      <c r="P167" s="1">
        <v>16897.2</v>
      </c>
      <c r="Q167" s="1">
        <v>3637.1</v>
      </c>
      <c r="R167" s="1">
        <v>49138.9</v>
      </c>
    </row>
    <row r="168" spans="1:18" x14ac:dyDescent="0.3">
      <c r="A168" s="1">
        <v>2018</v>
      </c>
      <c r="B168" s="2">
        <v>43281</v>
      </c>
      <c r="C168" s="1">
        <v>31855.200000000001</v>
      </c>
      <c r="D168" s="1">
        <v>3084.9</v>
      </c>
      <c r="E168" s="1">
        <v>28770.2</v>
      </c>
      <c r="F168" s="1">
        <v>8260.6</v>
      </c>
      <c r="G168" s="1">
        <v>8486.7000000000007</v>
      </c>
      <c r="H168" s="1">
        <v>2179.1999999999998</v>
      </c>
      <c r="I168" s="1">
        <v>749.7</v>
      </c>
      <c r="J168" s="1">
        <v>4079.6</v>
      </c>
      <c r="K168" s="1">
        <v>1478.2</v>
      </c>
      <c r="L168" s="1">
        <v>21326.2</v>
      </c>
      <c r="M168" s="1">
        <v>13462.6</v>
      </c>
      <c r="N168" s="1">
        <v>7863.6</v>
      </c>
      <c r="O168" s="1">
        <v>20571.400000000001</v>
      </c>
      <c r="P168" s="1">
        <v>16857.099999999999</v>
      </c>
      <c r="Q168" s="1">
        <v>3714.3</v>
      </c>
      <c r="R168" s="1">
        <v>49522</v>
      </c>
    </row>
    <row r="169" spans="1:18" x14ac:dyDescent="0.3">
      <c r="A169" s="1">
        <v>2018</v>
      </c>
      <c r="B169" s="2">
        <v>43373</v>
      </c>
      <c r="C169" s="1">
        <v>31968.2</v>
      </c>
      <c r="D169" s="1">
        <v>3073.5</v>
      </c>
      <c r="E169" s="1">
        <v>28894.799999999999</v>
      </c>
      <c r="F169" s="1">
        <v>8262.5</v>
      </c>
      <c r="G169" s="1">
        <v>8579.4</v>
      </c>
      <c r="H169" s="1">
        <v>2153</v>
      </c>
      <c r="I169" s="1">
        <v>846.1</v>
      </c>
      <c r="J169" s="1">
        <v>4079.1</v>
      </c>
      <c r="K169" s="1">
        <v>1501.1</v>
      </c>
      <c r="L169" s="1">
        <v>21077.200000000001</v>
      </c>
      <c r="M169" s="1">
        <v>13383.7</v>
      </c>
      <c r="N169" s="1">
        <v>7693.6</v>
      </c>
      <c r="O169" s="1">
        <v>20445.599999999999</v>
      </c>
      <c r="P169" s="1">
        <v>16724</v>
      </c>
      <c r="Q169" s="1">
        <v>3721.6</v>
      </c>
      <c r="R169" s="1">
        <v>49782.3</v>
      </c>
    </row>
    <row r="170" spans="1:18" x14ac:dyDescent="0.3">
      <c r="A170" s="1">
        <v>2018</v>
      </c>
      <c r="B170" s="2">
        <v>43465</v>
      </c>
      <c r="C170" s="1">
        <v>32315.9</v>
      </c>
      <c r="D170" s="1">
        <v>3072.3</v>
      </c>
      <c r="E170" s="1">
        <v>29243.599999999999</v>
      </c>
      <c r="F170" s="1">
        <v>8301.2000000000007</v>
      </c>
      <c r="G170" s="1">
        <v>8824.4</v>
      </c>
      <c r="H170" s="1">
        <v>2228.6999999999998</v>
      </c>
      <c r="I170" s="1">
        <v>838.5</v>
      </c>
      <c r="J170" s="1">
        <v>4221.8</v>
      </c>
      <c r="K170" s="1">
        <v>1535.5</v>
      </c>
      <c r="L170" s="1">
        <v>21143.8</v>
      </c>
      <c r="M170" s="1">
        <v>13201.4</v>
      </c>
      <c r="N170" s="1">
        <v>7942.4</v>
      </c>
      <c r="O170" s="1">
        <v>21113.599999999999</v>
      </c>
      <c r="P170" s="1">
        <v>17160.8</v>
      </c>
      <c r="Q170" s="1">
        <v>3952.8</v>
      </c>
      <c r="R170" s="1">
        <v>50085.5</v>
      </c>
    </row>
    <row r="171" spans="1:18" x14ac:dyDescent="0.3">
      <c r="A171" s="1">
        <v>2019</v>
      </c>
      <c r="B171" s="2">
        <v>43555</v>
      </c>
      <c r="C171" s="1">
        <v>32778.1</v>
      </c>
      <c r="D171" s="1">
        <v>3135.6</v>
      </c>
      <c r="E171" s="1">
        <v>29642.5</v>
      </c>
      <c r="F171" s="1">
        <v>8359.7000000000007</v>
      </c>
      <c r="G171" s="1">
        <v>9079.2999999999993</v>
      </c>
      <c r="H171" s="1">
        <v>2231.9</v>
      </c>
      <c r="I171" s="1">
        <v>807.1</v>
      </c>
      <c r="J171" s="1">
        <v>4485.8999999999996</v>
      </c>
      <c r="K171" s="1">
        <v>1554.3</v>
      </c>
      <c r="L171" s="1">
        <v>22059.8</v>
      </c>
      <c r="M171" s="1">
        <v>13946.6</v>
      </c>
      <c r="N171" s="1">
        <v>8113.1</v>
      </c>
      <c r="O171" s="1">
        <v>21818.2</v>
      </c>
      <c r="P171" s="1">
        <v>17860.8</v>
      </c>
      <c r="Q171" s="1">
        <v>3957.3</v>
      </c>
      <c r="R171" s="1">
        <v>50520.4</v>
      </c>
    </row>
    <row r="172" spans="1:18" x14ac:dyDescent="0.3">
      <c r="A172" s="1">
        <v>2019</v>
      </c>
      <c r="B172" s="2">
        <v>43646</v>
      </c>
      <c r="C172" s="1">
        <v>32894.699999999997</v>
      </c>
      <c r="D172" s="1">
        <v>3067.5</v>
      </c>
      <c r="E172" s="1">
        <v>29827.3</v>
      </c>
      <c r="F172" s="1">
        <v>8415.2999999999993</v>
      </c>
      <c r="G172" s="1">
        <v>9001.5</v>
      </c>
      <c r="H172" s="1">
        <v>2224.1999999999998</v>
      </c>
      <c r="I172" s="1">
        <v>814.7</v>
      </c>
      <c r="J172" s="1">
        <v>4383.8999999999996</v>
      </c>
      <c r="K172" s="1">
        <v>1578.8</v>
      </c>
      <c r="L172" s="1">
        <v>21759.1</v>
      </c>
      <c r="M172" s="1">
        <v>13738.9</v>
      </c>
      <c r="N172" s="1">
        <v>8020.1</v>
      </c>
      <c r="O172" s="1">
        <v>21405.4</v>
      </c>
      <c r="P172" s="1">
        <v>17440.900000000001</v>
      </c>
      <c r="Q172" s="1">
        <v>3964.5</v>
      </c>
      <c r="R172" s="1">
        <v>50816.9</v>
      </c>
    </row>
    <row r="173" spans="1:18" x14ac:dyDescent="0.3">
      <c r="A173" s="1">
        <v>2019</v>
      </c>
      <c r="B173" s="2">
        <v>43738</v>
      </c>
      <c r="C173" s="1">
        <v>33095.199999999997</v>
      </c>
      <c r="D173" s="1">
        <v>3065.7</v>
      </c>
      <c r="E173" s="1">
        <v>30029.599999999999</v>
      </c>
      <c r="F173" s="1">
        <v>8471.1</v>
      </c>
      <c r="G173" s="1">
        <v>8966.7999999999993</v>
      </c>
      <c r="H173" s="1">
        <v>2140.8000000000002</v>
      </c>
      <c r="I173" s="1">
        <v>823.3</v>
      </c>
      <c r="J173" s="1">
        <v>4398.1000000000004</v>
      </c>
      <c r="K173" s="1">
        <v>1604.7</v>
      </c>
      <c r="L173" s="1">
        <v>21726.3</v>
      </c>
      <c r="M173" s="1">
        <v>13448.7</v>
      </c>
      <c r="N173" s="1">
        <v>8277.6</v>
      </c>
      <c r="O173" s="1">
        <v>21665.3</v>
      </c>
      <c r="P173" s="1">
        <v>17537.2</v>
      </c>
      <c r="Q173" s="1">
        <v>4128.1000000000004</v>
      </c>
      <c r="R173" s="1">
        <v>51046</v>
      </c>
    </row>
    <row r="174" spans="1:18" x14ac:dyDescent="0.3">
      <c r="A174" s="1">
        <v>2019</v>
      </c>
      <c r="B174" s="2">
        <v>43830</v>
      </c>
      <c r="C174" s="1">
        <v>33250.199999999997</v>
      </c>
      <c r="D174" s="1">
        <v>3041.9</v>
      </c>
      <c r="E174" s="1">
        <v>30208.3</v>
      </c>
      <c r="F174" s="1">
        <v>8525.7999999999993</v>
      </c>
      <c r="G174" s="1">
        <v>8999.7000000000007</v>
      </c>
      <c r="H174" s="1">
        <v>2214.8000000000002</v>
      </c>
      <c r="I174" s="1">
        <v>799.3</v>
      </c>
      <c r="J174" s="1">
        <v>4362.6000000000004</v>
      </c>
      <c r="K174" s="1">
        <v>1623</v>
      </c>
      <c r="L174" s="1">
        <v>22557.3</v>
      </c>
      <c r="M174" s="1">
        <v>14204.8</v>
      </c>
      <c r="N174" s="1">
        <v>8352.4</v>
      </c>
      <c r="O174" s="1">
        <v>21861.7</v>
      </c>
      <c r="P174" s="1">
        <v>17571.099999999999</v>
      </c>
      <c r="Q174" s="1">
        <v>4290.5</v>
      </c>
      <c r="R174" s="1">
        <v>51471.6</v>
      </c>
    </row>
    <row r="175" spans="1:18" x14ac:dyDescent="0.3">
      <c r="A175" s="1">
        <v>2020</v>
      </c>
      <c r="B175" s="2">
        <v>43921</v>
      </c>
      <c r="C175" s="1">
        <v>32401.7</v>
      </c>
      <c r="D175" s="1">
        <v>2824</v>
      </c>
      <c r="E175" s="1">
        <v>29577.7</v>
      </c>
      <c r="F175" s="1">
        <v>8398</v>
      </c>
      <c r="G175" s="1">
        <v>8952.7000000000007</v>
      </c>
      <c r="H175" s="1">
        <v>2079.8000000000002</v>
      </c>
      <c r="I175" s="1">
        <v>852.7</v>
      </c>
      <c r="J175" s="1">
        <v>4359.5</v>
      </c>
      <c r="K175" s="1">
        <v>1660.8</v>
      </c>
      <c r="L175" s="1">
        <v>20923.099999999999</v>
      </c>
      <c r="M175" s="1">
        <v>13498.1</v>
      </c>
      <c r="N175" s="1">
        <v>7425</v>
      </c>
      <c r="O175" s="1">
        <v>21495.200000000001</v>
      </c>
      <c r="P175" s="1">
        <v>17708.3</v>
      </c>
      <c r="Q175" s="1">
        <v>3786.9</v>
      </c>
      <c r="R175" s="1">
        <v>49217.5</v>
      </c>
    </row>
    <row r="176" spans="1:18" x14ac:dyDescent="0.3">
      <c r="A176" s="1">
        <v>2020</v>
      </c>
      <c r="B176" s="2">
        <v>44012</v>
      </c>
      <c r="C176" s="1">
        <v>27355.200000000001</v>
      </c>
      <c r="D176" s="1">
        <v>2121.5</v>
      </c>
      <c r="E176" s="1">
        <v>25233.7</v>
      </c>
      <c r="F176" s="1">
        <v>8134</v>
      </c>
      <c r="G176" s="1">
        <v>8176</v>
      </c>
      <c r="H176" s="1">
        <v>1813.4</v>
      </c>
      <c r="I176" s="1">
        <v>273.8</v>
      </c>
      <c r="J176" s="1">
        <v>4421.8999999999996</v>
      </c>
      <c r="K176" s="1">
        <v>1666.9</v>
      </c>
      <c r="L176" s="1">
        <v>13288.4</v>
      </c>
      <c r="M176" s="1">
        <v>9687.5</v>
      </c>
      <c r="N176" s="1">
        <v>3600.9</v>
      </c>
      <c r="O176" s="1">
        <v>15079.4</v>
      </c>
      <c r="P176" s="1">
        <v>12557.6</v>
      </c>
      <c r="Q176" s="1">
        <v>2521.8000000000002</v>
      </c>
      <c r="R176" s="1">
        <v>41781.9</v>
      </c>
    </row>
    <row r="177" spans="1:18" x14ac:dyDescent="0.3">
      <c r="A177" s="1">
        <v>2020</v>
      </c>
      <c r="B177" s="2">
        <v>44104</v>
      </c>
      <c r="C177" s="1">
        <v>31543.9</v>
      </c>
      <c r="D177" s="1">
        <v>2930.1</v>
      </c>
      <c r="E177" s="1">
        <v>28613.8</v>
      </c>
      <c r="F177" s="1">
        <v>8641.9</v>
      </c>
      <c r="G177" s="1">
        <v>9023.7000000000007</v>
      </c>
      <c r="H177" s="1">
        <v>2168.5</v>
      </c>
      <c r="I177" s="1">
        <v>665</v>
      </c>
      <c r="J177" s="1">
        <v>4487.7</v>
      </c>
      <c r="K177" s="1">
        <v>1702.5</v>
      </c>
      <c r="L177" s="1">
        <v>18382.5</v>
      </c>
      <c r="M177" s="1">
        <v>13697.8</v>
      </c>
      <c r="N177" s="1">
        <v>4684.7</v>
      </c>
      <c r="O177" s="1">
        <v>19407.599999999999</v>
      </c>
      <c r="P177" s="1">
        <v>16430.599999999999</v>
      </c>
      <c r="Q177" s="1">
        <v>2977</v>
      </c>
      <c r="R177" s="1">
        <v>47883.3</v>
      </c>
    </row>
    <row r="178" spans="1:18" x14ac:dyDescent="0.3">
      <c r="A178" s="1">
        <v>2020</v>
      </c>
      <c r="B178" s="2">
        <v>44196</v>
      </c>
      <c r="C178" s="1">
        <v>31447.4</v>
      </c>
      <c r="D178" s="1">
        <v>2760.1</v>
      </c>
      <c r="E178" s="1">
        <v>28687.200000000001</v>
      </c>
      <c r="F178" s="1">
        <v>8714.6</v>
      </c>
      <c r="G178" s="1">
        <v>9110.1</v>
      </c>
      <c r="H178" s="1">
        <v>2268.6999999999998</v>
      </c>
      <c r="I178" s="1">
        <v>599.70000000000005</v>
      </c>
      <c r="J178" s="1">
        <v>4531.8</v>
      </c>
      <c r="K178" s="1">
        <v>1709.9</v>
      </c>
      <c r="L178" s="1">
        <v>19093.2</v>
      </c>
      <c r="M178" s="1">
        <v>14094.7</v>
      </c>
      <c r="N178" s="1">
        <v>4998.5</v>
      </c>
      <c r="O178" s="1">
        <v>20522.599999999999</v>
      </c>
      <c r="P178" s="1">
        <v>17195.8</v>
      </c>
      <c r="Q178" s="1">
        <v>3326.8</v>
      </c>
      <c r="R178" s="1">
        <v>48051.199999999997</v>
      </c>
    </row>
    <row r="179" spans="1:18" x14ac:dyDescent="0.3">
      <c r="A179" s="1">
        <v>2021</v>
      </c>
      <c r="B179" s="2">
        <v>44286</v>
      </c>
      <c r="C179" s="1">
        <v>30121.200000000001</v>
      </c>
      <c r="D179" s="1">
        <v>2483.8000000000002</v>
      </c>
      <c r="E179" s="1">
        <v>27637.4</v>
      </c>
      <c r="F179" s="1">
        <v>8615.6</v>
      </c>
      <c r="G179" s="1">
        <v>9419.2000000000007</v>
      </c>
      <c r="H179" s="1">
        <v>2399.6999999999998</v>
      </c>
      <c r="I179" s="1">
        <v>625.20000000000005</v>
      </c>
      <c r="J179" s="1">
        <v>4659.1000000000004</v>
      </c>
      <c r="K179" s="1">
        <v>1735.3</v>
      </c>
      <c r="L179" s="1">
        <v>19322.7</v>
      </c>
      <c r="M179" s="1">
        <v>14516.9</v>
      </c>
      <c r="N179" s="1">
        <v>4805.8</v>
      </c>
      <c r="O179" s="1">
        <v>20820.099999999999</v>
      </c>
      <c r="P179" s="1">
        <v>17736.8</v>
      </c>
      <c r="Q179" s="1">
        <v>3083.3</v>
      </c>
      <c r="R179" s="1">
        <v>46881</v>
      </c>
    </row>
    <row r="180" spans="1:18" x14ac:dyDescent="0.3">
      <c r="A180" s="1">
        <v>2021</v>
      </c>
      <c r="B180" s="2">
        <v>44377</v>
      </c>
      <c r="C180" s="1">
        <v>32408.7</v>
      </c>
      <c r="D180" s="1">
        <v>2961.5</v>
      </c>
      <c r="E180" s="1">
        <v>29447.200000000001</v>
      </c>
      <c r="F180" s="1">
        <v>8893.2000000000007</v>
      </c>
      <c r="G180" s="1">
        <v>9493.9</v>
      </c>
      <c r="H180" s="1">
        <v>2400</v>
      </c>
      <c r="I180" s="1">
        <v>605.79999999999995</v>
      </c>
      <c r="J180" s="1">
        <v>4754.3999999999996</v>
      </c>
      <c r="K180" s="1">
        <v>1733.7</v>
      </c>
      <c r="L180" s="1">
        <v>18641.8</v>
      </c>
      <c r="M180" s="1">
        <v>13517.2</v>
      </c>
      <c r="N180" s="1">
        <v>5124.6000000000004</v>
      </c>
      <c r="O180" s="1">
        <v>20510.3</v>
      </c>
      <c r="P180" s="1">
        <v>17145.8</v>
      </c>
      <c r="Q180" s="1">
        <v>3364.6</v>
      </c>
      <c r="R180" s="1">
        <v>48967.5</v>
      </c>
    </row>
    <row r="181" spans="1:18" x14ac:dyDescent="0.3">
      <c r="A181" s="1">
        <v>2021</v>
      </c>
      <c r="B181" s="2">
        <v>44469</v>
      </c>
      <c r="C181" s="1">
        <v>32805.199999999997</v>
      </c>
      <c r="D181" s="1">
        <v>2767.5</v>
      </c>
      <c r="E181" s="1">
        <v>30037.7</v>
      </c>
      <c r="F181" s="1">
        <v>9003.2000000000007</v>
      </c>
      <c r="G181" s="1">
        <v>9385.6</v>
      </c>
      <c r="H181" s="1">
        <v>2232.1999999999998</v>
      </c>
      <c r="I181" s="1">
        <v>654.9</v>
      </c>
      <c r="J181" s="1">
        <v>4770.5</v>
      </c>
      <c r="K181" s="1">
        <v>1728</v>
      </c>
      <c r="L181" s="1">
        <v>20475</v>
      </c>
      <c r="M181" s="1">
        <v>13810.5</v>
      </c>
      <c r="N181" s="1">
        <v>6664.5</v>
      </c>
      <c r="O181" s="1">
        <v>21541.5</v>
      </c>
      <c r="P181" s="1">
        <v>17577.400000000001</v>
      </c>
      <c r="Q181" s="1">
        <v>3964.1</v>
      </c>
      <c r="R181" s="1">
        <v>50427.9</v>
      </c>
    </row>
    <row r="182" spans="1:18" x14ac:dyDescent="0.3">
      <c r="A182" s="1">
        <v>2021</v>
      </c>
      <c r="B182" s="2">
        <v>44561</v>
      </c>
      <c r="C182" s="1">
        <v>33216.1</v>
      </c>
      <c r="D182" s="1">
        <v>2920.3</v>
      </c>
      <c r="E182" s="1">
        <v>30295.8</v>
      </c>
      <c r="F182" s="1">
        <v>8903.9</v>
      </c>
      <c r="G182" s="1">
        <v>9807.7999999999993</v>
      </c>
      <c r="H182" s="1">
        <v>2503.6</v>
      </c>
      <c r="I182" s="1">
        <v>664.5</v>
      </c>
      <c r="J182" s="1">
        <v>4926.6000000000004</v>
      </c>
      <c r="K182" s="1">
        <v>1713</v>
      </c>
      <c r="L182" s="1">
        <v>22081</v>
      </c>
      <c r="M182" s="1">
        <v>14240.5</v>
      </c>
      <c r="N182" s="1">
        <v>7840.5</v>
      </c>
      <c r="O182" s="1">
        <v>23000.1</v>
      </c>
      <c r="P182" s="1">
        <v>18795.099999999999</v>
      </c>
      <c r="Q182" s="1">
        <v>4205</v>
      </c>
      <c r="R182" s="1">
        <v>51382.7</v>
      </c>
    </row>
    <row r="183" spans="1:18" x14ac:dyDescent="0.3">
      <c r="A183" s="1">
        <v>2022</v>
      </c>
      <c r="B183" s="2">
        <v>44651</v>
      </c>
      <c r="C183" s="1">
        <v>33988.699999999997</v>
      </c>
      <c r="D183" s="1">
        <v>3028</v>
      </c>
      <c r="E183" s="1">
        <v>30960.7</v>
      </c>
      <c r="F183" s="1">
        <v>8995.7999999999993</v>
      </c>
      <c r="G183" s="1">
        <v>9986.2999999999993</v>
      </c>
      <c r="H183" s="1">
        <v>2473.6999999999998</v>
      </c>
      <c r="I183" s="1">
        <v>733.4</v>
      </c>
      <c r="J183" s="1">
        <v>5036.6000000000004</v>
      </c>
      <c r="K183" s="1">
        <v>1742.6</v>
      </c>
      <c r="L183" s="1">
        <v>22451.9</v>
      </c>
      <c r="M183" s="1">
        <v>14401.3</v>
      </c>
      <c r="N183" s="1">
        <v>8050.6</v>
      </c>
      <c r="O183" s="1">
        <v>23320.1</v>
      </c>
      <c r="P183" s="1">
        <v>19385.400000000001</v>
      </c>
      <c r="Q183" s="1">
        <v>3934.7</v>
      </c>
      <c r="R183" s="1">
        <v>52569.7</v>
      </c>
    </row>
    <row r="184" spans="1:18" x14ac:dyDescent="0.3">
      <c r="A184" s="1">
        <v>2022</v>
      </c>
      <c r="B184" s="2">
        <v>44742</v>
      </c>
      <c r="C184" s="1">
        <v>33806.5</v>
      </c>
      <c r="D184" s="1">
        <v>3103.2</v>
      </c>
      <c r="E184" s="1">
        <v>30703.3</v>
      </c>
      <c r="F184" s="1">
        <v>8941.4</v>
      </c>
      <c r="G184" s="1">
        <v>9661.6</v>
      </c>
      <c r="H184" s="1">
        <v>2483.8000000000002</v>
      </c>
      <c r="I184" s="1">
        <v>668.5</v>
      </c>
      <c r="J184" s="1">
        <v>4766.8</v>
      </c>
      <c r="K184" s="1">
        <v>1742.4</v>
      </c>
      <c r="L184" s="1">
        <v>23593.1</v>
      </c>
      <c r="M184" s="1">
        <v>14792.4</v>
      </c>
      <c r="N184" s="1">
        <v>8800.7000000000007</v>
      </c>
      <c r="O184" s="1">
        <v>23719</v>
      </c>
      <c r="P184" s="1">
        <v>19294.900000000001</v>
      </c>
      <c r="Q184" s="1">
        <v>4424</v>
      </c>
      <c r="R184" s="1">
        <v>52599.7</v>
      </c>
    </row>
    <row r="185" spans="1:18" x14ac:dyDescent="0.3">
      <c r="A185" s="1">
        <v>2022</v>
      </c>
      <c r="B185" s="2">
        <v>44834</v>
      </c>
      <c r="C185" s="1">
        <v>33915.5</v>
      </c>
      <c r="D185" s="1">
        <v>3164.6</v>
      </c>
      <c r="E185" s="1">
        <v>30751</v>
      </c>
      <c r="F185" s="1">
        <v>8950.7000000000007</v>
      </c>
      <c r="G185" s="1">
        <v>9642.6</v>
      </c>
      <c r="H185" s="1">
        <v>2517.3000000000002</v>
      </c>
      <c r="I185" s="1">
        <v>689.5</v>
      </c>
      <c r="J185" s="1">
        <v>4697.8</v>
      </c>
      <c r="K185" s="1">
        <v>1737.9</v>
      </c>
      <c r="L185" s="1">
        <v>24261.1</v>
      </c>
      <c r="M185" s="1">
        <v>15025.7</v>
      </c>
      <c r="N185" s="1">
        <v>9235.4</v>
      </c>
      <c r="O185" s="1">
        <v>24042.6</v>
      </c>
      <c r="P185" s="1">
        <v>19548.400000000001</v>
      </c>
      <c r="Q185" s="1">
        <v>4494.3</v>
      </c>
      <c r="R185" s="1">
        <v>52858.1</v>
      </c>
    </row>
    <row r="186" spans="1:18" x14ac:dyDescent="0.3">
      <c r="A186" s="1">
        <v>2022</v>
      </c>
      <c r="B186" s="2">
        <v>44926</v>
      </c>
      <c r="C186" s="1">
        <v>33975.4</v>
      </c>
      <c r="D186" s="1">
        <v>3145.5</v>
      </c>
      <c r="E186" s="1">
        <v>30829.8</v>
      </c>
      <c r="F186" s="1">
        <v>9022.2999999999993</v>
      </c>
      <c r="G186" s="1">
        <v>9958</v>
      </c>
      <c r="H186" s="1">
        <v>2568.3000000000002</v>
      </c>
      <c r="I186" s="1">
        <v>730.7</v>
      </c>
      <c r="J186" s="1">
        <v>4839.5</v>
      </c>
      <c r="K186" s="1">
        <v>1819.5</v>
      </c>
      <c r="L186" s="1">
        <v>24222.400000000001</v>
      </c>
      <c r="M186" s="1">
        <v>14645.8</v>
      </c>
      <c r="N186" s="1">
        <v>9576.6</v>
      </c>
      <c r="O186" s="1">
        <v>24284.6</v>
      </c>
      <c r="P186" s="1">
        <v>19710.7</v>
      </c>
      <c r="Q186" s="1">
        <v>4573.8999999999996</v>
      </c>
      <c r="R186" s="1">
        <v>53126.8</v>
      </c>
    </row>
    <row r="187" spans="1:18" x14ac:dyDescent="0.3">
      <c r="A187" s="1">
        <v>2023</v>
      </c>
      <c r="B187" s="2">
        <v>45016</v>
      </c>
      <c r="C187" s="1">
        <v>34632.699999999997</v>
      </c>
      <c r="D187" s="1">
        <v>3361.5</v>
      </c>
      <c r="E187" s="1">
        <v>31271.200000000001</v>
      </c>
      <c r="F187" s="1">
        <v>9004.5</v>
      </c>
      <c r="G187" s="1">
        <v>10009.200000000001</v>
      </c>
      <c r="H187" s="1">
        <v>2554.9</v>
      </c>
      <c r="I187" s="1">
        <v>868.6</v>
      </c>
      <c r="J187" s="1">
        <v>4802.6000000000004</v>
      </c>
      <c r="K187" s="1">
        <v>1783.2</v>
      </c>
      <c r="L187" s="1">
        <v>24771.5</v>
      </c>
      <c r="M187" s="1">
        <v>14939.9</v>
      </c>
      <c r="N187" s="1">
        <v>9831.6</v>
      </c>
      <c r="O187" s="1">
        <v>24492.9</v>
      </c>
      <c r="P187" s="1">
        <v>20071.2</v>
      </c>
      <c r="Q187" s="1">
        <v>4421.7</v>
      </c>
      <c r="R187" s="1">
        <v>53904.800000000003</v>
      </c>
    </row>
    <row r="188" spans="1:18" x14ac:dyDescent="0.3">
      <c r="A188" s="1">
        <v>2023</v>
      </c>
      <c r="B188" s="2">
        <v>45107</v>
      </c>
      <c r="C188" s="1">
        <v>34436.699999999997</v>
      </c>
      <c r="D188" s="1">
        <v>3390.2</v>
      </c>
      <c r="E188" s="1">
        <v>31046.5</v>
      </c>
      <c r="F188" s="1">
        <v>9036.7000000000007</v>
      </c>
      <c r="G188" s="1">
        <v>9903.2999999999993</v>
      </c>
      <c r="H188" s="1">
        <v>2591.9</v>
      </c>
      <c r="I188" s="1">
        <v>739.9</v>
      </c>
      <c r="J188" s="1">
        <v>4797.3999999999996</v>
      </c>
      <c r="K188" s="1">
        <v>1774.2</v>
      </c>
      <c r="L188" s="1">
        <v>24530.400000000001</v>
      </c>
      <c r="M188" s="1">
        <v>14600.6</v>
      </c>
      <c r="N188" s="1">
        <v>9929.7999999999993</v>
      </c>
      <c r="O188" s="1">
        <v>23936.9</v>
      </c>
      <c r="P188" s="1">
        <v>19412.599999999999</v>
      </c>
      <c r="Q188" s="1">
        <v>4524.3</v>
      </c>
      <c r="R188" s="1">
        <v>53960.6</v>
      </c>
    </row>
    <row r="189" spans="1:18" x14ac:dyDescent="0.3">
      <c r="A189" s="1">
        <v>2023</v>
      </c>
      <c r="B189" s="2">
        <v>45199</v>
      </c>
      <c r="C189" s="1">
        <v>34287.800000000003</v>
      </c>
      <c r="D189" s="1">
        <v>3262.7</v>
      </c>
      <c r="E189" s="1">
        <v>31025.1</v>
      </c>
      <c r="F189" s="1">
        <v>9103.2000000000007</v>
      </c>
      <c r="G189" s="1">
        <v>10005.1</v>
      </c>
      <c r="H189" s="1">
        <v>2539.4</v>
      </c>
      <c r="I189" s="1">
        <v>868.2</v>
      </c>
      <c r="J189" s="1">
        <v>4802.7</v>
      </c>
      <c r="K189" s="1">
        <v>1794.8</v>
      </c>
      <c r="L189" s="1">
        <v>24149.7</v>
      </c>
      <c r="M189" s="1">
        <v>14414.5</v>
      </c>
      <c r="N189" s="1">
        <v>9735.2999999999993</v>
      </c>
      <c r="O189" s="1">
        <v>24045.4</v>
      </c>
      <c r="P189" s="1">
        <v>19476.900000000001</v>
      </c>
      <c r="Q189" s="1">
        <v>4568.5</v>
      </c>
      <c r="R189" s="1">
        <v>53837.8</v>
      </c>
    </row>
    <row r="190" spans="1:18" x14ac:dyDescent="0.3">
      <c r="A190" s="1">
        <v>2023</v>
      </c>
      <c r="B190" s="2">
        <v>45291</v>
      </c>
      <c r="C190" s="1">
        <v>34583.699999999997</v>
      </c>
      <c r="D190" s="1">
        <v>3305.7</v>
      </c>
      <c r="E190" s="1">
        <v>31278</v>
      </c>
      <c r="F190" s="1">
        <v>9134.4</v>
      </c>
      <c r="G190" s="1">
        <v>10331.4</v>
      </c>
      <c r="H190" s="1">
        <v>2795</v>
      </c>
      <c r="I190" s="1">
        <v>870.5</v>
      </c>
      <c r="J190" s="1">
        <v>4860.6000000000004</v>
      </c>
      <c r="K190" s="1">
        <v>1805.3</v>
      </c>
      <c r="L190" s="1">
        <v>24965.3</v>
      </c>
      <c r="M190" s="1">
        <v>14731.2</v>
      </c>
      <c r="N190" s="1">
        <v>10234.1</v>
      </c>
      <c r="O190" s="1">
        <v>25018.9</v>
      </c>
      <c r="P190" s="1">
        <v>20136.8</v>
      </c>
      <c r="Q190" s="1">
        <v>4882.1000000000004</v>
      </c>
      <c r="R190" s="1">
        <v>54225.8</v>
      </c>
    </row>
    <row r="191" spans="1:18" x14ac:dyDescent="0.3">
      <c r="A191" s="1"/>
      <c r="C191" s="1" t="s">
        <v>40</v>
      </c>
      <c r="D191" s="1" t="s">
        <v>40</v>
      </c>
      <c r="E191" s="1" t="s">
        <v>40</v>
      </c>
      <c r="F191" s="1" t="s">
        <v>40</v>
      </c>
      <c r="G191" s="1" t="s">
        <v>40</v>
      </c>
      <c r="H191" s="1" t="s">
        <v>40</v>
      </c>
      <c r="I191" s="1" t="s">
        <v>40</v>
      </c>
      <c r="J191" s="1" t="s">
        <v>40</v>
      </c>
      <c r="K191" s="1" t="s">
        <v>40</v>
      </c>
      <c r="L191" s="1" t="s">
        <v>40</v>
      </c>
      <c r="M191" s="1" t="s">
        <v>40</v>
      </c>
      <c r="N191" s="1" t="s">
        <v>40</v>
      </c>
      <c r="O191" s="1" t="s">
        <v>40</v>
      </c>
      <c r="P191" s="1" t="s">
        <v>40</v>
      </c>
      <c r="Q191" s="1" t="s">
        <v>40</v>
      </c>
      <c r="R191" s="1" t="s">
        <v>40</v>
      </c>
    </row>
    <row r="192" spans="1:18" x14ac:dyDescent="0.3">
      <c r="A192" s="1"/>
      <c r="C192" s="1" t="s">
        <v>114</v>
      </c>
      <c r="D192" s="1" t="s">
        <v>114</v>
      </c>
      <c r="E192" s="1" t="s">
        <v>114</v>
      </c>
      <c r="F192" s="1" t="s">
        <v>114</v>
      </c>
      <c r="G192" s="1" t="s">
        <v>114</v>
      </c>
      <c r="H192" s="1" t="s">
        <v>114</v>
      </c>
      <c r="I192" s="1" t="s">
        <v>114</v>
      </c>
      <c r="J192" s="1" t="s">
        <v>114</v>
      </c>
      <c r="K192" s="1" t="s">
        <v>114</v>
      </c>
      <c r="L192" s="1" t="s">
        <v>114</v>
      </c>
      <c r="M192" s="1" t="s">
        <v>114</v>
      </c>
      <c r="N192" s="1" t="s">
        <v>114</v>
      </c>
      <c r="O192" s="1" t="s">
        <v>114</v>
      </c>
      <c r="P192" s="1" t="s">
        <v>114</v>
      </c>
      <c r="Q192" s="1" t="s">
        <v>114</v>
      </c>
      <c r="R192" s="1" t="s">
        <v>114</v>
      </c>
    </row>
  </sheetData>
  <sheetProtection algorithmName="SHA-512" hashValue="Hp6nUP/9esYFJteLVrmiki3v8pJSr8bL9SSzKJZU4otmT56OhLPHA6jLzkDYO5HaB5YC2Fz1eAUFLJ5mxM7eQA==" saltValue="qnh5K9q6AQMivD8hm1NHsQ==" spinCount="100000" sheet="1" objects="1" scenarios="1" autoFilter="0"/>
  <phoneticPr fontId="30" type="noConversion"/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Folha54"/>
  <dimension ref="A1:V56"/>
  <sheetViews>
    <sheetView topLeftCell="Q40" workbookViewId="0">
      <selection activeCell="A34" sqref="A1:XFD1048576"/>
    </sheetView>
  </sheetViews>
  <sheetFormatPr defaultRowHeight="14.4" x14ac:dyDescent="0.3"/>
  <cols>
    <col min="1" max="1" width="8.88671875" style="9"/>
    <col min="2" max="2" width="21" style="9" bestFit="1" customWidth="1"/>
    <col min="3" max="15" width="8.88671875" style="9"/>
    <col min="16" max="16" width="12.109375" style="9" bestFit="1" customWidth="1"/>
    <col min="17" max="17" width="10.109375" style="9" bestFit="1" customWidth="1"/>
    <col min="18" max="18" width="11.109375" style="9" bestFit="1" customWidth="1"/>
    <col min="19" max="19" width="8.88671875" style="9"/>
    <col min="20" max="20" width="5" style="9" bestFit="1" customWidth="1"/>
    <col min="21" max="21" width="5" style="10" bestFit="1" customWidth="1"/>
    <col min="22" max="22" width="11.44140625" style="9" bestFit="1" customWidth="1"/>
    <col min="23" max="16384" width="8.88671875" style="9"/>
  </cols>
  <sheetData>
    <row r="1" spans="1:22" x14ac:dyDescent="0.3">
      <c r="A1" s="9">
        <v>6</v>
      </c>
      <c r="B1" s="9" t="str">
        <f>VLOOKUP(A1,$A$5:$B$10,2,FALSE)</f>
        <v>Continente</v>
      </c>
      <c r="E1" s="9">
        <f>A1+1</f>
        <v>7</v>
      </c>
      <c r="P1" s="9">
        <v>7</v>
      </c>
      <c r="Q1" s="9">
        <v>8</v>
      </c>
      <c r="R1" s="9">
        <v>9</v>
      </c>
    </row>
    <row r="2" spans="1:22" x14ac:dyDescent="0.3">
      <c r="D2" s="70" t="s">
        <v>40</v>
      </c>
      <c r="E2" s="70"/>
      <c r="G2" s="70" t="s">
        <v>41</v>
      </c>
      <c r="H2" s="70"/>
      <c r="J2" s="70" t="s">
        <v>42</v>
      </c>
      <c r="K2" s="70"/>
      <c r="M2" s="70" t="s">
        <v>43</v>
      </c>
      <c r="N2" s="70"/>
    </row>
    <row r="3" spans="1:22" x14ac:dyDescent="0.3">
      <c r="U3" s="9"/>
      <c r="V3" s="10"/>
    </row>
    <row r="4" spans="1:22" x14ac:dyDescent="0.3">
      <c r="D4" s="12"/>
      <c r="E4" s="11" t="str">
        <f>HLOOKUP(B1,'Ferrovia Cor NUTS II Tab'!$B$4:$I$42,1,FALSE)</f>
        <v>Continente</v>
      </c>
      <c r="G4" s="12"/>
      <c r="H4" s="11" t="str">
        <f>E4</f>
        <v>Continente</v>
      </c>
      <c r="J4" s="12"/>
      <c r="K4" s="11" t="str">
        <f>H4</f>
        <v>Continente</v>
      </c>
      <c r="M4" s="12"/>
      <c r="N4" s="11" t="str">
        <f>K4</f>
        <v>Continente</v>
      </c>
      <c r="P4" s="11" t="s">
        <v>32</v>
      </c>
      <c r="Q4" s="11" t="s">
        <v>37</v>
      </c>
      <c r="R4" s="11" t="s">
        <v>38</v>
      </c>
      <c r="T4" s="9">
        <f>MAX(T5:T500)</f>
        <v>2023</v>
      </c>
      <c r="U4" s="9"/>
      <c r="V4" s="10" t="s">
        <v>32</v>
      </c>
    </row>
    <row r="5" spans="1:22" x14ac:dyDescent="0.3">
      <c r="A5" s="9">
        <v>1</v>
      </c>
      <c r="B5" s="9" t="s">
        <v>0</v>
      </c>
      <c r="D5" s="13">
        <f t="shared" ref="D5:D43" si="0">D6-1</f>
        <v>1983</v>
      </c>
      <c r="E5" s="9">
        <f>VLOOKUP($D5,'Ferrovia Cor NUTS II Tab'!$A$5:$I$508,E$1,FALSE)</f>
        <v>19851.777216907252</v>
      </c>
      <c r="G5" s="13">
        <f>D5</f>
        <v>1983</v>
      </c>
      <c r="H5" s="14">
        <f>IF(SUM(E5)=0,"",E5/P5)</f>
        <v>1</v>
      </c>
      <c r="J5" s="13">
        <f>G5</f>
        <v>1983</v>
      </c>
      <c r="K5" s="14">
        <f>IF(SUM(E5)=0,"",E5/Q5)</f>
        <v>4.1037265564666152E-3</v>
      </c>
      <c r="M5" s="13">
        <f>J5</f>
        <v>1983</v>
      </c>
      <c r="N5" s="14">
        <f>IF(SUM(E5)=0,"",E5/R5)</f>
        <v>1.2857368663800033E-3</v>
      </c>
      <c r="P5" s="15">
        <f>VLOOKUP($D5,'Ferrovia Cor NUTS II Tab'!$A$5:$I$508,P$1,FALSE)</f>
        <v>19851.777216907252</v>
      </c>
      <c r="Q5" s="15">
        <f>VLOOKUP($D5,'Ferrovia Cor NUTS II Tab'!$A$5:$I$508,Q$1,FALSE)</f>
        <v>4837500</v>
      </c>
      <c r="R5" s="15">
        <f>VLOOKUP($D5,'Ferrovia Cor NUTS II Tab'!$A$5:$I$508,R$1,FALSE)</f>
        <v>15440000</v>
      </c>
      <c r="T5" s="9">
        <f>IF(SUM(V5)&gt;0,U5,"")</f>
        <v>1978</v>
      </c>
      <c r="U5" s="9">
        <v>1978</v>
      </c>
      <c r="V5" s="10">
        <f>IFERROR(VLOOKUP($U5,'Ferrovia Cor NUTS II Tab'!$A$5:$I$52,7,FALSE),"")</f>
        <v>14804.321584980198</v>
      </c>
    </row>
    <row r="6" spans="1:22" x14ac:dyDescent="0.3">
      <c r="A6" s="9">
        <v>2</v>
      </c>
      <c r="B6" s="9" t="s">
        <v>1</v>
      </c>
      <c r="D6" s="13">
        <f t="shared" si="0"/>
        <v>1984</v>
      </c>
      <c r="E6" s="9">
        <f>VLOOKUP($D6,'Ferrovia Cor NUTS II Tab'!$A$5:$I$508,E$1,FALSE)</f>
        <v>19522.50576111571</v>
      </c>
      <c r="G6" s="13">
        <f t="shared" ref="G6:G45" si="1">D6</f>
        <v>1984</v>
      </c>
      <c r="H6" s="14">
        <f t="shared" ref="H6:H44" si="2">IF(SUM(E6)=0,"",E6/P6)</f>
        <v>1</v>
      </c>
      <c r="J6" s="13">
        <f t="shared" ref="J6:J45" si="3">G6</f>
        <v>1984</v>
      </c>
      <c r="K6" s="14">
        <f t="shared" ref="K6:K44" si="4">IF(SUM(E6)=0,"",E6/Q6)</f>
        <v>3.7290137644673104E-3</v>
      </c>
      <c r="M6" s="13">
        <f t="shared" ref="M6:M45" si="5">J6</f>
        <v>1984</v>
      </c>
      <c r="N6" s="14">
        <f t="shared" ref="N6:N44" si="6">IF(SUM(E6)=0,"",E6/R6)</f>
        <v>1.0302657533967866E-3</v>
      </c>
      <c r="P6" s="15">
        <f>VLOOKUP(D6,'Ferrovia Cor NUTS II Tab'!$A$5:$I$508,7,FALSE)</f>
        <v>19522.50576111571</v>
      </c>
      <c r="Q6" s="15">
        <f>VLOOKUP($D6,'Ferrovia Cor NUTS II Tab'!$A$5:$I$508,Q$1,FALSE)</f>
        <v>5235300</v>
      </c>
      <c r="R6" s="15">
        <f>VLOOKUP($D6,'Ferrovia Cor NUTS II Tab'!$A$5:$I$508,R$1,FALSE)</f>
        <v>18949000</v>
      </c>
      <c r="T6" s="9">
        <f t="shared" ref="T6:T56" si="7">IF(SUM(V6)&gt;0,U6,"")</f>
        <v>1979</v>
      </c>
      <c r="U6" s="9">
        <v>1979</v>
      </c>
      <c r="V6" s="10">
        <f>IFERROR(VLOOKUP($U6,'Ferrovia Cor NUTS II Tab'!$A$5:$I$52,7,FALSE),"")</f>
        <v>14728.324737382907</v>
      </c>
    </row>
    <row r="7" spans="1:22" x14ac:dyDescent="0.3">
      <c r="A7" s="9">
        <v>3</v>
      </c>
      <c r="B7" s="9" t="s">
        <v>33</v>
      </c>
      <c r="D7" s="13">
        <f t="shared" si="0"/>
        <v>1985</v>
      </c>
      <c r="E7" s="9">
        <f>VLOOKUP($D7,'Ferrovia Cor NUTS II Tab'!$A$5:$I$508,E$1,FALSE)</f>
        <v>31540.881475643699</v>
      </c>
      <c r="G7" s="13">
        <f t="shared" si="1"/>
        <v>1985</v>
      </c>
      <c r="H7" s="14">
        <f t="shared" si="2"/>
        <v>1</v>
      </c>
      <c r="J7" s="13">
        <f t="shared" si="3"/>
        <v>1985</v>
      </c>
      <c r="K7" s="14">
        <f t="shared" si="4"/>
        <v>5.2573393132052705E-3</v>
      </c>
      <c r="M7" s="13">
        <f t="shared" si="5"/>
        <v>1985</v>
      </c>
      <c r="N7" s="14">
        <f t="shared" si="6"/>
        <v>1.3579579309864812E-3</v>
      </c>
      <c r="P7" s="15">
        <f>VLOOKUP(D7,'Ferrovia Cor NUTS II Tab'!$A$5:$I$508,7,FALSE)</f>
        <v>31540.881475643699</v>
      </c>
      <c r="Q7" s="15">
        <f>VLOOKUP($D7,'Ferrovia Cor NUTS II Tab'!$A$5:$I$508,Q$1,FALSE)</f>
        <v>5999400</v>
      </c>
      <c r="R7" s="15">
        <f>VLOOKUP($D7,'Ferrovia Cor NUTS II Tab'!$A$5:$I$508,R$1,FALSE)</f>
        <v>23226699.999999996</v>
      </c>
      <c r="T7" s="9">
        <f t="shared" si="7"/>
        <v>1980</v>
      </c>
      <c r="U7" s="9">
        <v>1980</v>
      </c>
      <c r="V7" s="10">
        <f>IFERROR(VLOOKUP($U7,'Ferrovia Cor NUTS II Tab'!$A$5:$I$52,7,FALSE),"")</f>
        <v>8468.6355882323605</v>
      </c>
    </row>
    <row r="8" spans="1:22" x14ac:dyDescent="0.3">
      <c r="A8" s="9">
        <v>4</v>
      </c>
      <c r="B8" s="9" t="s">
        <v>2</v>
      </c>
      <c r="D8" s="13">
        <f t="shared" si="0"/>
        <v>1986</v>
      </c>
      <c r="E8" s="9">
        <f>VLOOKUP($D8,'Ferrovia Cor NUTS II Tab'!$A$5:$I$508,E$1,FALSE)</f>
        <v>48913.618180185753</v>
      </c>
      <c r="G8" s="13">
        <f t="shared" si="1"/>
        <v>1986</v>
      </c>
      <c r="H8" s="14">
        <f t="shared" si="2"/>
        <v>1</v>
      </c>
      <c r="J8" s="13">
        <f t="shared" si="3"/>
        <v>1986</v>
      </c>
      <c r="K8" s="14">
        <f t="shared" si="4"/>
        <v>6.9251356580849691E-3</v>
      </c>
      <c r="M8" s="13">
        <f t="shared" si="5"/>
        <v>1986</v>
      </c>
      <c r="N8" s="14">
        <f t="shared" si="6"/>
        <v>1.7264076780876359E-3</v>
      </c>
      <c r="P8" s="15">
        <f>VLOOKUP(D8,'Ferrovia Cor NUTS II Tab'!$A$5:$I$508,7,FALSE)</f>
        <v>48913.618180185753</v>
      </c>
      <c r="Q8" s="15">
        <f>VLOOKUP($D8,'Ferrovia Cor NUTS II Tab'!$A$5:$I$508,Q$1,FALSE)</f>
        <v>7063200</v>
      </c>
      <c r="R8" s="15">
        <f>VLOOKUP($D8,'Ferrovia Cor NUTS II Tab'!$A$5:$I$508,R$1,FALSE)</f>
        <v>28332600</v>
      </c>
      <c r="T8" s="9">
        <f t="shared" si="7"/>
        <v>1981</v>
      </c>
      <c r="U8" s="9">
        <v>1981</v>
      </c>
      <c r="V8" s="10">
        <f>IFERROR(VLOOKUP($U8,'Ferrovia Cor NUTS II Tab'!$A$5:$I$52,7,FALSE),"")</f>
        <v>11833.047355872348</v>
      </c>
    </row>
    <row r="9" spans="1:22" x14ac:dyDescent="0.3">
      <c r="A9" s="9">
        <v>5</v>
      </c>
      <c r="B9" s="9" t="s">
        <v>3</v>
      </c>
      <c r="D9" s="13">
        <f t="shared" si="0"/>
        <v>1987</v>
      </c>
      <c r="E9" s="9">
        <f>VLOOKUP($D9,'Ferrovia Cor NUTS II Tab'!$A$5:$I$508,E$1,FALSE)</f>
        <v>62589.893357009605</v>
      </c>
      <c r="G9" s="13">
        <f t="shared" si="1"/>
        <v>1987</v>
      </c>
      <c r="H9" s="14">
        <f t="shared" si="2"/>
        <v>1</v>
      </c>
      <c r="J9" s="13">
        <f t="shared" si="3"/>
        <v>1987</v>
      </c>
      <c r="K9" s="14">
        <f t="shared" si="4"/>
        <v>6.7978553275129085E-3</v>
      </c>
      <c r="M9" s="13">
        <f t="shared" si="5"/>
        <v>1987</v>
      </c>
      <c r="N9" s="14">
        <f t="shared" si="6"/>
        <v>1.8678810856054317E-3</v>
      </c>
      <c r="P9" s="15">
        <f>VLOOKUP(D9,'Ferrovia Cor NUTS II Tab'!$A$5:$I$508,7,FALSE)</f>
        <v>62589.893357009605</v>
      </c>
      <c r="Q9" s="15">
        <f>VLOOKUP($D9,'Ferrovia Cor NUTS II Tab'!$A$5:$I$508,Q$1,FALSE)</f>
        <v>9207300</v>
      </c>
      <c r="R9" s="15">
        <f>VLOOKUP($D9,'Ferrovia Cor NUTS II Tab'!$A$5:$I$508,R$1,FALSE)</f>
        <v>33508500</v>
      </c>
      <c r="T9" s="9">
        <f t="shared" si="7"/>
        <v>1982</v>
      </c>
      <c r="U9" s="9">
        <v>1982</v>
      </c>
      <c r="V9" s="10">
        <f>IFERROR(VLOOKUP($U9,'Ferrovia Cor NUTS II Tab'!$A$5:$I$52,7,FALSE),"")</f>
        <v>20720.992408296006</v>
      </c>
    </row>
    <row r="10" spans="1:22" x14ac:dyDescent="0.3">
      <c r="A10" s="9">
        <v>6</v>
      </c>
      <c r="B10" s="9" t="s">
        <v>32</v>
      </c>
      <c r="D10" s="13">
        <f t="shared" si="0"/>
        <v>1988</v>
      </c>
      <c r="E10" s="9">
        <f>VLOOKUP($D10,'Ferrovia Cor NUTS II Tab'!$A$5:$I$508,E$1,FALSE)</f>
        <v>78455.921229836094</v>
      </c>
      <c r="G10" s="13">
        <f t="shared" si="1"/>
        <v>1988</v>
      </c>
      <c r="H10" s="14">
        <f t="shared" si="2"/>
        <v>1</v>
      </c>
      <c r="J10" s="13">
        <f t="shared" si="3"/>
        <v>1988</v>
      </c>
      <c r="K10" s="14">
        <f t="shared" si="4"/>
        <v>6.7035716557158577E-3</v>
      </c>
      <c r="M10" s="13">
        <f t="shared" si="5"/>
        <v>1988</v>
      </c>
      <c r="N10" s="14">
        <f t="shared" si="6"/>
        <v>1.959154798501618E-3</v>
      </c>
      <c r="P10" s="15">
        <f>VLOOKUP(D10,'Ferrovia Cor NUTS II Tab'!$A$5:$I$508,7,FALSE)</f>
        <v>78455.921229836094</v>
      </c>
      <c r="Q10" s="15">
        <f>VLOOKUP($D10,'Ferrovia Cor NUTS II Tab'!$A$5:$I$508,Q$1,FALSE)</f>
        <v>11703599.999999998</v>
      </c>
      <c r="R10" s="15">
        <f>VLOOKUP($D10,'Ferrovia Cor NUTS II Tab'!$A$5:$I$508,R$1,FALSE)</f>
        <v>40045800</v>
      </c>
      <c r="T10" s="9">
        <f t="shared" si="7"/>
        <v>1983</v>
      </c>
      <c r="U10" s="9">
        <v>1983</v>
      </c>
      <c r="V10" s="10">
        <f>IFERROR(VLOOKUP($U10,'Ferrovia Cor NUTS II Tab'!$A$5:$I$52,7,FALSE),"")</f>
        <v>19851.777216907252</v>
      </c>
    </row>
    <row r="11" spans="1:22" x14ac:dyDescent="0.3">
      <c r="D11" s="13">
        <f t="shared" si="0"/>
        <v>1989</v>
      </c>
      <c r="E11" s="9">
        <f>VLOOKUP($D11,'Ferrovia Cor NUTS II Tab'!$A$5:$I$508,E$1,FALSE)</f>
        <v>81200.382079189148</v>
      </c>
      <c r="G11" s="13">
        <f t="shared" si="1"/>
        <v>1989</v>
      </c>
      <c r="H11" s="14">
        <f t="shared" si="2"/>
        <v>1</v>
      </c>
      <c r="J11" s="13">
        <f t="shared" si="3"/>
        <v>1989</v>
      </c>
      <c r="K11" s="14">
        <f t="shared" si="4"/>
        <v>6.0555724487060493E-3</v>
      </c>
      <c r="M11" s="13">
        <f t="shared" si="5"/>
        <v>1989</v>
      </c>
      <c r="N11" s="14">
        <f t="shared" si="6"/>
        <v>1.7195710850651962E-3</v>
      </c>
      <c r="P11" s="15">
        <f>VLOOKUP(D11,'Ferrovia Cor NUTS II Tab'!$A$5:$I$508,7,FALSE)</f>
        <v>81200.382079189148</v>
      </c>
      <c r="Q11" s="15">
        <f>VLOOKUP($D11,'Ferrovia Cor NUTS II Tab'!$A$5:$I$508,Q$1,FALSE)</f>
        <v>13409199.999999998</v>
      </c>
      <c r="R11" s="15">
        <f>VLOOKUP($D11,'Ferrovia Cor NUTS II Tab'!$A$5:$I$508,R$1,FALSE)</f>
        <v>47221300</v>
      </c>
      <c r="T11" s="9">
        <f t="shared" si="7"/>
        <v>1984</v>
      </c>
      <c r="U11" s="9">
        <v>1984</v>
      </c>
      <c r="V11" s="10">
        <f>IFERROR(VLOOKUP($U11,'Ferrovia Cor NUTS II Tab'!$A$5:$I$52,7,FALSE),"")</f>
        <v>19522.50576111571</v>
      </c>
    </row>
    <row r="12" spans="1:22" x14ac:dyDescent="0.3">
      <c r="D12" s="13">
        <f t="shared" si="0"/>
        <v>1990</v>
      </c>
      <c r="E12" s="9">
        <f>VLOOKUP($D12,'Ferrovia Cor NUTS II Tab'!$A$5:$I$508,E$1,FALSE)</f>
        <v>108240.44053830269</v>
      </c>
      <c r="G12" s="13">
        <f t="shared" si="1"/>
        <v>1990</v>
      </c>
      <c r="H12" s="14">
        <f t="shared" si="2"/>
        <v>1</v>
      </c>
      <c r="J12" s="13">
        <f t="shared" si="3"/>
        <v>1990</v>
      </c>
      <c r="K12" s="14">
        <f t="shared" si="4"/>
        <v>7.0441979017371384E-3</v>
      </c>
      <c r="M12" s="13">
        <f t="shared" si="5"/>
        <v>1990</v>
      </c>
      <c r="N12" s="14">
        <f t="shared" si="6"/>
        <v>1.909271864430655E-3</v>
      </c>
      <c r="P12" s="15">
        <f>VLOOKUP(D12,'Ferrovia Cor NUTS II Tab'!$A$5:$I$508,7,FALSE)</f>
        <v>108240.44053830269</v>
      </c>
      <c r="Q12" s="15">
        <f>VLOOKUP($D12,'Ferrovia Cor NUTS II Tab'!$A$5:$I$508,Q$1,FALSE)</f>
        <v>15365900</v>
      </c>
      <c r="R12" s="15">
        <f>VLOOKUP($D12,'Ferrovia Cor NUTS II Tab'!$A$5:$I$508,R$1,FALSE)</f>
        <v>56692000</v>
      </c>
      <c r="T12" s="9">
        <f t="shared" si="7"/>
        <v>1985</v>
      </c>
      <c r="U12" s="9">
        <v>1985</v>
      </c>
      <c r="V12" s="10">
        <f>IFERROR(VLOOKUP($U12,'Ferrovia Cor NUTS II Tab'!$A$5:$I$52,7,FALSE),"")</f>
        <v>31540.881475643699</v>
      </c>
    </row>
    <row r="13" spans="1:22" x14ac:dyDescent="0.3">
      <c r="D13" s="13">
        <f t="shared" si="0"/>
        <v>1991</v>
      </c>
      <c r="E13" s="9">
        <f>VLOOKUP($D13,'Ferrovia Cor NUTS II Tab'!$A$5:$I$508,E$1,FALSE)</f>
        <v>184567.2529204617</v>
      </c>
      <c r="G13" s="13">
        <f t="shared" si="1"/>
        <v>1991</v>
      </c>
      <c r="H13" s="14">
        <f t="shared" si="2"/>
        <v>1</v>
      </c>
      <c r="J13" s="13">
        <f t="shared" si="3"/>
        <v>1991</v>
      </c>
      <c r="K13" s="14">
        <f t="shared" si="4"/>
        <v>1.06217809844709E-2</v>
      </c>
      <c r="M13" s="13">
        <f t="shared" si="5"/>
        <v>1991</v>
      </c>
      <c r="N13" s="14">
        <f t="shared" si="6"/>
        <v>2.8392646895016517E-3</v>
      </c>
      <c r="P13" s="15">
        <f>VLOOKUP(D13,'Ferrovia Cor NUTS II Tab'!$A$5:$I$508,7,FALSE)</f>
        <v>184567.2529204617</v>
      </c>
      <c r="Q13" s="15">
        <f>VLOOKUP($D13,'Ferrovia Cor NUTS II Tab'!$A$5:$I$508,Q$1,FALSE)</f>
        <v>17376300</v>
      </c>
      <c r="R13" s="15">
        <f>VLOOKUP($D13,'Ferrovia Cor NUTS II Tab'!$A$5:$I$508,R$1,FALSE)</f>
        <v>65005299.999999993</v>
      </c>
      <c r="T13" s="9">
        <f t="shared" si="7"/>
        <v>1986</v>
      </c>
      <c r="U13" s="9">
        <v>1986</v>
      </c>
      <c r="V13" s="10">
        <f>IFERROR(VLOOKUP($U13,'Ferrovia Cor NUTS II Tab'!$A$5:$I$52,7,FALSE),"")</f>
        <v>48913.618180185753</v>
      </c>
    </row>
    <row r="14" spans="1:22" x14ac:dyDescent="0.3">
      <c r="D14" s="13">
        <f t="shared" si="0"/>
        <v>1992</v>
      </c>
      <c r="E14" s="9">
        <f>VLOOKUP($D14,'Ferrovia Cor NUTS II Tab'!$A$5:$I$508,E$1,FALSE)</f>
        <v>213128.66491754871</v>
      </c>
      <c r="G14" s="13">
        <f t="shared" si="1"/>
        <v>1992</v>
      </c>
      <c r="H14" s="14">
        <f t="shared" si="2"/>
        <v>1</v>
      </c>
      <c r="J14" s="13">
        <f t="shared" si="3"/>
        <v>1992</v>
      </c>
      <c r="K14" s="14">
        <f t="shared" si="4"/>
        <v>1.0962280882499162E-2</v>
      </c>
      <c r="M14" s="13">
        <f t="shared" si="5"/>
        <v>1992</v>
      </c>
      <c r="N14" s="14">
        <f t="shared" si="6"/>
        <v>2.9212674884802779E-3</v>
      </c>
      <c r="P14" s="15">
        <f>VLOOKUP(D14,'Ferrovia Cor NUTS II Tab'!$A$5:$I$508,7,FALSE)</f>
        <v>213128.66491754871</v>
      </c>
      <c r="Q14" s="15">
        <f>VLOOKUP($D14,'Ferrovia Cor NUTS II Tab'!$A$5:$I$508,Q$1,FALSE)</f>
        <v>19442000</v>
      </c>
      <c r="R14" s="15">
        <f>VLOOKUP($D14,'Ferrovia Cor NUTS II Tab'!$A$5:$I$508,R$1,FALSE)</f>
        <v>72957600</v>
      </c>
      <c r="T14" s="9">
        <f t="shared" si="7"/>
        <v>1987</v>
      </c>
      <c r="U14" s="9">
        <v>1987</v>
      </c>
      <c r="V14" s="10">
        <f>IFERROR(VLOOKUP($U14,'Ferrovia Cor NUTS II Tab'!$A$5:$I$52,7,FALSE),"")</f>
        <v>62589.893357009605</v>
      </c>
    </row>
    <row r="15" spans="1:22" x14ac:dyDescent="0.3">
      <c r="D15" s="13">
        <f t="shared" si="0"/>
        <v>1993</v>
      </c>
      <c r="E15" s="9">
        <f>VLOOKUP($D15,'Ferrovia Cor NUTS II Tab'!$A$5:$I$508,E$1,FALSE)</f>
        <v>268304.14700571622</v>
      </c>
      <c r="G15" s="13">
        <f t="shared" si="1"/>
        <v>1993</v>
      </c>
      <c r="H15" s="14">
        <f t="shared" si="2"/>
        <v>1</v>
      </c>
      <c r="J15" s="13">
        <f t="shared" si="3"/>
        <v>1993</v>
      </c>
      <c r="K15" s="14">
        <f t="shared" si="4"/>
        <v>1.4461418685056201E-2</v>
      </c>
      <c r="M15" s="13">
        <f t="shared" si="5"/>
        <v>1993</v>
      </c>
      <c r="N15" s="14">
        <f t="shared" si="6"/>
        <v>3.5272963159940132E-3</v>
      </c>
      <c r="P15" s="15">
        <f>VLOOKUP(D15,'Ferrovia Cor NUTS II Tab'!$A$5:$I$508,7,FALSE)</f>
        <v>268304.14700571622</v>
      </c>
      <c r="Q15" s="15">
        <f>VLOOKUP($D15,'Ferrovia Cor NUTS II Tab'!$A$5:$I$508,Q$1,FALSE)</f>
        <v>18553100</v>
      </c>
      <c r="R15" s="15">
        <f>VLOOKUP($D15,'Ferrovia Cor NUTS II Tab'!$A$5:$I$508,R$1,FALSE)</f>
        <v>76065100</v>
      </c>
      <c r="T15" s="9">
        <f t="shared" si="7"/>
        <v>1988</v>
      </c>
      <c r="U15" s="9">
        <v>1988</v>
      </c>
      <c r="V15" s="10">
        <f>IFERROR(VLOOKUP($U15,'Ferrovia Cor NUTS II Tab'!$A$5:$I$52,7,FALSE),"")</f>
        <v>78455.921229836094</v>
      </c>
    </row>
    <row r="16" spans="1:22" x14ac:dyDescent="0.3">
      <c r="D16" s="13">
        <f t="shared" si="0"/>
        <v>1994</v>
      </c>
      <c r="E16" s="9">
        <f>VLOOKUP($D16,'Ferrovia Cor NUTS II Tab'!$A$5:$I$508,E$1,FALSE)</f>
        <v>296610.16949152545</v>
      </c>
      <c r="G16" s="13">
        <f t="shared" si="1"/>
        <v>1994</v>
      </c>
      <c r="H16" s="14">
        <f t="shared" si="2"/>
        <v>1</v>
      </c>
      <c r="J16" s="13">
        <f t="shared" si="3"/>
        <v>1994</v>
      </c>
      <c r="K16" s="14">
        <f t="shared" si="4"/>
        <v>1.5420256171869418E-2</v>
      </c>
      <c r="M16" s="13">
        <f t="shared" si="5"/>
        <v>1994</v>
      </c>
      <c r="N16" s="14">
        <f t="shared" si="6"/>
        <v>3.5966349636653559E-3</v>
      </c>
      <c r="P16" s="15">
        <f>VLOOKUP(D16,'Ferrovia Cor NUTS II Tab'!$A$5:$I$508,7,FALSE)</f>
        <v>296610.16949152545</v>
      </c>
      <c r="Q16" s="15">
        <f>VLOOKUP($D16,'Ferrovia Cor NUTS II Tab'!$A$5:$I$508,Q$1,FALSE)</f>
        <v>19235100</v>
      </c>
      <c r="R16" s="15">
        <f>VLOOKUP($D16,'Ferrovia Cor NUTS II Tab'!$A$5:$I$508,R$1,FALSE)</f>
        <v>82468799.999999985</v>
      </c>
      <c r="T16" s="9">
        <f t="shared" si="7"/>
        <v>1989</v>
      </c>
      <c r="U16" s="9">
        <v>1989</v>
      </c>
      <c r="V16" s="10">
        <f>IFERROR(VLOOKUP($U16,'Ferrovia Cor NUTS II Tab'!$A$5:$I$52,7,FALSE),"")</f>
        <v>81200.382079189148</v>
      </c>
    </row>
    <row r="17" spans="4:22" x14ac:dyDescent="0.3">
      <c r="D17" s="13">
        <f t="shared" si="0"/>
        <v>1995</v>
      </c>
      <c r="E17" s="9">
        <f>VLOOKUP($D17,'Ferrovia Cor NUTS II Tab'!$A$5:$I$508,E$1,FALSE)</f>
        <v>240080.93993475725</v>
      </c>
      <c r="G17" s="13">
        <f t="shared" si="1"/>
        <v>1995</v>
      </c>
      <c r="H17" s="14">
        <f t="shared" si="2"/>
        <v>1</v>
      </c>
      <c r="J17" s="13">
        <f t="shared" si="3"/>
        <v>1995</v>
      </c>
      <c r="K17" s="14">
        <f t="shared" si="4"/>
        <v>1.1582893007003225E-2</v>
      </c>
      <c r="M17" s="13">
        <f t="shared" si="5"/>
        <v>1995</v>
      </c>
      <c r="N17" s="14">
        <f t="shared" si="6"/>
        <v>2.696672079924398E-3</v>
      </c>
      <c r="P17" s="15">
        <f>VLOOKUP(D17,'Ferrovia Cor NUTS II Tab'!$A$5:$I$508,7,FALSE)</f>
        <v>240080.93993475725</v>
      </c>
      <c r="Q17" s="15">
        <f>VLOOKUP($D17,'Ferrovia Cor NUTS II Tab'!$A$5:$I$508,Q$1,FALSE)</f>
        <v>20727200</v>
      </c>
      <c r="R17" s="15">
        <f>VLOOKUP($D17,'Ferrovia Cor NUTS II Tab'!$A$5:$I$508,R$1,FALSE)</f>
        <v>89028600</v>
      </c>
      <c r="T17" s="9">
        <f t="shared" si="7"/>
        <v>1990</v>
      </c>
      <c r="U17" s="9">
        <v>1990</v>
      </c>
      <c r="V17" s="10">
        <f>IFERROR(VLOOKUP($U17,'Ferrovia Cor NUTS II Tab'!$A$5:$I$52,7,FALSE),"")</f>
        <v>108240.44053830269</v>
      </c>
    </row>
    <row r="18" spans="4:22" x14ac:dyDescent="0.3">
      <c r="D18" s="13">
        <f t="shared" si="0"/>
        <v>1996</v>
      </c>
      <c r="E18" s="9">
        <f>VLOOKUP($D18,'Ferrovia Cor NUTS II Tab'!$A$5:$I$508,E$1,FALSE)</f>
        <v>359847.76688181481</v>
      </c>
      <c r="G18" s="13">
        <f t="shared" si="1"/>
        <v>1996</v>
      </c>
      <c r="H18" s="14">
        <f t="shared" si="2"/>
        <v>1</v>
      </c>
      <c r="J18" s="13">
        <f t="shared" si="3"/>
        <v>1996</v>
      </c>
      <c r="K18" s="14">
        <f t="shared" si="4"/>
        <v>1.6008815997874144E-2</v>
      </c>
      <c r="M18" s="13">
        <f t="shared" si="5"/>
        <v>1996</v>
      </c>
      <c r="N18" s="14">
        <f t="shared" si="6"/>
        <v>3.813902115934598E-3</v>
      </c>
      <c r="P18" s="15">
        <f>VLOOKUP(D18,'Ferrovia Cor NUTS II Tab'!$A$5:$I$508,7,FALSE)</f>
        <v>359847.76688181481</v>
      </c>
      <c r="Q18" s="15">
        <f>VLOOKUP($D18,'Ferrovia Cor NUTS II Tab'!$A$5:$I$508,Q$1,FALSE)</f>
        <v>22478100</v>
      </c>
      <c r="R18" s="15">
        <f>VLOOKUP($D18,'Ferrovia Cor NUTS II Tab'!$A$5:$I$508,R$1,FALSE)</f>
        <v>94351600</v>
      </c>
      <c r="T18" s="9">
        <f t="shared" si="7"/>
        <v>1991</v>
      </c>
      <c r="U18" s="9">
        <v>1991</v>
      </c>
      <c r="V18" s="10">
        <f>IFERROR(VLOOKUP($U18,'Ferrovia Cor NUTS II Tab'!$A$5:$I$52,7,FALSE),"")</f>
        <v>184567.2529204617</v>
      </c>
    </row>
    <row r="19" spans="4:22" x14ac:dyDescent="0.3">
      <c r="D19" s="13">
        <f t="shared" si="0"/>
        <v>1997</v>
      </c>
      <c r="E19" s="9">
        <f>VLOOKUP($D19,'Ferrovia Cor NUTS II Tab'!$A$5:$I$508,E$1,FALSE)</f>
        <v>529132.90968765272</v>
      </c>
      <c r="G19" s="13">
        <f t="shared" si="1"/>
        <v>1997</v>
      </c>
      <c r="H19" s="14">
        <f t="shared" si="2"/>
        <v>1</v>
      </c>
      <c r="J19" s="13">
        <f t="shared" si="3"/>
        <v>1997</v>
      </c>
      <c r="K19" s="14">
        <f t="shared" si="4"/>
        <v>1.9889672360963364E-2</v>
      </c>
      <c r="M19" s="13">
        <f t="shared" si="5"/>
        <v>1997</v>
      </c>
      <c r="N19" s="14">
        <f t="shared" si="6"/>
        <v>5.1708028531719423E-3</v>
      </c>
      <c r="P19" s="15">
        <f>VLOOKUP(D19,'Ferrovia Cor NUTS II Tab'!$A$5:$I$508,7,FALSE)</f>
        <v>529132.90968765272</v>
      </c>
      <c r="Q19" s="15">
        <f>VLOOKUP($D19,'Ferrovia Cor NUTS II Tab'!$A$5:$I$508,Q$1,FALSE)</f>
        <v>26603400</v>
      </c>
      <c r="R19" s="15">
        <f>VLOOKUP($D19,'Ferrovia Cor NUTS II Tab'!$A$5:$I$508,R$1,FALSE)</f>
        <v>102330900</v>
      </c>
      <c r="T19" s="9">
        <f t="shared" si="7"/>
        <v>1992</v>
      </c>
      <c r="U19" s="9">
        <v>1992</v>
      </c>
      <c r="V19" s="10">
        <f>IFERROR(VLOOKUP($U19,'Ferrovia Cor NUTS II Tab'!$A$5:$I$52,7,FALSE),"")</f>
        <v>213128.66491754871</v>
      </c>
    </row>
    <row r="20" spans="4:22" x14ac:dyDescent="0.3">
      <c r="D20" s="13">
        <f t="shared" si="0"/>
        <v>1998</v>
      </c>
      <c r="E20" s="9">
        <f>VLOOKUP($D20,'Ferrovia Cor NUTS II Tab'!$A$5:$I$508,E$1,FALSE)</f>
        <v>626411.20399836393</v>
      </c>
      <c r="G20" s="13">
        <f t="shared" si="1"/>
        <v>1998</v>
      </c>
      <c r="H20" s="14">
        <f t="shared" si="2"/>
        <v>1</v>
      </c>
      <c r="J20" s="13">
        <f t="shared" si="3"/>
        <v>1998</v>
      </c>
      <c r="K20" s="14">
        <f t="shared" si="4"/>
        <v>2.056970239477636E-2</v>
      </c>
      <c r="M20" s="13">
        <f t="shared" si="5"/>
        <v>1998</v>
      </c>
      <c r="N20" s="14">
        <f t="shared" si="6"/>
        <v>5.6254340145730974E-3</v>
      </c>
      <c r="P20" s="15">
        <f>VLOOKUP(D20,'Ferrovia Cor NUTS II Tab'!$A$5:$I$508,7,FALSE)</f>
        <v>626411.20399836393</v>
      </c>
      <c r="Q20" s="15">
        <f>VLOOKUP($D20,'Ferrovia Cor NUTS II Tab'!$A$5:$I$508,Q$1,FALSE)</f>
        <v>30453100</v>
      </c>
      <c r="R20" s="15">
        <f>VLOOKUP($D20,'Ferrovia Cor NUTS II Tab'!$A$5:$I$508,R$1,FALSE)</f>
        <v>111353400</v>
      </c>
      <c r="T20" s="9">
        <f t="shared" si="7"/>
        <v>1993</v>
      </c>
      <c r="U20" s="9">
        <v>1993</v>
      </c>
      <c r="V20" s="10">
        <f>IFERROR(VLOOKUP($U20,'Ferrovia Cor NUTS II Tab'!$A$5:$I$52,7,FALSE),"")</f>
        <v>268304.14700571622</v>
      </c>
    </row>
    <row r="21" spans="4:22" x14ac:dyDescent="0.3">
      <c r="D21" s="13">
        <f t="shared" si="0"/>
        <v>1999</v>
      </c>
      <c r="E21" s="9">
        <f>VLOOKUP($D21,'Ferrovia Cor NUTS II Tab'!$A$5:$I$508,E$1,FALSE)</f>
        <v>603116.22489799582</v>
      </c>
      <c r="G21" s="13">
        <f t="shared" si="1"/>
        <v>1999</v>
      </c>
      <c r="H21" s="14">
        <f t="shared" si="2"/>
        <v>1</v>
      </c>
      <c r="J21" s="13">
        <f t="shared" si="3"/>
        <v>1999</v>
      </c>
      <c r="K21" s="14">
        <f t="shared" si="4"/>
        <v>1.8276304622074486E-2</v>
      </c>
      <c r="M21" s="13">
        <f t="shared" si="5"/>
        <v>1999</v>
      </c>
      <c r="N21" s="14">
        <f t="shared" si="6"/>
        <v>5.0426386637993752E-3</v>
      </c>
      <c r="P21" s="15">
        <f>VLOOKUP(D21,'Ferrovia Cor NUTS II Tab'!$A$5:$I$508,7,FALSE)</f>
        <v>603116.22489799582</v>
      </c>
      <c r="Q21" s="15">
        <f>VLOOKUP($D21,'Ferrovia Cor NUTS II Tab'!$A$5:$I$508,Q$1,FALSE)</f>
        <v>32999900</v>
      </c>
      <c r="R21" s="15">
        <f>VLOOKUP($D21,'Ferrovia Cor NUTS II Tab'!$A$5:$I$508,R$1,FALSE)</f>
        <v>119603300</v>
      </c>
      <c r="T21" s="9">
        <f t="shared" si="7"/>
        <v>1994</v>
      </c>
      <c r="U21" s="9">
        <v>1994</v>
      </c>
      <c r="V21" s="10">
        <f>IFERROR(VLOOKUP($U21,'Ferrovia Cor NUTS II Tab'!$A$5:$I$52,7,FALSE),"")</f>
        <v>296610.16949152545</v>
      </c>
    </row>
    <row r="22" spans="4:22" x14ac:dyDescent="0.3">
      <c r="D22" s="13">
        <f t="shared" si="0"/>
        <v>2000</v>
      </c>
      <c r="E22" s="9">
        <f>VLOOKUP($D22,'Ferrovia Cor NUTS II Tab'!$A$5:$I$508,E$1,FALSE)</f>
        <v>611245.66794026399</v>
      </c>
      <c r="G22" s="13">
        <f t="shared" si="1"/>
        <v>2000</v>
      </c>
      <c r="H22" s="14">
        <f t="shared" si="2"/>
        <v>1</v>
      </c>
      <c r="J22" s="13">
        <f t="shared" si="3"/>
        <v>2000</v>
      </c>
      <c r="K22" s="14">
        <f t="shared" si="4"/>
        <v>1.6997980192944476E-2</v>
      </c>
      <c r="M22" s="13">
        <f t="shared" si="5"/>
        <v>2000</v>
      </c>
      <c r="N22" s="14">
        <f t="shared" si="6"/>
        <v>4.7599427474332261E-3</v>
      </c>
      <c r="P22" s="15">
        <f>VLOOKUP(D22,'Ferrovia Cor NUTS II Tab'!$A$5:$I$508,7,FALSE)</f>
        <v>611245.66794026399</v>
      </c>
      <c r="Q22" s="15">
        <f>VLOOKUP($D22,'Ferrovia Cor NUTS II Tab'!$A$5:$I$508,Q$1,FALSE)</f>
        <v>35959899.999999993</v>
      </c>
      <c r="R22" s="15">
        <f>VLOOKUP($D22,'Ferrovia Cor NUTS II Tab'!$A$5:$I$508,R$1,FALSE)</f>
        <v>128414500</v>
      </c>
      <c r="T22" s="9">
        <f t="shared" si="7"/>
        <v>1995</v>
      </c>
      <c r="U22" s="9">
        <v>1995</v>
      </c>
      <c r="V22" s="10">
        <f>IFERROR(VLOOKUP($U22,'Ferrovia Cor NUTS II Tab'!$A$5:$I$52,7,FALSE),"")</f>
        <v>240080.93993475725</v>
      </c>
    </row>
    <row r="23" spans="4:22" x14ac:dyDescent="0.3">
      <c r="D23" s="13">
        <f t="shared" si="0"/>
        <v>2001</v>
      </c>
      <c r="E23" s="9">
        <f>VLOOKUP($D23,'Ferrovia Cor NUTS II Tab'!$A$5:$I$508,E$1,FALSE)</f>
        <v>499326.31900000002</v>
      </c>
      <c r="G23" s="13">
        <f t="shared" si="1"/>
        <v>2001</v>
      </c>
      <c r="H23" s="14">
        <f t="shared" si="2"/>
        <v>1</v>
      </c>
      <c r="J23" s="13">
        <f t="shared" si="3"/>
        <v>2001</v>
      </c>
      <c r="K23" s="14">
        <f t="shared" si="4"/>
        <v>1.3430910149714615E-2</v>
      </c>
      <c r="M23" s="13">
        <f t="shared" si="5"/>
        <v>2001</v>
      </c>
      <c r="N23" s="14">
        <f t="shared" si="6"/>
        <v>3.6775986097598162E-3</v>
      </c>
      <c r="P23" s="15">
        <f>VLOOKUP(D23,'Ferrovia Cor NUTS II Tab'!$A$5:$I$508,7,FALSE)</f>
        <v>499326.31900000002</v>
      </c>
      <c r="Q23" s="15">
        <f>VLOOKUP($D23,'Ferrovia Cor NUTS II Tab'!$A$5:$I$508,Q$1,FALSE)</f>
        <v>37177399.999999993</v>
      </c>
      <c r="R23" s="15">
        <f>VLOOKUP($D23,'Ferrovia Cor NUTS II Tab'!$A$5:$I$508,R$1,FALSE)</f>
        <v>135775100</v>
      </c>
      <c r="T23" s="9">
        <f t="shared" si="7"/>
        <v>1996</v>
      </c>
      <c r="U23" s="9">
        <v>1996</v>
      </c>
      <c r="V23" s="10">
        <f>IFERROR(VLOOKUP($U23,'Ferrovia Cor NUTS II Tab'!$A$5:$I$52,7,FALSE),"")</f>
        <v>359847.76688181481</v>
      </c>
    </row>
    <row r="24" spans="4:22" x14ac:dyDescent="0.3">
      <c r="D24" s="13">
        <f t="shared" si="0"/>
        <v>2002</v>
      </c>
      <c r="E24" s="9">
        <f>VLOOKUP($D24,'Ferrovia Cor NUTS II Tab'!$A$5:$I$508,E$1,FALSE)</f>
        <v>644599.54399999999</v>
      </c>
      <c r="G24" s="13">
        <f t="shared" si="1"/>
        <v>2002</v>
      </c>
      <c r="H24" s="14">
        <f t="shared" si="2"/>
        <v>1</v>
      </c>
      <c r="J24" s="13">
        <f t="shared" si="3"/>
        <v>2002</v>
      </c>
      <c r="K24" s="14">
        <f t="shared" si="4"/>
        <v>1.748754205721572E-2</v>
      </c>
      <c r="M24" s="13">
        <f t="shared" si="5"/>
        <v>2002</v>
      </c>
      <c r="N24" s="14">
        <f t="shared" si="6"/>
        <v>4.5217857067697759E-3</v>
      </c>
      <c r="P24" s="15">
        <f>VLOOKUP(D24,'Ferrovia Cor NUTS II Tab'!$A$5:$I$508,7,FALSE)</f>
        <v>644599.54399999999</v>
      </c>
      <c r="Q24" s="15">
        <f>VLOOKUP($D24,'Ferrovia Cor NUTS II Tab'!$A$5:$I$508,Q$1,FALSE)</f>
        <v>36860500</v>
      </c>
      <c r="R24" s="15">
        <f>VLOOKUP($D24,'Ferrovia Cor NUTS II Tab'!$A$5:$I$508,R$1,FALSE)</f>
        <v>142554200</v>
      </c>
      <c r="T24" s="9">
        <f t="shared" si="7"/>
        <v>1997</v>
      </c>
      <c r="U24" s="9">
        <v>1997</v>
      </c>
      <c r="V24" s="10">
        <f>IFERROR(VLOOKUP($U24,'Ferrovia Cor NUTS II Tab'!$A$5:$I$52,7,FALSE),"")</f>
        <v>529132.90968765272</v>
      </c>
    </row>
    <row r="25" spans="4:22" x14ac:dyDescent="0.3">
      <c r="D25" s="13">
        <f t="shared" si="0"/>
        <v>2003</v>
      </c>
      <c r="E25" s="9">
        <f>VLOOKUP($D25,'Ferrovia Cor NUTS II Tab'!$A$5:$I$508,E$1,FALSE)</f>
        <v>830786.43500000006</v>
      </c>
      <c r="G25" s="13">
        <f t="shared" si="1"/>
        <v>2003</v>
      </c>
      <c r="H25" s="14">
        <f t="shared" si="2"/>
        <v>1</v>
      </c>
      <c r="J25" s="13">
        <f t="shared" si="3"/>
        <v>2003</v>
      </c>
      <c r="K25" s="14">
        <f t="shared" si="4"/>
        <v>2.3937626165854615E-2</v>
      </c>
      <c r="M25" s="13">
        <f t="shared" si="5"/>
        <v>2003</v>
      </c>
      <c r="N25" s="14">
        <f t="shared" si="6"/>
        <v>5.6876767843426143E-3</v>
      </c>
      <c r="P25" s="15">
        <f>VLOOKUP(D25,'Ferrovia Cor NUTS II Tab'!$A$5:$I$508,7,FALSE)</f>
        <v>830786.43500000006</v>
      </c>
      <c r="Q25" s="15">
        <f>VLOOKUP($D25,'Ferrovia Cor NUTS II Tab'!$A$5:$I$508,Q$1,FALSE)</f>
        <v>34706300</v>
      </c>
      <c r="R25" s="15">
        <f>VLOOKUP($D25,'Ferrovia Cor NUTS II Tab'!$A$5:$I$508,R$1,FALSE)</f>
        <v>146067800</v>
      </c>
      <c r="T25" s="9">
        <f t="shared" si="7"/>
        <v>1998</v>
      </c>
      <c r="U25" s="9">
        <v>1998</v>
      </c>
      <c r="V25" s="10">
        <f>IFERROR(VLOOKUP($U25,'Ferrovia Cor NUTS II Tab'!$A$5:$I$52,7,FALSE),"")</f>
        <v>626411.20399836393</v>
      </c>
    </row>
    <row r="26" spans="4:22" x14ac:dyDescent="0.3">
      <c r="D26" s="13">
        <f t="shared" si="0"/>
        <v>2004</v>
      </c>
      <c r="E26" s="9">
        <f>VLOOKUP($D26,'Ferrovia Cor NUTS II Tab'!$A$5:$I$508,E$1,FALSE)</f>
        <v>578369.49899999995</v>
      </c>
      <c r="G26" s="13">
        <f t="shared" si="1"/>
        <v>2004</v>
      </c>
      <c r="H26" s="14">
        <f t="shared" si="2"/>
        <v>1</v>
      </c>
      <c r="J26" s="13">
        <f t="shared" si="3"/>
        <v>2004</v>
      </c>
      <c r="K26" s="14">
        <f t="shared" si="4"/>
        <v>1.6217770920317304E-2</v>
      </c>
      <c r="M26" s="13">
        <f t="shared" si="5"/>
        <v>2004</v>
      </c>
      <c r="N26" s="14">
        <f t="shared" si="6"/>
        <v>3.7988543656288002E-3</v>
      </c>
      <c r="P26" s="15">
        <f>VLOOKUP(D26,'Ferrovia Cor NUTS II Tab'!$A$5:$I$508,7,FALSE)</f>
        <v>578369.49899999995</v>
      </c>
      <c r="Q26" s="15">
        <f>VLOOKUP($D26,'Ferrovia Cor NUTS II Tab'!$A$5:$I$508,Q$1,FALSE)</f>
        <v>35662700</v>
      </c>
      <c r="R26" s="15">
        <f>VLOOKUP($D26,'Ferrovia Cor NUTS II Tab'!$A$5:$I$508,R$1,FALSE)</f>
        <v>152248400.00000003</v>
      </c>
      <c r="T26" s="9">
        <f t="shared" si="7"/>
        <v>1999</v>
      </c>
      <c r="U26" s="9">
        <v>1999</v>
      </c>
      <c r="V26" s="10">
        <f>IFERROR(VLOOKUP($U26,'Ferrovia Cor NUTS II Tab'!$A$5:$I$52,7,FALSE),"")</f>
        <v>603116.22489799582</v>
      </c>
    </row>
    <row r="27" spans="4:22" x14ac:dyDescent="0.3">
      <c r="D27" s="13">
        <f t="shared" si="0"/>
        <v>2005</v>
      </c>
      <c r="E27" s="9">
        <f>VLOOKUP($D27,'Ferrovia Cor NUTS II Tab'!$A$5:$I$508,E$1,FALSE)</f>
        <v>481762.16399999999</v>
      </c>
      <c r="G27" s="13">
        <f t="shared" si="1"/>
        <v>2005</v>
      </c>
      <c r="H27" s="14">
        <f t="shared" si="2"/>
        <v>1</v>
      </c>
      <c r="J27" s="13">
        <f t="shared" si="3"/>
        <v>2005</v>
      </c>
      <c r="K27" s="14">
        <f t="shared" si="4"/>
        <v>1.3138562008083386E-2</v>
      </c>
      <c r="M27" s="13">
        <f t="shared" si="5"/>
        <v>2005</v>
      </c>
      <c r="N27" s="14">
        <f t="shared" si="6"/>
        <v>3.0384986442993402E-3</v>
      </c>
      <c r="P27" s="15">
        <f>VLOOKUP(D27,'Ferrovia Cor NUTS II Tab'!$A$5:$I$508,7,FALSE)</f>
        <v>481762.16399999999</v>
      </c>
      <c r="Q27" s="15">
        <f>VLOOKUP($D27,'Ferrovia Cor NUTS II Tab'!$A$5:$I$508,Q$1,FALSE)</f>
        <v>36667800</v>
      </c>
      <c r="R27" s="15">
        <f>VLOOKUP($D27,'Ferrovia Cor NUTS II Tab'!$A$5:$I$508,R$1,FALSE)</f>
        <v>158552700</v>
      </c>
      <c r="T27" s="9">
        <f t="shared" si="7"/>
        <v>2000</v>
      </c>
      <c r="U27" s="9">
        <v>2000</v>
      </c>
      <c r="V27" s="10">
        <f>IFERROR(VLOOKUP($U27,'Ferrovia Cor NUTS II Tab'!$A$5:$I$52,7,FALSE),"")</f>
        <v>611245.66794026399</v>
      </c>
    </row>
    <row r="28" spans="4:22" x14ac:dyDescent="0.3">
      <c r="D28" s="13">
        <f t="shared" si="0"/>
        <v>2006</v>
      </c>
      <c r="E28" s="9">
        <f>VLOOKUP($D28,'Ferrovia Cor NUTS II Tab'!$A$5:$I$508,E$1,FALSE)</f>
        <v>346238.68</v>
      </c>
      <c r="G28" s="13">
        <f t="shared" si="1"/>
        <v>2006</v>
      </c>
      <c r="H28" s="14">
        <f t="shared" si="2"/>
        <v>1</v>
      </c>
      <c r="J28" s="13">
        <f t="shared" si="3"/>
        <v>2006</v>
      </c>
      <c r="K28" s="14">
        <f t="shared" si="4"/>
        <v>9.2421010484955886E-3</v>
      </c>
      <c r="M28" s="13">
        <f t="shared" si="5"/>
        <v>2006</v>
      </c>
      <c r="N28" s="14">
        <f t="shared" si="6"/>
        <v>2.0825084024818897E-3</v>
      </c>
      <c r="P28" s="15">
        <f>VLOOKUP(D28,'Ferrovia Cor NUTS II Tab'!$A$5:$I$508,7,FALSE)</f>
        <v>346238.68</v>
      </c>
      <c r="Q28" s="15">
        <f>VLOOKUP($D28,'Ferrovia Cor NUTS II Tab'!$A$5:$I$508,Q$1,FALSE)</f>
        <v>37463200.000000007</v>
      </c>
      <c r="R28" s="15">
        <f>VLOOKUP($D28,'Ferrovia Cor NUTS II Tab'!$A$5:$I$508,R$1,FALSE)</f>
        <v>166260400</v>
      </c>
      <c r="T28" s="9">
        <f t="shared" si="7"/>
        <v>2001</v>
      </c>
      <c r="U28" s="9">
        <v>2001</v>
      </c>
      <c r="V28" s="10">
        <f>IFERROR(VLOOKUP($U28,'Ferrovia Cor NUTS II Tab'!$A$5:$I$52,7,FALSE),"")</f>
        <v>499326.31900000002</v>
      </c>
    </row>
    <row r="29" spans="4:22" x14ac:dyDescent="0.3">
      <c r="D29" s="13">
        <f t="shared" si="0"/>
        <v>2007</v>
      </c>
      <c r="E29" s="9">
        <f>VLOOKUP($D29,'Ferrovia Cor NUTS II Tab'!$A$5:$I$508,E$1,FALSE)</f>
        <v>354860.29300000001</v>
      </c>
      <c r="G29" s="13">
        <f t="shared" si="1"/>
        <v>2007</v>
      </c>
      <c r="H29" s="14">
        <f t="shared" si="2"/>
        <v>1</v>
      </c>
      <c r="J29" s="13">
        <f t="shared" si="3"/>
        <v>2007</v>
      </c>
      <c r="K29" s="14">
        <f t="shared" si="4"/>
        <v>8.9836229392822441E-3</v>
      </c>
      <c r="M29" s="13">
        <f t="shared" si="5"/>
        <v>2007</v>
      </c>
      <c r="N29" s="14">
        <f t="shared" si="6"/>
        <v>2.0221872439216471E-3</v>
      </c>
      <c r="P29" s="15">
        <f>VLOOKUP(D29,'Ferrovia Cor NUTS II Tab'!$A$5:$I$508,7,FALSE)</f>
        <v>354860.29300000001</v>
      </c>
      <c r="Q29" s="15">
        <f>VLOOKUP($D29,'Ferrovia Cor NUTS II Tab'!$A$5:$I$508,Q$1,FALSE)</f>
        <v>39500799.999999993</v>
      </c>
      <c r="R29" s="15">
        <f>VLOOKUP($D29,'Ferrovia Cor NUTS II Tab'!$A$5:$I$508,R$1,FALSE)</f>
        <v>175483400</v>
      </c>
      <c r="T29" s="9">
        <f t="shared" si="7"/>
        <v>2002</v>
      </c>
      <c r="U29" s="9">
        <v>2002</v>
      </c>
      <c r="V29" s="10">
        <f>IFERROR(VLOOKUP($U29,'Ferrovia Cor NUTS II Tab'!$A$5:$I$52,7,FALSE),"")</f>
        <v>644599.54399999999</v>
      </c>
    </row>
    <row r="30" spans="4:22" x14ac:dyDescent="0.3">
      <c r="D30" s="13">
        <f t="shared" si="0"/>
        <v>2008</v>
      </c>
      <c r="E30" s="9">
        <f>VLOOKUP($D30,'Ferrovia Cor NUTS II Tab'!$A$5:$I$508,E$1,FALSE)</f>
        <v>480671.61800000002</v>
      </c>
      <c r="G30" s="13">
        <f t="shared" si="1"/>
        <v>2008</v>
      </c>
      <c r="H30" s="14">
        <f t="shared" si="2"/>
        <v>1</v>
      </c>
      <c r="J30" s="13">
        <f t="shared" si="3"/>
        <v>2008</v>
      </c>
      <c r="K30" s="14">
        <f t="shared" si="4"/>
        <v>1.1744035231742774E-2</v>
      </c>
      <c r="M30" s="13">
        <f t="shared" si="5"/>
        <v>2008</v>
      </c>
      <c r="N30" s="14">
        <f t="shared" si="6"/>
        <v>2.6837750051925489E-3</v>
      </c>
      <c r="P30" s="15">
        <f>VLOOKUP(D30,'Ferrovia Cor NUTS II Tab'!$A$5:$I$508,7,FALSE)</f>
        <v>480671.61800000002</v>
      </c>
      <c r="Q30" s="15">
        <f>VLOOKUP($D30,'Ferrovia Cor NUTS II Tab'!$A$5:$I$508,Q$1,FALSE)</f>
        <v>40929000</v>
      </c>
      <c r="R30" s="15">
        <f>VLOOKUP($D30,'Ferrovia Cor NUTS II Tab'!$A$5:$I$508,R$1,FALSE)</f>
        <v>179102800</v>
      </c>
      <c r="T30" s="9">
        <f t="shared" si="7"/>
        <v>2003</v>
      </c>
      <c r="U30" s="9">
        <v>2003</v>
      </c>
      <c r="V30" s="10">
        <f>IFERROR(VLOOKUP($U30,'Ferrovia Cor NUTS II Tab'!$A$5:$I$52,7,FALSE),"")</f>
        <v>830786.43500000006</v>
      </c>
    </row>
    <row r="31" spans="4:22" x14ac:dyDescent="0.3">
      <c r="D31" s="13">
        <f t="shared" si="0"/>
        <v>2009</v>
      </c>
      <c r="E31" s="9">
        <f>VLOOKUP($D31,'Ferrovia Cor NUTS II Tab'!$A$5:$I$508,E$1,FALSE)</f>
        <v>457869.09700000001</v>
      </c>
      <c r="G31" s="13">
        <f t="shared" si="1"/>
        <v>2009</v>
      </c>
      <c r="H31" s="14">
        <f t="shared" si="2"/>
        <v>1</v>
      </c>
      <c r="J31" s="13">
        <f t="shared" si="3"/>
        <v>2009</v>
      </c>
      <c r="K31" s="14">
        <f t="shared" si="4"/>
        <v>1.2311254493682627E-2</v>
      </c>
      <c r="M31" s="13">
        <f t="shared" si="5"/>
        <v>2009</v>
      </c>
      <c r="N31" s="14">
        <f t="shared" si="6"/>
        <v>2.6101840933914961E-3</v>
      </c>
      <c r="P31" s="15">
        <f>VLOOKUP(D31,'Ferrovia Cor NUTS II Tab'!$A$5:$I$508,7,FALSE)</f>
        <v>457869.09700000001</v>
      </c>
      <c r="Q31" s="15">
        <f>VLOOKUP($D31,'Ferrovia Cor NUTS II Tab'!$A$5:$I$508,Q$1,FALSE)</f>
        <v>37191100.000000007</v>
      </c>
      <c r="R31" s="15">
        <f>VLOOKUP($D31,'Ferrovia Cor NUTS II Tab'!$A$5:$I$508,R$1,FALSE)</f>
        <v>175416400</v>
      </c>
      <c r="T31" s="9">
        <f t="shared" si="7"/>
        <v>2004</v>
      </c>
      <c r="U31" s="9">
        <v>2004</v>
      </c>
      <c r="V31" s="10">
        <f>IFERROR(VLOOKUP($U31,'Ferrovia Cor NUTS II Tab'!$A$5:$I$52,7,FALSE),"")</f>
        <v>578369.49899999995</v>
      </c>
    </row>
    <row r="32" spans="4:22" x14ac:dyDescent="0.3">
      <c r="D32" s="13">
        <f t="shared" si="0"/>
        <v>2010</v>
      </c>
      <c r="E32" s="9">
        <f>VLOOKUP($D32,'Ferrovia Cor NUTS II Tab'!$A$5:$I$508,E$1,FALSE)</f>
        <v>450618.29800000001</v>
      </c>
      <c r="G32" s="13">
        <f t="shared" si="1"/>
        <v>2010</v>
      </c>
      <c r="H32" s="14">
        <f t="shared" si="2"/>
        <v>1</v>
      </c>
      <c r="J32" s="13">
        <f t="shared" si="3"/>
        <v>2010</v>
      </c>
      <c r="K32" s="14">
        <f t="shared" si="4"/>
        <v>1.2194396055519323E-2</v>
      </c>
      <c r="M32" s="13">
        <f t="shared" si="5"/>
        <v>2010</v>
      </c>
      <c r="N32" s="14">
        <f t="shared" si="6"/>
        <v>2.5088597010870166E-3</v>
      </c>
      <c r="P32" s="15">
        <f>VLOOKUP(D32,'Ferrovia Cor NUTS II Tab'!$A$5:$I$508,7,FALSE)</f>
        <v>450618.29800000001</v>
      </c>
      <c r="Q32" s="15">
        <f>VLOOKUP($D32,'Ferrovia Cor NUTS II Tab'!$A$5:$I$508,Q$1,FALSE)</f>
        <v>36952900</v>
      </c>
      <c r="R32" s="15">
        <f>VLOOKUP($D32,'Ferrovia Cor NUTS II Tab'!$A$5:$I$508,R$1,FALSE)</f>
        <v>179610800.00000003</v>
      </c>
      <c r="T32" s="9">
        <f t="shared" si="7"/>
        <v>2005</v>
      </c>
      <c r="U32" s="9">
        <v>2005</v>
      </c>
      <c r="V32" s="10">
        <f>IFERROR(VLOOKUP($U32,'Ferrovia Cor NUTS II Tab'!$A$5:$I$52,7,FALSE),"")</f>
        <v>481762.16399999999</v>
      </c>
    </row>
    <row r="33" spans="4:22" x14ac:dyDescent="0.3">
      <c r="D33" s="13">
        <f t="shared" si="0"/>
        <v>2011</v>
      </c>
      <c r="E33" s="9">
        <f>VLOOKUP($D33,'Ferrovia Cor NUTS II Tab'!$A$5:$I$508,E$1,FALSE)</f>
        <v>333112.59499999997</v>
      </c>
      <c r="G33" s="13">
        <f t="shared" si="1"/>
        <v>2011</v>
      </c>
      <c r="H33" s="14">
        <f t="shared" si="2"/>
        <v>1</v>
      </c>
      <c r="J33" s="13">
        <f t="shared" si="3"/>
        <v>2011</v>
      </c>
      <c r="K33" s="14">
        <f t="shared" si="4"/>
        <v>1.0269398749591522E-2</v>
      </c>
      <c r="M33" s="13">
        <f t="shared" si="5"/>
        <v>2011</v>
      </c>
      <c r="N33" s="14">
        <f t="shared" si="6"/>
        <v>1.8916512394929587E-3</v>
      </c>
      <c r="P33" s="15">
        <f>VLOOKUP(D33,'Ferrovia Cor NUTS II Tab'!$A$5:$I$508,7,FALSE)</f>
        <v>333112.59499999997</v>
      </c>
      <c r="Q33" s="15">
        <f>VLOOKUP($D33,'Ferrovia Cor NUTS II Tab'!$A$5:$I$508,Q$1,FALSE)</f>
        <v>32437399.999999996</v>
      </c>
      <c r="R33" s="15">
        <f>VLOOKUP($D33,'Ferrovia Cor NUTS II Tab'!$A$5:$I$508,R$1,FALSE)</f>
        <v>176096200</v>
      </c>
      <c r="T33" s="9">
        <f t="shared" si="7"/>
        <v>2006</v>
      </c>
      <c r="U33" s="9">
        <v>2006</v>
      </c>
      <c r="V33" s="10">
        <f>IFERROR(VLOOKUP($U33,'Ferrovia Cor NUTS II Tab'!$A$5:$I$52,7,FALSE),"")</f>
        <v>346238.68</v>
      </c>
    </row>
    <row r="34" spans="4:22" x14ac:dyDescent="0.3">
      <c r="D34" s="13">
        <f t="shared" si="0"/>
        <v>2012</v>
      </c>
      <c r="E34" s="9">
        <f>VLOOKUP($D34,'Ferrovia Cor NUTS II Tab'!$A$5:$I$508,E$1,FALSE)</f>
        <v>86131.312000000005</v>
      </c>
      <c r="G34" s="13">
        <f t="shared" si="1"/>
        <v>2012</v>
      </c>
      <c r="H34" s="14">
        <f t="shared" si="2"/>
        <v>1</v>
      </c>
      <c r="J34" s="13">
        <f t="shared" si="3"/>
        <v>2012</v>
      </c>
      <c r="K34" s="14">
        <f t="shared" si="4"/>
        <v>3.2341771429429704E-3</v>
      </c>
      <c r="M34" s="13">
        <f t="shared" si="5"/>
        <v>2012</v>
      </c>
      <c r="N34" s="14">
        <f t="shared" si="6"/>
        <v>5.1178588150848877E-4</v>
      </c>
      <c r="P34" s="15">
        <f>VLOOKUP(D34,'Ferrovia Cor NUTS II Tab'!$A$5:$I$508,7,FALSE)</f>
        <v>86131.312000000005</v>
      </c>
      <c r="Q34" s="15">
        <f>VLOOKUP($D34,'Ferrovia Cor NUTS II Tab'!$A$5:$I$508,Q$1,FALSE)</f>
        <v>26631600</v>
      </c>
      <c r="R34" s="15">
        <f>VLOOKUP($D34,'Ferrovia Cor NUTS II Tab'!$A$5:$I$508,R$1,FALSE)</f>
        <v>168295599.99999997</v>
      </c>
      <c r="T34" s="9">
        <f t="shared" si="7"/>
        <v>2007</v>
      </c>
      <c r="U34" s="9">
        <v>2007</v>
      </c>
      <c r="V34" s="10">
        <f>IFERROR(VLOOKUP($U34,'Ferrovia Cor NUTS II Tab'!$A$5:$I$52,7,FALSE),"")</f>
        <v>354860.29300000001</v>
      </c>
    </row>
    <row r="35" spans="4:22" x14ac:dyDescent="0.3">
      <c r="D35" s="13">
        <f t="shared" si="0"/>
        <v>2013</v>
      </c>
      <c r="E35" s="9">
        <f>VLOOKUP($D35,'Ferrovia Cor NUTS II Tab'!$A$5:$I$508,E$1,FALSE)</f>
        <v>71046</v>
      </c>
      <c r="G35" s="13">
        <f t="shared" si="1"/>
        <v>2013</v>
      </c>
      <c r="H35" s="14">
        <f t="shared" si="2"/>
        <v>1</v>
      </c>
      <c r="J35" s="13">
        <f t="shared" si="3"/>
        <v>2013</v>
      </c>
      <c r="K35" s="14">
        <f t="shared" si="4"/>
        <v>2.8248569599567401E-3</v>
      </c>
      <c r="M35" s="13">
        <f t="shared" si="5"/>
        <v>2013</v>
      </c>
      <c r="N35" s="14">
        <f t="shared" si="6"/>
        <v>4.1671090131343175E-4</v>
      </c>
      <c r="P35" s="15">
        <f>VLOOKUP(D35,'Ferrovia Cor NUTS II Tab'!$A$5:$I$508,7,FALSE)</f>
        <v>71046</v>
      </c>
      <c r="Q35" s="15">
        <f>VLOOKUP($D35,'Ferrovia Cor NUTS II Tab'!$A$5:$I$508,Q$1,FALSE)</f>
        <v>25150300</v>
      </c>
      <c r="R35" s="15">
        <f>VLOOKUP($D35,'Ferrovia Cor NUTS II Tab'!$A$5:$I$508,R$1,FALSE)</f>
        <v>170492300</v>
      </c>
      <c r="T35" s="9">
        <f t="shared" si="7"/>
        <v>2008</v>
      </c>
      <c r="U35" s="9">
        <v>2008</v>
      </c>
      <c r="V35" s="10">
        <f>IFERROR(VLOOKUP($U35,'Ferrovia Cor NUTS II Tab'!$A$5:$I$52,7,FALSE),"")</f>
        <v>480671.61800000002</v>
      </c>
    </row>
    <row r="36" spans="4:22" x14ac:dyDescent="0.3">
      <c r="D36" s="13">
        <f t="shared" si="0"/>
        <v>2014</v>
      </c>
      <c r="E36" s="9">
        <f>VLOOKUP($D36,'Ferrovia Cor NUTS II Tab'!$A$5:$I$508,E$1,FALSE)</f>
        <v>120022</v>
      </c>
      <c r="G36" s="13">
        <f t="shared" si="1"/>
        <v>2014</v>
      </c>
      <c r="H36" s="14">
        <f t="shared" si="2"/>
        <v>1</v>
      </c>
      <c r="J36" s="13">
        <f t="shared" si="3"/>
        <v>2014</v>
      </c>
      <c r="K36" s="14">
        <f t="shared" si="4"/>
        <v>4.6139770189176834E-3</v>
      </c>
      <c r="M36" s="13">
        <f t="shared" si="5"/>
        <v>2014</v>
      </c>
      <c r="N36" s="14">
        <f t="shared" si="6"/>
        <v>6.9355350391236937E-4</v>
      </c>
      <c r="P36" s="15">
        <f>VLOOKUP(D36,'Ferrovia Cor NUTS II Tab'!$A$5:$I$508,7,FALSE)</f>
        <v>120022</v>
      </c>
      <c r="Q36" s="15">
        <f>VLOOKUP($D36,'Ferrovia Cor NUTS II Tab'!$A$5:$I$508,Q$1,FALSE)</f>
        <v>26012699.999999996</v>
      </c>
      <c r="R36" s="15">
        <f>VLOOKUP($D36,'Ferrovia Cor NUTS II Tab'!$A$5:$I$508,R$1,FALSE)</f>
        <v>173053700</v>
      </c>
      <c r="T36" s="9">
        <f t="shared" si="7"/>
        <v>2009</v>
      </c>
      <c r="U36" s="9">
        <v>2009</v>
      </c>
      <c r="V36" s="10">
        <f>IFERROR(VLOOKUP($U36,'Ferrovia Cor NUTS II Tab'!$A$5:$I$52,7,FALSE),"")</f>
        <v>457869.09700000001</v>
      </c>
    </row>
    <row r="37" spans="4:22" x14ac:dyDescent="0.3">
      <c r="D37" s="13">
        <f t="shared" si="0"/>
        <v>2015</v>
      </c>
      <c r="E37" s="9">
        <f>VLOOKUP($D37,'Ferrovia Cor NUTS II Tab'!$A$5:$I$508,E$1,FALSE)</f>
        <v>177192</v>
      </c>
      <c r="G37" s="13">
        <f t="shared" si="1"/>
        <v>2015</v>
      </c>
      <c r="H37" s="14">
        <f t="shared" si="2"/>
        <v>1</v>
      </c>
      <c r="J37" s="13">
        <f t="shared" si="3"/>
        <v>2015</v>
      </c>
      <c r="K37" s="14">
        <f t="shared" si="4"/>
        <v>6.3540422785218651E-3</v>
      </c>
      <c r="M37" s="13">
        <f t="shared" si="5"/>
        <v>2015</v>
      </c>
      <c r="N37" s="14">
        <f t="shared" si="6"/>
        <v>9.8597098042881655E-4</v>
      </c>
      <c r="P37" s="15">
        <f>VLOOKUP(D37,'Ferrovia Cor NUTS II Tab'!$A$5:$I$508,7,FALSE)</f>
        <v>177192</v>
      </c>
      <c r="Q37" s="15">
        <f>VLOOKUP($D37,'Ferrovia Cor NUTS II Tab'!$A$5:$I$508,Q$1,FALSE)</f>
        <v>27886500</v>
      </c>
      <c r="R37" s="15">
        <f>VLOOKUP($D37,'Ferrovia Cor NUTS II Tab'!$A$5:$I$508,R$1,FALSE)</f>
        <v>179713200</v>
      </c>
      <c r="T37" s="9">
        <f t="shared" si="7"/>
        <v>2010</v>
      </c>
      <c r="U37" s="9">
        <v>2010</v>
      </c>
      <c r="V37" s="10">
        <f>IFERROR(VLOOKUP($U37,'Ferrovia Cor NUTS II Tab'!$A$5:$I$52,7,FALSE),"")</f>
        <v>450618.29800000001</v>
      </c>
    </row>
    <row r="38" spans="4:22" x14ac:dyDescent="0.3">
      <c r="D38" s="13">
        <f t="shared" si="0"/>
        <v>2016</v>
      </c>
      <c r="E38" s="9">
        <f>VLOOKUP($D38,'Ferrovia Cor NUTS II Tab'!$A$5:$I$508,E$1,FALSE)</f>
        <v>78535.186000000002</v>
      </c>
      <c r="G38" s="13">
        <f t="shared" si="1"/>
        <v>2016</v>
      </c>
      <c r="H38" s="14">
        <f t="shared" si="2"/>
        <v>1</v>
      </c>
      <c r="J38" s="13">
        <f t="shared" si="3"/>
        <v>2016</v>
      </c>
      <c r="K38" s="14">
        <f t="shared" si="4"/>
        <v>2.7181106346454023E-3</v>
      </c>
      <c r="M38" s="13">
        <f t="shared" si="5"/>
        <v>2016</v>
      </c>
      <c r="N38" s="14">
        <f t="shared" si="6"/>
        <v>4.2112322496994472E-4</v>
      </c>
      <c r="P38" s="15">
        <f>VLOOKUP(D38,'Ferrovia Cor NUTS II Tab'!$A$5:$I$508,7,FALSE)</f>
        <v>78535.186000000002</v>
      </c>
      <c r="Q38" s="15">
        <f>VLOOKUP($D38,'Ferrovia Cor NUTS II Tab'!$A$5:$I$508,Q$1,FALSE)</f>
        <v>28893300</v>
      </c>
      <c r="R38" s="15">
        <f>VLOOKUP($D38,'Ferrovia Cor NUTS II Tab'!$A$5:$I$508,R$1,FALSE)</f>
        <v>186489800</v>
      </c>
      <c r="T38" s="9">
        <f t="shared" si="7"/>
        <v>2011</v>
      </c>
      <c r="U38" s="9">
        <v>2011</v>
      </c>
      <c r="V38" s="10">
        <f>IFERROR(VLOOKUP($U38,'Ferrovia Cor NUTS II Tab'!$A$5:$I$52,7,FALSE),"")</f>
        <v>333112.59499999997</v>
      </c>
    </row>
    <row r="39" spans="4:22" x14ac:dyDescent="0.3">
      <c r="D39" s="13">
        <f t="shared" si="0"/>
        <v>2017</v>
      </c>
      <c r="E39" s="9">
        <f>VLOOKUP($D39,'Ferrovia Cor NUTS II Tab'!$A$5:$I$508,E$1,FALSE)</f>
        <v>110233</v>
      </c>
      <c r="G39" s="13">
        <f t="shared" si="1"/>
        <v>2017</v>
      </c>
      <c r="H39" s="14">
        <f t="shared" si="2"/>
        <v>1</v>
      </c>
      <c r="J39" s="13">
        <f t="shared" si="3"/>
        <v>2017</v>
      </c>
      <c r="K39" s="14">
        <f t="shared" si="4"/>
        <v>3.3518002171024431E-3</v>
      </c>
      <c r="M39" s="13">
        <f t="shared" si="5"/>
        <v>2017</v>
      </c>
      <c r="N39" s="14">
        <f t="shared" si="6"/>
        <v>5.625651004786496E-4</v>
      </c>
      <c r="P39" s="15">
        <f>VLOOKUP(D39,'Ferrovia Cor NUTS II Tab'!$A$5:$I$508,7,FALSE)</f>
        <v>110233</v>
      </c>
      <c r="Q39" s="15">
        <f>VLOOKUP($D39,'Ferrovia Cor NUTS II Tab'!$A$5:$I$508,Q$1,FALSE)</f>
        <v>32887699.999999996</v>
      </c>
      <c r="R39" s="15">
        <f>VLOOKUP($D39,'Ferrovia Cor NUTS II Tab'!$A$5:$I$508,R$1,FALSE)</f>
        <v>195947100</v>
      </c>
      <c r="T39" s="9">
        <f t="shared" si="7"/>
        <v>2012</v>
      </c>
      <c r="U39" s="9">
        <v>2012</v>
      </c>
      <c r="V39" s="10">
        <f>IFERROR(VLOOKUP($U39,'Ferrovia Cor NUTS II Tab'!$A$5:$I$52,7,FALSE),"")</f>
        <v>86131.312000000005</v>
      </c>
    </row>
    <row r="40" spans="4:22" x14ac:dyDescent="0.3">
      <c r="D40" s="13">
        <f t="shared" si="0"/>
        <v>2018</v>
      </c>
      <c r="E40" s="9">
        <f>VLOOKUP($D40,'Ferrovia Cor NUTS II Tab'!$A$5:$I$508,E$1,FALSE)</f>
        <v>132561.31633999999</v>
      </c>
      <c r="G40" s="13">
        <f t="shared" si="1"/>
        <v>2018</v>
      </c>
      <c r="H40" s="14">
        <f t="shared" si="2"/>
        <v>1</v>
      </c>
      <c r="J40" s="13">
        <f t="shared" si="3"/>
        <v>2018</v>
      </c>
      <c r="K40" s="14">
        <f t="shared" si="4"/>
        <v>3.6870314445921664E-3</v>
      </c>
      <c r="M40" s="13">
        <f t="shared" si="5"/>
        <v>2018</v>
      </c>
      <c r="N40" s="14">
        <f t="shared" si="6"/>
        <v>6.4606005891291822E-4</v>
      </c>
      <c r="P40" s="15">
        <f>VLOOKUP(D40,'Ferrovia Cor NUTS II Tab'!$A$5:$I$508,7,FALSE)</f>
        <v>132561.31633999999</v>
      </c>
      <c r="Q40" s="15">
        <f>VLOOKUP($D40,'Ferrovia Cor NUTS II Tab'!$A$5:$I$508,Q$1,FALSE)</f>
        <v>35953400</v>
      </c>
      <c r="R40" s="15">
        <f>VLOOKUP($D40,'Ferrovia Cor NUTS II Tab'!$A$5:$I$508,R$1,FALSE)</f>
        <v>205184200</v>
      </c>
      <c r="T40" s="9">
        <f t="shared" si="7"/>
        <v>2013</v>
      </c>
      <c r="U40" s="9">
        <v>2013</v>
      </c>
      <c r="V40" s="10">
        <f>IFERROR(VLOOKUP($U40,'Ferrovia Cor NUTS II Tab'!$A$5:$I$52,7,FALSE),"")</f>
        <v>71046</v>
      </c>
    </row>
    <row r="41" spans="4:22" x14ac:dyDescent="0.3">
      <c r="D41" s="13">
        <f t="shared" si="0"/>
        <v>2019</v>
      </c>
      <c r="E41" s="9">
        <f>VLOOKUP($D41,'Ferrovia Cor NUTS II Tab'!$A$5:$I$508,E$1,FALSE)</f>
        <v>216152.21331799976</v>
      </c>
      <c r="G41" s="13">
        <f t="shared" si="1"/>
        <v>2019</v>
      </c>
      <c r="H41" s="14">
        <f t="shared" si="2"/>
        <v>1</v>
      </c>
      <c r="J41" s="13">
        <f t="shared" si="3"/>
        <v>2019</v>
      </c>
      <c r="K41" s="14">
        <f t="shared" si="4"/>
        <v>5.5687661069532155E-3</v>
      </c>
      <c r="M41" s="13">
        <f t="shared" si="5"/>
        <v>2019</v>
      </c>
      <c r="N41" s="14">
        <f t="shared" si="6"/>
        <v>1.0082916189177163E-3</v>
      </c>
      <c r="P41" s="15">
        <f>VLOOKUP(D41,'Ferrovia Cor NUTS II Tab'!$A$5:$I$508,7,FALSE)</f>
        <v>216152.21331799976</v>
      </c>
      <c r="Q41" s="15">
        <f>VLOOKUP($D41,'Ferrovia Cor NUTS II Tab'!$A$5:$I$508,Q$1,FALSE)</f>
        <v>38815100</v>
      </c>
      <c r="R41" s="15">
        <f>VLOOKUP($D41,'Ferrovia Cor NUTS II Tab'!$A$5:$I$508,R$1,FALSE)</f>
        <v>214374700</v>
      </c>
      <c r="T41" s="9">
        <f t="shared" si="7"/>
        <v>2014</v>
      </c>
      <c r="U41" s="9">
        <v>2014</v>
      </c>
      <c r="V41" s="10">
        <f>IFERROR(VLOOKUP($U41,'Ferrovia Cor NUTS II Tab'!$A$5:$I$52,7,FALSE),"")</f>
        <v>120022</v>
      </c>
    </row>
    <row r="42" spans="4:22" x14ac:dyDescent="0.3">
      <c r="D42" s="13">
        <f t="shared" si="0"/>
        <v>2020</v>
      </c>
      <c r="E42" s="9">
        <f>VLOOKUP($D42,'Ferrovia Cor NUTS II Tab'!$A$5:$I$508,E$1,FALSE)</f>
        <v>219705.76739999972</v>
      </c>
      <c r="G42" s="13">
        <f t="shared" si="1"/>
        <v>2020</v>
      </c>
      <c r="H42" s="14">
        <f t="shared" si="2"/>
        <v>1</v>
      </c>
      <c r="J42" s="13">
        <f t="shared" si="3"/>
        <v>2020</v>
      </c>
      <c r="K42" s="14">
        <f t="shared" si="4"/>
        <v>5.7051910786345235E-3</v>
      </c>
      <c r="M42" s="13">
        <f t="shared" si="5"/>
        <v>2020</v>
      </c>
      <c r="N42" s="14">
        <f t="shared" si="6"/>
        <v>1.0956860794668218E-3</v>
      </c>
      <c r="P42" s="15">
        <f>VLOOKUP(D42,'Ferrovia Cor NUTS II Tab'!$A$5:$I$508,7,FALSE)</f>
        <v>219705.76739999972</v>
      </c>
      <c r="Q42" s="15">
        <f>VLOOKUP($D42,'Ferrovia Cor NUTS II Tab'!$A$5:$I$508,Q$1,FALSE)</f>
        <v>38509799.999999993</v>
      </c>
      <c r="R42" s="15">
        <f>VLOOKUP($D42,'Ferrovia Cor NUTS II Tab'!$A$5:$I$508,R$1,FALSE)</f>
        <v>200518900.00000003</v>
      </c>
      <c r="T42" s="9">
        <f t="shared" si="7"/>
        <v>2015</v>
      </c>
      <c r="U42" s="9">
        <v>2015</v>
      </c>
      <c r="V42" s="10">
        <f>IFERROR(VLOOKUP($U42,'Ferrovia Cor NUTS II Tab'!$A$5:$I$52,7,FALSE),"")</f>
        <v>177192</v>
      </c>
    </row>
    <row r="43" spans="4:22" x14ac:dyDescent="0.3">
      <c r="D43" s="13">
        <f t="shared" si="0"/>
        <v>2021</v>
      </c>
      <c r="E43" s="9">
        <f>VLOOKUP($D43,'Ferrovia Cor NUTS II Tab'!$A$5:$I$508,E$1,FALSE)</f>
        <v>306582.1506099999</v>
      </c>
      <c r="G43" s="13">
        <f t="shared" si="1"/>
        <v>2021</v>
      </c>
      <c r="H43" s="14">
        <f t="shared" si="2"/>
        <v>1</v>
      </c>
      <c r="J43" s="13">
        <f t="shared" si="3"/>
        <v>2021</v>
      </c>
      <c r="K43" s="14">
        <f t="shared" si="4"/>
        <v>7.0253521040619235E-3</v>
      </c>
      <c r="M43" s="13">
        <f t="shared" si="5"/>
        <v>2021</v>
      </c>
      <c r="N43" s="14">
        <f t="shared" si="6"/>
        <v>1.4190116541149794E-3</v>
      </c>
      <c r="P43" s="15">
        <f>VLOOKUP(D43,'Ferrovia Cor NUTS II Tab'!$A$5:$I$508,7,FALSE)</f>
        <v>306582.1506099999</v>
      </c>
      <c r="Q43" s="15">
        <f>VLOOKUP($D43,'Ferrovia Cor NUTS II Tab'!$A$5:$I$508,Q$1,FALSE)</f>
        <v>43639400</v>
      </c>
      <c r="R43" s="15">
        <f>VLOOKUP($D43,'Ferrovia Cor NUTS II Tab'!$A$5:$I$508,R$1,FALSE)</f>
        <v>216053300</v>
      </c>
      <c r="T43" s="9">
        <f t="shared" si="7"/>
        <v>2016</v>
      </c>
      <c r="U43" s="9">
        <v>2016</v>
      </c>
      <c r="V43" s="10">
        <f>IFERROR(VLOOKUP($U43,'Ferrovia Cor NUTS II Tab'!$A$5:$I$52,7,FALSE),"")</f>
        <v>78535.186000000002</v>
      </c>
    </row>
    <row r="44" spans="4:22" x14ac:dyDescent="0.3">
      <c r="D44" s="13">
        <f>D45-1</f>
        <v>2022</v>
      </c>
      <c r="E44" s="9">
        <f>VLOOKUP($D44,'Ferrovia Cor NUTS II Tab'!$A$5:$I$508,E$1,FALSE)</f>
        <v>473252.13608000026</v>
      </c>
      <c r="G44" s="13">
        <f t="shared" si="1"/>
        <v>2022</v>
      </c>
      <c r="H44" s="14">
        <f t="shared" si="2"/>
        <v>1</v>
      </c>
      <c r="J44" s="13">
        <f t="shared" si="3"/>
        <v>2022</v>
      </c>
      <c r="K44" s="14">
        <f t="shared" si="4"/>
        <v>9.7245920843307947E-3</v>
      </c>
      <c r="M44" s="13">
        <f t="shared" si="5"/>
        <v>2022</v>
      </c>
      <c r="N44" s="14">
        <f t="shared" si="6"/>
        <v>1.9528364220814571E-3</v>
      </c>
      <c r="P44" s="15">
        <f>VLOOKUP(D44,'Ferrovia Cor NUTS II Tab'!$A$5:$I$508,7,FALSE)</f>
        <v>473252.13608000026</v>
      </c>
      <c r="Q44" s="15">
        <f>VLOOKUP($D44,'Ferrovia Cor NUTS II Tab'!$A$5:$I$508,Q$1,FALSE)</f>
        <v>48665500</v>
      </c>
      <c r="R44" s="15">
        <f>VLOOKUP($D44,'Ferrovia Cor NUTS II Tab'!$A$5:$I$508,R$1,FALSE)</f>
        <v>242340900.00000003</v>
      </c>
      <c r="T44" s="9">
        <f t="shared" si="7"/>
        <v>2017</v>
      </c>
      <c r="U44" s="9">
        <v>2017</v>
      </c>
      <c r="V44" s="10">
        <f>IFERROR(VLOOKUP($U44,'Ferrovia Cor NUTS II Tab'!$A$5:$I$52,7,FALSE),"")</f>
        <v>110233</v>
      </c>
    </row>
    <row r="45" spans="4:22" x14ac:dyDescent="0.3">
      <c r="D45" s="13">
        <f>T4</f>
        <v>2023</v>
      </c>
      <c r="E45" s="9">
        <f>VLOOKUP($D45,'Ferrovia Cor NUTS II Tab'!$A$5:$I$508,E$1,FALSE)</f>
        <v>568207.53508000053</v>
      </c>
      <c r="G45" s="13">
        <f t="shared" si="1"/>
        <v>2023</v>
      </c>
      <c r="H45" s="14">
        <f>IF(SUM(E45)=0,"",E45/P45)</f>
        <v>1</v>
      </c>
      <c r="J45" s="13">
        <f t="shared" si="3"/>
        <v>2023</v>
      </c>
      <c r="K45" s="14">
        <f>IF(SUM(E45)=0,"",E45/Q45)</f>
        <v>1.1039114999553167E-2</v>
      </c>
      <c r="M45" s="13">
        <f t="shared" si="5"/>
        <v>2023</v>
      </c>
      <c r="N45" s="14">
        <f>IF(SUM(E45)=0,"",E45/R45)</f>
        <v>2.1401179990124418E-3</v>
      </c>
      <c r="P45" s="15">
        <f>VLOOKUP(D45,'Ferrovia Cor NUTS II Tab'!$A$5:$I$508,7,FALSE)</f>
        <v>568207.53508000053</v>
      </c>
      <c r="Q45" s="15">
        <f>VLOOKUP($D45,'Ferrovia Cor NUTS II Tab'!$A$5:$I$508,Q$1,FALSE)</f>
        <v>51472200</v>
      </c>
      <c r="R45" s="15">
        <f>VLOOKUP($D45,'Ferrovia Cor NUTS II Tab'!$A$5:$I$508,R$1,FALSE)</f>
        <v>265502900.00000003</v>
      </c>
      <c r="T45" s="9">
        <f t="shared" si="7"/>
        <v>2018</v>
      </c>
      <c r="U45" s="9">
        <v>2018</v>
      </c>
      <c r="V45" s="10">
        <f>IFERROR(VLOOKUP($U45,'Ferrovia Cor NUTS II Tab'!$A$5:$I$52,7,FALSE),"")</f>
        <v>132561.31633999999</v>
      </c>
    </row>
    <row r="46" spans="4:22" x14ac:dyDescent="0.3">
      <c r="T46" s="9">
        <f t="shared" si="7"/>
        <v>2019</v>
      </c>
      <c r="U46" s="9">
        <v>2019</v>
      </c>
      <c r="V46" s="10">
        <f>IFERROR(VLOOKUP($U46,'Ferrovia Cor NUTS II Tab'!$A$5:$I$52,7,FALSE),"")</f>
        <v>216152.21331799976</v>
      </c>
    </row>
    <row r="47" spans="4:22" x14ac:dyDescent="0.3">
      <c r="T47" s="9">
        <f t="shared" si="7"/>
        <v>2020</v>
      </c>
      <c r="U47" s="9">
        <v>2020</v>
      </c>
      <c r="V47" s="10">
        <f>IFERROR(VLOOKUP($U47,'Ferrovia Cor NUTS II Tab'!$A$5:$I$52,7,FALSE),"")</f>
        <v>219705.76739999972</v>
      </c>
    </row>
    <row r="48" spans="4:22" x14ac:dyDescent="0.3">
      <c r="T48" s="9">
        <f t="shared" si="7"/>
        <v>2021</v>
      </c>
      <c r="U48" s="9">
        <v>2021</v>
      </c>
      <c r="V48" s="10">
        <f>IFERROR(VLOOKUP($U48,'Ferrovia Cor NUTS II Tab'!$A$5:$I$52,7,FALSE),"")</f>
        <v>306582.1506099999</v>
      </c>
    </row>
    <row r="49" spans="20:22" x14ac:dyDescent="0.3">
      <c r="T49" s="9">
        <f t="shared" si="7"/>
        <v>2022</v>
      </c>
      <c r="U49" s="9">
        <v>2022</v>
      </c>
      <c r="V49" s="10">
        <f>IFERROR(VLOOKUP($U49,'Ferrovia Cor NUTS II Tab'!$A$5:$I$52,7,FALSE),"")</f>
        <v>473252.13608000026</v>
      </c>
    </row>
    <row r="50" spans="20:22" x14ac:dyDescent="0.3">
      <c r="T50" s="9">
        <f t="shared" si="7"/>
        <v>2023</v>
      </c>
      <c r="U50" s="9">
        <v>2023</v>
      </c>
      <c r="V50" s="10">
        <f>IFERROR(VLOOKUP($U50,'Ferrovia Cor NUTS II Tab'!$A$5:$I$52,7,FALSE),"")</f>
        <v>568207.53508000053</v>
      </c>
    </row>
    <row r="51" spans="20:22" x14ac:dyDescent="0.3">
      <c r="T51" s="9" t="str">
        <f t="shared" si="7"/>
        <v/>
      </c>
      <c r="U51" s="9">
        <v>2024</v>
      </c>
      <c r="V51" s="10" t="str">
        <f>IFERROR(VLOOKUP($U51,'Ferrovia Cor NUTS II Tab'!$A$5:$I$52,7,FALSE),"")</f>
        <v/>
      </c>
    </row>
    <row r="52" spans="20:22" x14ac:dyDescent="0.3">
      <c r="T52" s="9" t="str">
        <f t="shared" si="7"/>
        <v/>
      </c>
      <c r="U52" s="9">
        <v>2025</v>
      </c>
      <c r="V52" s="10" t="str">
        <f>IFERROR(VLOOKUP($U52,'Ferrovia Cor NUTS II Tab'!$A$5:$I$52,7,FALSE),"")</f>
        <v/>
      </c>
    </row>
    <row r="53" spans="20:22" x14ac:dyDescent="0.3">
      <c r="T53" s="9" t="str">
        <f t="shared" si="7"/>
        <v/>
      </c>
      <c r="U53" s="9">
        <v>2026</v>
      </c>
      <c r="V53" s="10" t="str">
        <f>IFERROR(VLOOKUP($U53,'Ferrovia Cor NUTS II Tab'!$A$5:$I$52,7,FALSE),"")</f>
        <v/>
      </c>
    </row>
    <row r="54" spans="20:22" x14ac:dyDescent="0.3">
      <c r="T54" s="9" t="str">
        <f t="shared" si="7"/>
        <v/>
      </c>
      <c r="U54" s="9">
        <v>2027</v>
      </c>
      <c r="V54" s="10" t="str">
        <f>IFERROR(VLOOKUP($U54,'Ferrovia Cor NUTS II Tab'!$A$5:$I$52,7,FALSE),"")</f>
        <v/>
      </c>
    </row>
    <row r="55" spans="20:22" x14ac:dyDescent="0.3">
      <c r="T55" s="9" t="str">
        <f t="shared" si="7"/>
        <v/>
      </c>
      <c r="U55" s="9">
        <v>2028</v>
      </c>
      <c r="V55" s="10" t="str">
        <f>IFERROR(VLOOKUP($U55,'Ferrovia Cor NUTS II Tab'!$A$5:$I$52,7,FALSE),"")</f>
        <v/>
      </c>
    </row>
    <row r="56" spans="20:22" x14ac:dyDescent="0.3">
      <c r="T56" s="9" t="str">
        <f t="shared" si="7"/>
        <v/>
      </c>
      <c r="U56" s="9">
        <v>2029</v>
      </c>
      <c r="V56" s="10" t="str">
        <f>IFERROR(VLOOKUP($U56,'Ferrovia Cor NUTS II Tab'!$A$5:$I$52,7,FALSE),"")</f>
        <v/>
      </c>
    </row>
  </sheetData>
  <sheetProtection algorithmName="SHA-512" hashValue="e9uwI0W+nKlxk2woxqYVVj5YsTmx0hKKhHwT2IRyZgewO/mmv2apoJa62lKNPVjlk0VEtw8GyHqnu+gjtlSbmw==" saltValue="LoQzVdvThUt6Ox6WyvpCqQ==" spinCount="100000" sheet="1" objects="1" scenarios="1" autoFilter="0"/>
  <mergeCells count="4">
    <mergeCell ref="D2:E2"/>
    <mergeCell ref="G2:H2"/>
    <mergeCell ref="J2:K2"/>
    <mergeCell ref="M2:N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Folha55"/>
  <dimension ref="A1:V56"/>
  <sheetViews>
    <sheetView topLeftCell="O34" workbookViewId="0">
      <selection activeCell="A34" sqref="A1:XFD1048576"/>
    </sheetView>
  </sheetViews>
  <sheetFormatPr defaultRowHeight="14.4" x14ac:dyDescent="0.3"/>
  <cols>
    <col min="1" max="1" width="8.88671875" style="9"/>
    <col min="2" max="2" width="21" style="9" bestFit="1" customWidth="1"/>
    <col min="3" max="13" width="8.88671875" style="9"/>
    <col min="14" max="14" width="11.109375" style="9" bestFit="1" customWidth="1"/>
    <col min="15" max="15" width="8.88671875" style="9"/>
    <col min="16" max="16" width="12.109375" style="9" bestFit="1" customWidth="1"/>
    <col min="17" max="17" width="10.109375" style="9" bestFit="1" customWidth="1"/>
    <col min="18" max="18" width="11.109375" style="9" bestFit="1" customWidth="1"/>
    <col min="19" max="19" width="8.88671875" style="9"/>
    <col min="20" max="20" width="5" style="9" bestFit="1" customWidth="1"/>
    <col min="21" max="21" width="5" style="10" bestFit="1" customWidth="1"/>
    <col min="22" max="22" width="11.44140625" style="9" bestFit="1" customWidth="1"/>
    <col min="23" max="16384" width="8.88671875" style="9"/>
  </cols>
  <sheetData>
    <row r="1" spans="1:22" x14ac:dyDescent="0.3">
      <c r="A1" s="9">
        <v>6</v>
      </c>
      <c r="B1" s="9" t="str">
        <f>VLOOKUP(A1,$A$5:$B$10,2,FALSE)</f>
        <v>Continente</v>
      </c>
      <c r="E1" s="9">
        <f>A1+1</f>
        <v>7</v>
      </c>
      <c r="P1" s="9">
        <v>7</v>
      </c>
      <c r="Q1" s="9">
        <v>8</v>
      </c>
      <c r="R1" s="9">
        <v>10</v>
      </c>
    </row>
    <row r="2" spans="1:22" x14ac:dyDescent="0.3">
      <c r="D2" s="70" t="s">
        <v>40</v>
      </c>
      <c r="E2" s="70"/>
      <c r="G2" s="70" t="s">
        <v>41</v>
      </c>
      <c r="H2" s="70"/>
      <c r="J2" s="70" t="s">
        <v>42</v>
      </c>
      <c r="K2" s="70"/>
      <c r="M2" s="70" t="s">
        <v>43</v>
      </c>
      <c r="N2" s="70"/>
    </row>
    <row r="3" spans="1:22" x14ac:dyDescent="0.3">
      <c r="U3" s="9"/>
      <c r="V3" s="10"/>
    </row>
    <row r="4" spans="1:22" x14ac:dyDescent="0.3">
      <c r="D4" s="12"/>
      <c r="E4" s="11" t="str">
        <f>HLOOKUP(B1,'Ferrovia Encad NUTS II Tab'!$B$4:$J$42,1,FALSE)</f>
        <v>Continente</v>
      </c>
      <c r="G4" s="12"/>
      <c r="H4" s="11" t="str">
        <f>E4</f>
        <v>Continente</v>
      </c>
      <c r="J4" s="12"/>
      <c r="K4" s="11" t="str">
        <f>H4</f>
        <v>Continente</v>
      </c>
      <c r="M4" s="12"/>
      <c r="N4" s="11" t="str">
        <f>K4</f>
        <v>Continente</v>
      </c>
      <c r="P4" s="11" t="s">
        <v>32</v>
      </c>
      <c r="Q4" s="11" t="s">
        <v>37</v>
      </c>
      <c r="R4" s="11" t="s">
        <v>38</v>
      </c>
      <c r="T4" s="9">
        <f>MAX(T5:T500)</f>
        <v>2023</v>
      </c>
      <c r="U4" s="9"/>
      <c r="V4" s="10" t="s">
        <v>32</v>
      </c>
    </row>
    <row r="5" spans="1:22" x14ac:dyDescent="0.3">
      <c r="A5" s="9">
        <v>1</v>
      </c>
      <c r="B5" s="9" t="s">
        <v>0</v>
      </c>
      <c r="D5" s="13">
        <f t="shared" ref="D5:D43" si="0">D6-1</f>
        <v>1983</v>
      </c>
      <c r="E5" s="9">
        <f>VLOOKUP($D5,'Ferrovia Encad NUTS II Tab'!$A$5:$J$508,E$1,FALSE)</f>
        <v>77129.540628790041</v>
      </c>
      <c r="G5" s="13">
        <f>D5</f>
        <v>1983</v>
      </c>
      <c r="H5" s="14">
        <f>IF(SUM(E5)=0,"",E5/P5)</f>
        <v>1</v>
      </c>
      <c r="J5" s="13">
        <f>G5</f>
        <v>1983</v>
      </c>
      <c r="K5" s="14">
        <f>IF(SUM(E5)=0,"",E5/Q5)</f>
        <v>4.1037265564666152E-3</v>
      </c>
      <c r="M5" s="13">
        <f>J5</f>
        <v>1983</v>
      </c>
      <c r="N5" s="14">
        <f>IF(SUM(E5)=0,"",E5/R5)</f>
        <v>7.4673383692380269E-4</v>
      </c>
      <c r="P5" s="15">
        <f>VLOOKUP($D5,'Ferrovia Encad NUTS II Tab'!$A$5:$J$508,P$1,FALSE)</f>
        <v>77129.540628790041</v>
      </c>
      <c r="Q5" s="15">
        <f>VLOOKUP($D5,'Ferrovia Encad NUTS II Tab'!$A$5:$J$508,Q$1,FALSE)</f>
        <v>18795000</v>
      </c>
      <c r="R5" s="15">
        <f>VLOOKUP($D5,'Ferrovia Encad NUTS II Tab'!$A$5:$J$508,R$1,FALSE)</f>
        <v>103289200</v>
      </c>
      <c r="T5" s="9">
        <f>IF(SUM(V5)&gt;0,U5,"")</f>
        <v>1978</v>
      </c>
      <c r="U5" s="9">
        <v>1978</v>
      </c>
      <c r="V5" s="10">
        <f>IFERROR(VLOOKUP($U5,'Ferrovia Cor NUTS II Tab'!$A$5:$I$52,7,FALSE),"")</f>
        <v>14804.321584980198</v>
      </c>
    </row>
    <row r="6" spans="1:22" x14ac:dyDescent="0.3">
      <c r="A6" s="9">
        <v>2</v>
      </c>
      <c r="B6" s="9" t="s">
        <v>1</v>
      </c>
      <c r="D6" s="13">
        <f t="shared" si="0"/>
        <v>1984</v>
      </c>
      <c r="E6" s="9">
        <f>VLOOKUP($D6,'Ferrovia Encad NUTS II Tab'!$A$5:$J$508,E$1,FALSE)</f>
        <v>61575.712687142899</v>
      </c>
      <c r="G6" s="13">
        <f t="shared" ref="G6:G45" si="1">D6</f>
        <v>1984</v>
      </c>
      <c r="H6" s="14">
        <f t="shared" ref="H6:H44" si="2">IF(SUM(E6)=0,"",E6/P6)</f>
        <v>1</v>
      </c>
      <c r="J6" s="13">
        <f t="shared" ref="J6:J45" si="3">G6</f>
        <v>1984</v>
      </c>
      <c r="K6" s="14">
        <f t="shared" ref="K6:K44" si="4">IF(SUM(E6)=0,"",E6/Q6)</f>
        <v>3.72901376446731E-3</v>
      </c>
      <c r="M6" s="13">
        <f t="shared" ref="M6:M45" si="5">J6</f>
        <v>1984</v>
      </c>
      <c r="N6" s="14">
        <f t="shared" ref="N6:N44" si="6">IF(SUM(E6)=0,"",E6/R6)</f>
        <v>6.0383441632116757E-4</v>
      </c>
      <c r="P6" s="15">
        <f>VLOOKUP(D6,'Ferrovia Encad NUTS II Tab'!$A$5:$J$508,7,FALSE)</f>
        <v>61575.712687142899</v>
      </c>
      <c r="Q6" s="15">
        <f>VLOOKUP($D6,'Ferrovia Encad NUTS II Tab'!$A$5:$J$508,Q$1,FALSE)</f>
        <v>16512599.999999998</v>
      </c>
      <c r="R6" s="15">
        <f>VLOOKUP($D6,'Ferrovia Encad NUTS II Tab'!$A$5:$J$508,R$1,FALSE)</f>
        <v>101974500</v>
      </c>
      <c r="T6" s="9">
        <f t="shared" ref="T6:T56" si="7">IF(SUM(V6)&gt;0,U6,"")</f>
        <v>1979</v>
      </c>
      <c r="U6" s="9">
        <v>1979</v>
      </c>
      <c r="V6" s="10">
        <f>IFERROR(VLOOKUP($U6,'Ferrovia Cor NUTS II Tab'!$A$5:$I$52,7,FALSE),"")</f>
        <v>14728.324737382907</v>
      </c>
    </row>
    <row r="7" spans="1:22" x14ac:dyDescent="0.3">
      <c r="A7" s="9">
        <v>3</v>
      </c>
      <c r="B7" s="9" t="s">
        <v>33</v>
      </c>
      <c r="D7" s="13">
        <f t="shared" si="0"/>
        <v>1985</v>
      </c>
      <c r="E7" s="9">
        <f>VLOOKUP($D7,'Ferrovia Encad NUTS II Tab'!$A$5:$J$508,E$1,FALSE)</f>
        <v>85056.915546554112</v>
      </c>
      <c r="G7" s="13">
        <f t="shared" si="1"/>
        <v>1985</v>
      </c>
      <c r="H7" s="14">
        <f t="shared" si="2"/>
        <v>1</v>
      </c>
      <c r="J7" s="13">
        <f t="shared" si="3"/>
        <v>1985</v>
      </c>
      <c r="K7" s="14">
        <f t="shared" si="4"/>
        <v>5.2573393132052705E-3</v>
      </c>
      <c r="M7" s="13">
        <f t="shared" si="5"/>
        <v>1985</v>
      </c>
      <c r="N7" s="14">
        <f t="shared" si="6"/>
        <v>8.2656488465040871E-4</v>
      </c>
      <c r="P7" s="15">
        <f>VLOOKUP(D7,'Ferrovia Encad NUTS II Tab'!$A$5:$J$508,7,FALSE)</f>
        <v>85056.915546554112</v>
      </c>
      <c r="Q7" s="15">
        <f>VLOOKUP($D7,'Ferrovia Encad NUTS II Tab'!$A$5:$J$508,Q$1,FALSE)</f>
        <v>16178700</v>
      </c>
      <c r="R7" s="15">
        <f>VLOOKUP($D7,'Ferrovia Encad NUTS II Tab'!$A$5:$J$508,R$1,FALSE)</f>
        <v>102904099.99999999</v>
      </c>
      <c r="T7" s="9">
        <f t="shared" si="7"/>
        <v>1980</v>
      </c>
      <c r="U7" s="9">
        <v>1980</v>
      </c>
      <c r="V7" s="10">
        <f>IFERROR(VLOOKUP($U7,'Ferrovia Cor NUTS II Tab'!$A$5:$I$52,7,FALSE),"")</f>
        <v>8468.6355882323605</v>
      </c>
    </row>
    <row r="8" spans="1:22" x14ac:dyDescent="0.3">
      <c r="A8" s="9">
        <v>4</v>
      </c>
      <c r="B8" s="9" t="s">
        <v>2</v>
      </c>
      <c r="D8" s="13">
        <f t="shared" si="0"/>
        <v>1986</v>
      </c>
      <c r="E8" s="9">
        <f>VLOOKUP($D8,'Ferrovia Encad NUTS II Tab'!$A$5:$J$508,E$1,FALSE)</f>
        <v>118983.5257958211</v>
      </c>
      <c r="G8" s="13">
        <f t="shared" si="1"/>
        <v>1986</v>
      </c>
      <c r="H8" s="14">
        <f t="shared" si="2"/>
        <v>1</v>
      </c>
      <c r="J8" s="13">
        <f t="shared" si="3"/>
        <v>1986</v>
      </c>
      <c r="K8" s="14">
        <f t="shared" si="4"/>
        <v>6.92513565808497E-3</v>
      </c>
      <c r="M8" s="13">
        <f t="shared" si="5"/>
        <v>1986</v>
      </c>
      <c r="N8" s="14">
        <f t="shared" si="6"/>
        <v>1.1216131387912342E-3</v>
      </c>
      <c r="P8" s="15">
        <f>VLOOKUP(D8,'Ferrovia Encad NUTS II Tab'!$A$5:$J$508,7,FALSE)</f>
        <v>118983.5257958211</v>
      </c>
      <c r="Q8" s="15">
        <f>VLOOKUP($D8,'Ferrovia Encad NUTS II Tab'!$A$5:$J$508,Q$1,FALSE)</f>
        <v>17181400</v>
      </c>
      <c r="R8" s="15">
        <f>VLOOKUP($D8,'Ferrovia Encad NUTS II Tab'!$A$5:$J$508,R$1,FALSE)</f>
        <v>106082500</v>
      </c>
      <c r="T8" s="9">
        <f t="shared" si="7"/>
        <v>1981</v>
      </c>
      <c r="U8" s="9">
        <v>1981</v>
      </c>
      <c r="V8" s="10">
        <f>IFERROR(VLOOKUP($U8,'Ferrovia Cor NUTS II Tab'!$A$5:$I$52,7,FALSE),"")</f>
        <v>11833.047355872348</v>
      </c>
    </row>
    <row r="9" spans="1:22" x14ac:dyDescent="0.3">
      <c r="A9" s="9">
        <v>5</v>
      </c>
      <c r="B9" s="9" t="s">
        <v>3</v>
      </c>
      <c r="D9" s="13">
        <f t="shared" si="0"/>
        <v>1987</v>
      </c>
      <c r="E9" s="9">
        <f>VLOOKUP($D9,'Ferrovia Encad NUTS II Tab'!$A$5:$J$508,E$1,FALSE)</f>
        <v>140884.19209163953</v>
      </c>
      <c r="G9" s="13">
        <f t="shared" si="1"/>
        <v>1987</v>
      </c>
      <c r="H9" s="14">
        <f t="shared" si="2"/>
        <v>1</v>
      </c>
      <c r="J9" s="13">
        <f t="shared" si="3"/>
        <v>1987</v>
      </c>
      <c r="K9" s="14">
        <f t="shared" si="4"/>
        <v>6.7978553275129085E-3</v>
      </c>
      <c r="M9" s="13">
        <f t="shared" si="5"/>
        <v>1987</v>
      </c>
      <c r="N9" s="14">
        <f t="shared" si="6"/>
        <v>1.2433770352027226E-3</v>
      </c>
      <c r="P9" s="15">
        <f>VLOOKUP(D9,'Ferrovia Encad NUTS II Tab'!$A$5:$J$508,7,FALSE)</f>
        <v>140884.19209163953</v>
      </c>
      <c r="Q9" s="15">
        <f>VLOOKUP($D9,'Ferrovia Encad NUTS II Tab'!$A$5:$J$508,Q$1,FALSE)</f>
        <v>20724800</v>
      </c>
      <c r="R9" s="15">
        <f>VLOOKUP($D9,'Ferrovia Encad NUTS II Tab'!$A$5:$J$508,R$1,FALSE)</f>
        <v>113307700</v>
      </c>
      <c r="T9" s="9">
        <f t="shared" si="7"/>
        <v>1982</v>
      </c>
      <c r="U9" s="9">
        <v>1982</v>
      </c>
      <c r="V9" s="10">
        <f>IFERROR(VLOOKUP($U9,'Ferrovia Cor NUTS II Tab'!$A$5:$I$52,7,FALSE),"")</f>
        <v>20720.992408296006</v>
      </c>
    </row>
    <row r="10" spans="1:22" x14ac:dyDescent="0.3">
      <c r="A10" s="9">
        <v>6</v>
      </c>
      <c r="B10" s="9" t="s">
        <v>32</v>
      </c>
      <c r="D10" s="13">
        <f t="shared" si="0"/>
        <v>1988</v>
      </c>
      <c r="E10" s="9">
        <f>VLOOKUP($D10,'Ferrovia Encad NUTS II Tab'!$A$5:$J$508,E$1,FALSE)</f>
        <v>158378.58393794284</v>
      </c>
      <c r="G10" s="13">
        <f t="shared" si="1"/>
        <v>1988</v>
      </c>
      <c r="H10" s="14">
        <f t="shared" si="2"/>
        <v>1</v>
      </c>
      <c r="J10" s="13">
        <f t="shared" si="3"/>
        <v>1988</v>
      </c>
      <c r="K10" s="14">
        <f t="shared" si="4"/>
        <v>6.7035716557158568E-3</v>
      </c>
      <c r="M10" s="13">
        <f t="shared" si="5"/>
        <v>1988</v>
      </c>
      <c r="N10" s="14">
        <f t="shared" si="6"/>
        <v>1.3138860525736887E-3</v>
      </c>
      <c r="P10" s="15">
        <f>VLOOKUP(D10,'Ferrovia Encad NUTS II Tab'!$A$5:$J$508,7,FALSE)</f>
        <v>158378.58393794284</v>
      </c>
      <c r="Q10" s="15">
        <f>VLOOKUP($D10,'Ferrovia Encad NUTS II Tab'!$A$5:$J$508,Q$1,FALSE)</f>
        <v>23626000</v>
      </c>
      <c r="R10" s="15">
        <f>VLOOKUP($D10,'Ferrovia Encad NUTS II Tab'!$A$5:$J$508,R$1,FALSE)</f>
        <v>120542100</v>
      </c>
      <c r="T10" s="9">
        <f t="shared" si="7"/>
        <v>1983</v>
      </c>
      <c r="U10" s="9">
        <v>1983</v>
      </c>
      <c r="V10" s="10">
        <f>IFERROR(VLOOKUP($U10,'Ferrovia Cor NUTS II Tab'!$A$5:$I$52,7,FALSE),"")</f>
        <v>19851.777216907252</v>
      </c>
    </row>
    <row r="11" spans="1:22" x14ac:dyDescent="0.3">
      <c r="D11" s="13">
        <f t="shared" si="0"/>
        <v>1989</v>
      </c>
      <c r="E11" s="9">
        <f>VLOOKUP($D11,'Ferrovia Encad NUTS II Tab'!$A$5:$J$508,E$1,FALSE)</f>
        <v>148718.80376777187</v>
      </c>
      <c r="G11" s="13">
        <f t="shared" si="1"/>
        <v>1989</v>
      </c>
      <c r="H11" s="14">
        <f t="shared" si="2"/>
        <v>1</v>
      </c>
      <c r="J11" s="13">
        <f t="shared" si="3"/>
        <v>1989</v>
      </c>
      <c r="K11" s="14">
        <f t="shared" si="4"/>
        <v>6.0555724487060493E-3</v>
      </c>
      <c r="M11" s="13">
        <f t="shared" si="5"/>
        <v>1989</v>
      </c>
      <c r="N11" s="14">
        <f t="shared" si="6"/>
        <v>1.166996793461971E-3</v>
      </c>
      <c r="P11" s="15">
        <f>VLOOKUP(D11,'Ferrovia Encad NUTS II Tab'!$A$5:$J$508,7,FALSE)</f>
        <v>148718.80376777187</v>
      </c>
      <c r="Q11" s="15">
        <f>VLOOKUP($D11,'Ferrovia Encad NUTS II Tab'!$A$5:$J$508,Q$1,FALSE)</f>
        <v>24559000</v>
      </c>
      <c r="R11" s="15">
        <f>VLOOKUP($D11,'Ferrovia Encad NUTS II Tab'!$A$5:$J$508,R$1,FALSE)</f>
        <v>127437199.99999999</v>
      </c>
      <c r="T11" s="9">
        <f t="shared" si="7"/>
        <v>1984</v>
      </c>
      <c r="U11" s="9">
        <v>1984</v>
      </c>
      <c r="V11" s="10">
        <f>IFERROR(VLOOKUP($U11,'Ferrovia Cor NUTS II Tab'!$A$5:$I$52,7,FALSE),"")</f>
        <v>19522.50576111571</v>
      </c>
    </row>
    <row r="12" spans="1:22" x14ac:dyDescent="0.3">
      <c r="D12" s="13">
        <f t="shared" si="0"/>
        <v>1990</v>
      </c>
      <c r="E12" s="9">
        <f>VLOOKUP($D12,'Ferrovia Encad NUTS II Tab'!$A$5:$J$508,E$1,FALSE)</f>
        <v>185863.27489670491</v>
      </c>
      <c r="G12" s="13">
        <f t="shared" si="1"/>
        <v>1990</v>
      </c>
      <c r="H12" s="14">
        <f t="shared" si="2"/>
        <v>1</v>
      </c>
      <c r="J12" s="13">
        <f t="shared" si="3"/>
        <v>1990</v>
      </c>
      <c r="K12" s="14">
        <f t="shared" si="4"/>
        <v>7.0441979017371384E-3</v>
      </c>
      <c r="M12" s="13">
        <f t="shared" si="5"/>
        <v>1990</v>
      </c>
      <c r="N12" s="14">
        <f t="shared" si="6"/>
        <v>1.373846339012416E-3</v>
      </c>
      <c r="P12" s="15">
        <f>VLOOKUP(D12,'Ferrovia Encad NUTS II Tab'!$A$5:$J$508,7,FALSE)</f>
        <v>185863.27489670491</v>
      </c>
      <c r="Q12" s="15">
        <f>VLOOKUP($D12,'Ferrovia Encad NUTS II Tab'!$A$5:$J$508,Q$1,FALSE)</f>
        <v>26385300</v>
      </c>
      <c r="R12" s="15">
        <f>VLOOKUP($D12,'Ferrovia Encad NUTS II Tab'!$A$5:$J$508,R$1,FALSE)</f>
        <v>135286800</v>
      </c>
      <c r="T12" s="9">
        <f t="shared" si="7"/>
        <v>1985</v>
      </c>
      <c r="U12" s="9">
        <v>1985</v>
      </c>
      <c r="V12" s="10">
        <f>IFERROR(VLOOKUP($U12,'Ferrovia Cor NUTS II Tab'!$A$5:$I$52,7,FALSE),"")</f>
        <v>31540.881475643699</v>
      </c>
    </row>
    <row r="13" spans="1:22" x14ac:dyDescent="0.3">
      <c r="D13" s="13">
        <f t="shared" si="0"/>
        <v>1991</v>
      </c>
      <c r="E13" s="9">
        <f>VLOOKUP($D13,'Ferrovia Encad NUTS II Tab'!$A$5:$J$508,E$1,FALSE)</f>
        <v>300395.65019992</v>
      </c>
      <c r="G13" s="13">
        <f t="shared" si="1"/>
        <v>1991</v>
      </c>
      <c r="H13" s="14">
        <f t="shared" si="2"/>
        <v>1</v>
      </c>
      <c r="J13" s="13">
        <f t="shared" si="3"/>
        <v>1991</v>
      </c>
      <c r="K13" s="14">
        <f t="shared" si="4"/>
        <v>1.06217809844709E-2</v>
      </c>
      <c r="M13" s="13">
        <f t="shared" si="5"/>
        <v>1991</v>
      </c>
      <c r="N13" s="14">
        <f t="shared" si="6"/>
        <v>2.1576706171854776E-3</v>
      </c>
      <c r="P13" s="15">
        <f>VLOOKUP(D13,'Ferrovia Encad NUTS II Tab'!$A$5:$J$508,7,FALSE)</f>
        <v>300395.65019992</v>
      </c>
      <c r="Q13" s="15">
        <f>VLOOKUP($D13,'Ferrovia Encad NUTS II Tab'!$A$5:$J$508,Q$1,FALSE)</f>
        <v>28281100.000000004</v>
      </c>
      <c r="R13" s="15">
        <f>VLOOKUP($D13,'Ferrovia Encad NUTS II Tab'!$A$5:$J$508,R$1,FALSE)</f>
        <v>139222200</v>
      </c>
      <c r="T13" s="9">
        <f t="shared" si="7"/>
        <v>1986</v>
      </c>
      <c r="U13" s="9">
        <v>1986</v>
      </c>
      <c r="V13" s="10">
        <f>IFERROR(VLOOKUP($U13,'Ferrovia Cor NUTS II Tab'!$A$5:$I$52,7,FALSE),"")</f>
        <v>48913.618180185753</v>
      </c>
    </row>
    <row r="14" spans="1:22" x14ac:dyDescent="0.3">
      <c r="D14" s="13">
        <f t="shared" si="0"/>
        <v>1992</v>
      </c>
      <c r="E14" s="9">
        <f>VLOOKUP($D14,'Ferrovia Encad NUTS II Tab'!$A$5:$J$508,E$1,FALSE)</f>
        <v>336252.61887742631</v>
      </c>
      <c r="G14" s="13">
        <f t="shared" si="1"/>
        <v>1992</v>
      </c>
      <c r="H14" s="14">
        <f t="shared" si="2"/>
        <v>1</v>
      </c>
      <c r="J14" s="13">
        <f t="shared" si="3"/>
        <v>1992</v>
      </c>
      <c r="K14" s="14">
        <f t="shared" si="4"/>
        <v>1.0962280882499162E-2</v>
      </c>
      <c r="M14" s="13">
        <f t="shared" si="5"/>
        <v>1992</v>
      </c>
      <c r="N14" s="14">
        <f t="shared" si="6"/>
        <v>2.3743216474834245E-3</v>
      </c>
      <c r="P14" s="15">
        <f>VLOOKUP(D14,'Ferrovia Encad NUTS II Tab'!$A$5:$J$508,7,FALSE)</f>
        <v>336252.61887742631</v>
      </c>
      <c r="Q14" s="15">
        <f>VLOOKUP($D14,'Ferrovia Encad NUTS II Tab'!$A$5:$J$508,Q$1,FALSE)</f>
        <v>30673600</v>
      </c>
      <c r="R14" s="15">
        <f>VLOOKUP($D14,'Ferrovia Encad NUTS II Tab'!$A$5:$J$508,R$1,FALSE)</f>
        <v>141620500</v>
      </c>
      <c r="T14" s="9">
        <f t="shared" si="7"/>
        <v>1987</v>
      </c>
      <c r="U14" s="9">
        <v>1987</v>
      </c>
      <c r="V14" s="10">
        <f>IFERROR(VLOOKUP($U14,'Ferrovia Cor NUTS II Tab'!$A$5:$I$52,7,FALSE),"")</f>
        <v>62589.893357009605</v>
      </c>
    </row>
    <row r="15" spans="1:22" x14ac:dyDescent="0.3">
      <c r="D15" s="13">
        <f t="shared" si="0"/>
        <v>1993</v>
      </c>
      <c r="E15" s="9">
        <f>VLOOKUP($D15,'Ferrovia Encad NUTS II Tab'!$A$5:$J$508,E$1,FALSE)</f>
        <v>415308.80636491813</v>
      </c>
      <c r="G15" s="13">
        <f t="shared" si="1"/>
        <v>1993</v>
      </c>
      <c r="H15" s="14">
        <f t="shared" si="2"/>
        <v>1</v>
      </c>
      <c r="J15" s="13">
        <f t="shared" si="3"/>
        <v>1993</v>
      </c>
      <c r="K15" s="14">
        <f t="shared" si="4"/>
        <v>1.4461418685056205E-2</v>
      </c>
      <c r="M15" s="13">
        <f t="shared" si="5"/>
        <v>1993</v>
      </c>
      <c r="N15" s="14">
        <f t="shared" si="6"/>
        <v>2.9823854582522861E-3</v>
      </c>
      <c r="P15" s="15">
        <f>VLOOKUP(D15,'Ferrovia Encad NUTS II Tab'!$A$5:$J$508,7,FALSE)</f>
        <v>415308.80636491813</v>
      </c>
      <c r="Q15" s="15">
        <f>VLOOKUP($D15,'Ferrovia Encad NUTS II Tab'!$A$5:$J$508,Q$1,FALSE)</f>
        <v>28718400</v>
      </c>
      <c r="R15" s="15">
        <f>VLOOKUP($D15,'Ferrovia Encad NUTS II Tab'!$A$5:$J$508,R$1,FALSE)</f>
        <v>139253900.00000003</v>
      </c>
      <c r="T15" s="9">
        <f t="shared" si="7"/>
        <v>1988</v>
      </c>
      <c r="U15" s="9">
        <v>1988</v>
      </c>
      <c r="V15" s="10">
        <f>IFERROR(VLOOKUP($U15,'Ferrovia Cor NUTS II Tab'!$A$5:$I$52,7,FALSE),"")</f>
        <v>78455.921229836094</v>
      </c>
    </row>
    <row r="16" spans="1:22" x14ac:dyDescent="0.3">
      <c r="D16" s="13">
        <f t="shared" si="0"/>
        <v>1994</v>
      </c>
      <c r="E16" s="9">
        <f>VLOOKUP($D16,'Ferrovia Encad NUTS II Tab'!$A$5:$J$508,E$1,FALSE)</f>
        <v>439850.47109763772</v>
      </c>
      <c r="G16" s="13">
        <f t="shared" si="1"/>
        <v>1994</v>
      </c>
      <c r="H16" s="14">
        <f t="shared" si="2"/>
        <v>1</v>
      </c>
      <c r="J16" s="13">
        <f t="shared" si="3"/>
        <v>1994</v>
      </c>
      <c r="K16" s="14">
        <f t="shared" si="4"/>
        <v>1.542025617186942E-2</v>
      </c>
      <c r="M16" s="13">
        <f t="shared" si="5"/>
        <v>1994</v>
      </c>
      <c r="N16" s="14">
        <f t="shared" si="6"/>
        <v>3.1029687241238206E-3</v>
      </c>
      <c r="P16" s="15">
        <f>VLOOKUP(D16,'Ferrovia Encad NUTS II Tab'!$A$5:$J$508,7,FALSE)</f>
        <v>439850.47109763772</v>
      </c>
      <c r="Q16" s="15">
        <f>VLOOKUP($D16,'Ferrovia Encad NUTS II Tab'!$A$5:$J$508,Q$1,FALSE)</f>
        <v>28524200</v>
      </c>
      <c r="R16" s="15">
        <f>VLOOKUP($D16,'Ferrovia Encad NUTS II Tab'!$A$5:$J$508,R$1,FALSE)</f>
        <v>141751500</v>
      </c>
      <c r="T16" s="9">
        <f t="shared" si="7"/>
        <v>1989</v>
      </c>
      <c r="U16" s="9">
        <v>1989</v>
      </c>
      <c r="V16" s="10">
        <f>IFERROR(VLOOKUP($U16,'Ferrovia Cor NUTS II Tab'!$A$5:$I$52,7,FALSE),"")</f>
        <v>81200.382079189148</v>
      </c>
    </row>
    <row r="17" spans="4:22" x14ac:dyDescent="0.3">
      <c r="D17" s="13">
        <f t="shared" si="0"/>
        <v>1995</v>
      </c>
      <c r="E17" s="9">
        <f>VLOOKUP($D17,'Ferrovia Encad NUTS II Tab'!$A$5:$J$508,E$1,FALSE)</f>
        <v>344588.75037974457</v>
      </c>
      <c r="G17" s="13">
        <f t="shared" si="1"/>
        <v>1995</v>
      </c>
      <c r="H17" s="14">
        <f t="shared" si="2"/>
        <v>1</v>
      </c>
      <c r="J17" s="13">
        <f t="shared" si="3"/>
        <v>1995</v>
      </c>
      <c r="K17" s="14">
        <f t="shared" si="4"/>
        <v>1.1582893007003225E-2</v>
      </c>
      <c r="M17" s="13">
        <f t="shared" si="5"/>
        <v>1995</v>
      </c>
      <c r="N17" s="14">
        <f t="shared" si="6"/>
        <v>2.3743879541681624E-3</v>
      </c>
      <c r="P17" s="15">
        <f>VLOOKUP(D17,'Ferrovia Encad NUTS II Tab'!$A$5:$J$508,7,FALSE)</f>
        <v>344588.75037974457</v>
      </c>
      <c r="Q17" s="15">
        <f>VLOOKUP($D17,'Ferrovia Encad NUTS II Tab'!$A$5:$J$508,Q$1,FALSE)</f>
        <v>29749800.000000004</v>
      </c>
      <c r="R17" s="15">
        <f>VLOOKUP($D17,'Ferrovia Encad NUTS II Tab'!$A$5:$J$508,R$1,FALSE)</f>
        <v>145127400</v>
      </c>
      <c r="T17" s="9">
        <f t="shared" si="7"/>
        <v>1990</v>
      </c>
      <c r="U17" s="9">
        <v>1990</v>
      </c>
      <c r="V17" s="10">
        <f>IFERROR(VLOOKUP($U17,'Ferrovia Cor NUTS II Tab'!$A$5:$I$52,7,FALSE),"")</f>
        <v>108240.44053830269</v>
      </c>
    </row>
    <row r="18" spans="4:22" x14ac:dyDescent="0.3">
      <c r="D18" s="13">
        <f t="shared" si="0"/>
        <v>1996</v>
      </c>
      <c r="E18" s="9">
        <f>VLOOKUP($D18,'Ferrovia Encad NUTS II Tab'!$A$5:$J$508,E$1,FALSE)</f>
        <v>500962.27813987591</v>
      </c>
      <c r="G18" s="13">
        <f t="shared" si="1"/>
        <v>1996</v>
      </c>
      <c r="H18" s="14">
        <f t="shared" si="2"/>
        <v>1</v>
      </c>
      <c r="J18" s="13">
        <f t="shared" si="3"/>
        <v>1996</v>
      </c>
      <c r="K18" s="14">
        <f t="shared" si="4"/>
        <v>1.6008815997874151E-2</v>
      </c>
      <c r="M18" s="13">
        <f t="shared" si="5"/>
        <v>1996</v>
      </c>
      <c r="N18" s="14">
        <f t="shared" si="6"/>
        <v>3.3350105825648763E-3</v>
      </c>
      <c r="P18" s="15">
        <f>VLOOKUP(D18,'Ferrovia Encad NUTS II Tab'!$A$5:$J$508,7,FALSE)</f>
        <v>500962.27813987591</v>
      </c>
      <c r="Q18" s="15">
        <f>VLOOKUP($D18,'Ferrovia Encad NUTS II Tab'!$A$5:$J$508,Q$1,FALSE)</f>
        <v>31292899.999999996</v>
      </c>
      <c r="R18" s="15">
        <f>VLOOKUP($D18,'Ferrovia Encad NUTS II Tab'!$A$5:$J$508,R$1,FALSE)</f>
        <v>150213099.99999997</v>
      </c>
      <c r="T18" s="9">
        <f t="shared" si="7"/>
        <v>1991</v>
      </c>
      <c r="U18" s="9">
        <v>1991</v>
      </c>
      <c r="V18" s="10">
        <f>IFERROR(VLOOKUP($U18,'Ferrovia Cor NUTS II Tab'!$A$5:$I$52,7,FALSE),"")</f>
        <v>184567.2529204617</v>
      </c>
    </row>
    <row r="19" spans="4:22" x14ac:dyDescent="0.3">
      <c r="D19" s="13">
        <f t="shared" si="0"/>
        <v>1997</v>
      </c>
      <c r="E19" s="9">
        <f>VLOOKUP($D19,'Ferrovia Encad NUTS II Tab'!$A$5:$J$508,E$1,FALSE)</f>
        <v>710552.57819370774</v>
      </c>
      <c r="G19" s="13">
        <f t="shared" si="1"/>
        <v>1997</v>
      </c>
      <c r="H19" s="14">
        <f t="shared" si="2"/>
        <v>1</v>
      </c>
      <c r="J19" s="13">
        <f t="shared" si="3"/>
        <v>1997</v>
      </c>
      <c r="K19" s="14">
        <f t="shared" si="4"/>
        <v>1.988967236096336E-2</v>
      </c>
      <c r="M19" s="13">
        <f t="shared" si="5"/>
        <v>1997</v>
      </c>
      <c r="N19" s="14">
        <f t="shared" si="6"/>
        <v>4.5309033729215992E-3</v>
      </c>
      <c r="P19" s="15">
        <f>VLOOKUP(D19,'Ferrovia Encad NUTS II Tab'!$A$5:$J$508,7,FALSE)</f>
        <v>710552.57819370774</v>
      </c>
      <c r="Q19" s="15">
        <f>VLOOKUP($D19,'Ferrovia Encad NUTS II Tab'!$A$5:$J$508,Q$1,FALSE)</f>
        <v>35724700</v>
      </c>
      <c r="R19" s="15">
        <f>VLOOKUP($D19,'Ferrovia Encad NUTS II Tab'!$A$5:$J$508,R$1,FALSE)</f>
        <v>156823600</v>
      </c>
      <c r="T19" s="9">
        <f t="shared" si="7"/>
        <v>1992</v>
      </c>
      <c r="U19" s="9">
        <v>1992</v>
      </c>
      <c r="V19" s="10">
        <f>IFERROR(VLOOKUP($U19,'Ferrovia Cor NUTS II Tab'!$A$5:$I$52,7,FALSE),"")</f>
        <v>213128.66491754871</v>
      </c>
    </row>
    <row r="20" spans="4:22" x14ac:dyDescent="0.3">
      <c r="D20" s="13">
        <f t="shared" si="0"/>
        <v>1998</v>
      </c>
      <c r="E20" s="9">
        <f>VLOOKUP($D20,'Ferrovia Encad NUTS II Tab'!$A$5:$J$508,E$1,FALSE)</f>
        <v>821078.75352204824</v>
      </c>
      <c r="G20" s="13">
        <f t="shared" si="1"/>
        <v>1998</v>
      </c>
      <c r="H20" s="14">
        <f t="shared" si="2"/>
        <v>1</v>
      </c>
      <c r="J20" s="13">
        <f t="shared" si="3"/>
        <v>1998</v>
      </c>
      <c r="K20" s="14">
        <f t="shared" si="4"/>
        <v>2.0569702394776356E-2</v>
      </c>
      <c r="M20" s="13">
        <f t="shared" si="5"/>
        <v>1998</v>
      </c>
      <c r="N20" s="14">
        <f t="shared" si="6"/>
        <v>4.9954993317992248E-3</v>
      </c>
      <c r="P20" s="15">
        <f>VLOOKUP(D20,'Ferrovia Encad NUTS II Tab'!$A$5:$J$508,7,FALSE)</f>
        <v>821078.75352204824</v>
      </c>
      <c r="Q20" s="15">
        <f>VLOOKUP($D20,'Ferrovia Encad NUTS II Tab'!$A$5:$J$508,Q$1,FALSE)</f>
        <v>39916899.999999993</v>
      </c>
      <c r="R20" s="15">
        <f>VLOOKUP($D20,'Ferrovia Encad NUTS II Tab'!$A$5:$J$508,R$1,FALSE)</f>
        <v>164363700</v>
      </c>
      <c r="T20" s="9">
        <f t="shared" si="7"/>
        <v>1993</v>
      </c>
      <c r="U20" s="9">
        <v>1993</v>
      </c>
      <c r="V20" s="10">
        <f>IFERROR(VLOOKUP($U20,'Ferrovia Cor NUTS II Tab'!$A$5:$I$52,7,FALSE),"")</f>
        <v>268304.14700571622</v>
      </c>
    </row>
    <row r="21" spans="4:22" x14ac:dyDescent="0.3">
      <c r="D21" s="13">
        <f t="shared" si="0"/>
        <v>1999</v>
      </c>
      <c r="E21" s="9">
        <f>VLOOKUP($D21,'Ferrovia Encad NUTS II Tab'!$A$5:$J$508,E$1,FALSE)</f>
        <v>773811.42717678484</v>
      </c>
      <c r="G21" s="13">
        <f t="shared" si="1"/>
        <v>1999</v>
      </c>
      <c r="H21" s="14">
        <f t="shared" si="2"/>
        <v>1</v>
      </c>
      <c r="J21" s="13">
        <f t="shared" si="3"/>
        <v>1999</v>
      </c>
      <c r="K21" s="14">
        <f t="shared" si="4"/>
        <v>1.8276304622074486E-2</v>
      </c>
      <c r="M21" s="13">
        <f t="shared" si="5"/>
        <v>1999</v>
      </c>
      <c r="N21" s="14">
        <f t="shared" si="6"/>
        <v>4.5309177413245146E-3</v>
      </c>
      <c r="P21" s="15">
        <f>VLOOKUP(D21,'Ferrovia Encad NUTS II Tab'!$A$5:$J$508,7,FALSE)</f>
        <v>773811.42717678484</v>
      </c>
      <c r="Q21" s="15">
        <f>VLOOKUP($D21,'Ferrovia Encad NUTS II Tab'!$A$5:$J$508,Q$1,FALSE)</f>
        <v>42339600</v>
      </c>
      <c r="R21" s="15">
        <f>VLOOKUP($D21,'Ferrovia Encad NUTS II Tab'!$A$5:$J$508,R$1,FALSE)</f>
        <v>170784700</v>
      </c>
      <c r="T21" s="9">
        <f t="shared" si="7"/>
        <v>1994</v>
      </c>
      <c r="U21" s="9">
        <v>1994</v>
      </c>
      <c r="V21" s="10">
        <f>IFERROR(VLOOKUP($U21,'Ferrovia Cor NUTS II Tab'!$A$5:$I$52,7,FALSE),"")</f>
        <v>296610.16949152545</v>
      </c>
    </row>
    <row r="22" spans="4:22" x14ac:dyDescent="0.3">
      <c r="D22" s="13">
        <f t="shared" si="0"/>
        <v>2000</v>
      </c>
      <c r="E22" s="9">
        <f>VLOOKUP($D22,'Ferrovia Encad NUTS II Tab'!$A$5:$J$508,E$1,FALSE)</f>
        <v>748888.51235065132</v>
      </c>
      <c r="G22" s="13">
        <f t="shared" si="1"/>
        <v>2000</v>
      </c>
      <c r="H22" s="14">
        <f t="shared" si="2"/>
        <v>1</v>
      </c>
      <c r="J22" s="13">
        <f t="shared" si="3"/>
        <v>2000</v>
      </c>
      <c r="K22" s="14">
        <f t="shared" si="4"/>
        <v>1.6997980192944479E-2</v>
      </c>
      <c r="M22" s="13">
        <f t="shared" si="5"/>
        <v>2000</v>
      </c>
      <c r="N22" s="14">
        <f t="shared" si="6"/>
        <v>4.2237994493615769E-3</v>
      </c>
      <c r="P22" s="15">
        <f>VLOOKUP(D22,'Ferrovia Encad NUTS II Tab'!$A$5:$J$508,7,FALSE)</f>
        <v>748888.51235065132</v>
      </c>
      <c r="Q22" s="15">
        <f>VLOOKUP($D22,'Ferrovia Encad NUTS II Tab'!$A$5:$J$508,Q$1,FALSE)</f>
        <v>44057500</v>
      </c>
      <c r="R22" s="15">
        <f>VLOOKUP($D22,'Ferrovia Encad NUTS II Tab'!$A$5:$J$508,R$1,FALSE)</f>
        <v>177302100</v>
      </c>
      <c r="T22" s="9">
        <f t="shared" si="7"/>
        <v>1995</v>
      </c>
      <c r="U22" s="9">
        <v>1995</v>
      </c>
      <c r="V22" s="10">
        <f>IFERROR(VLOOKUP($U22,'Ferrovia Cor NUTS II Tab'!$A$5:$I$52,7,FALSE),"")</f>
        <v>240080.93993475725</v>
      </c>
    </row>
    <row r="23" spans="4:22" x14ac:dyDescent="0.3">
      <c r="D23" s="13">
        <f t="shared" si="0"/>
        <v>2001</v>
      </c>
      <c r="E23" s="9">
        <f>VLOOKUP($D23,'Ferrovia Encad NUTS II Tab'!$A$5:$J$508,E$1,FALSE)</f>
        <v>597484.78273817443</v>
      </c>
      <c r="G23" s="13">
        <f t="shared" si="1"/>
        <v>2001</v>
      </c>
      <c r="H23" s="14">
        <f t="shared" si="2"/>
        <v>1</v>
      </c>
      <c r="J23" s="13">
        <f t="shared" si="3"/>
        <v>2001</v>
      </c>
      <c r="K23" s="14">
        <f t="shared" si="4"/>
        <v>1.3430910149714615E-2</v>
      </c>
      <c r="M23" s="13">
        <f t="shared" si="5"/>
        <v>2001</v>
      </c>
      <c r="N23" s="14">
        <f t="shared" si="6"/>
        <v>3.30561954552341E-3</v>
      </c>
      <c r="P23" s="15">
        <f>VLOOKUP(D23,'Ferrovia Encad NUTS II Tab'!$A$5:$J$508,7,FALSE)</f>
        <v>597484.78273817443</v>
      </c>
      <c r="Q23" s="15">
        <f>VLOOKUP($D23,'Ferrovia Encad NUTS II Tab'!$A$5:$J$508,Q$1,FALSE)</f>
        <v>44485800</v>
      </c>
      <c r="R23" s="15">
        <f>VLOOKUP($D23,'Ferrovia Encad NUTS II Tab'!$A$5:$J$508,R$1,FALSE)</f>
        <v>180748200</v>
      </c>
      <c r="T23" s="9">
        <f t="shared" si="7"/>
        <v>1996</v>
      </c>
      <c r="U23" s="9">
        <v>1996</v>
      </c>
      <c r="V23" s="10">
        <f>IFERROR(VLOOKUP($U23,'Ferrovia Cor NUTS II Tab'!$A$5:$I$52,7,FALSE),"")</f>
        <v>359847.76688181481</v>
      </c>
    </row>
    <row r="24" spans="4:22" x14ac:dyDescent="0.3">
      <c r="D24" s="13">
        <f t="shared" si="0"/>
        <v>2002</v>
      </c>
      <c r="E24" s="9">
        <f>VLOOKUP($D24,'Ferrovia Encad NUTS II Tab'!$A$5:$J$508,E$1,FALSE)</f>
        <v>751562.09499295999</v>
      </c>
      <c r="G24" s="13">
        <f t="shared" si="1"/>
        <v>2002</v>
      </c>
      <c r="H24" s="14">
        <f t="shared" si="2"/>
        <v>1</v>
      </c>
      <c r="J24" s="13">
        <f t="shared" si="3"/>
        <v>2002</v>
      </c>
      <c r="K24" s="14">
        <f t="shared" si="4"/>
        <v>1.748754205721572E-2</v>
      </c>
      <c r="M24" s="13">
        <f t="shared" si="5"/>
        <v>2002</v>
      </c>
      <c r="N24" s="14">
        <f t="shared" si="6"/>
        <v>4.1262494804482439E-3</v>
      </c>
      <c r="P24" s="15">
        <f>VLOOKUP(D24,'Ferrovia Encad NUTS II Tab'!$A$5:$J$508,7,FALSE)</f>
        <v>751562.09499295999</v>
      </c>
      <c r="Q24" s="15">
        <f>VLOOKUP($D24,'Ferrovia Encad NUTS II Tab'!$A$5:$J$508,Q$1,FALSE)</f>
        <v>42977000</v>
      </c>
      <c r="R24" s="15">
        <f>VLOOKUP($D24,'Ferrovia Encad NUTS II Tab'!$A$5:$J$508,R$1,FALSE)</f>
        <v>182141700</v>
      </c>
      <c r="T24" s="9">
        <f t="shared" si="7"/>
        <v>1997</v>
      </c>
      <c r="U24" s="9">
        <v>1997</v>
      </c>
      <c r="V24" s="10">
        <f>IFERROR(VLOOKUP($U24,'Ferrovia Cor NUTS II Tab'!$A$5:$I$52,7,FALSE),"")</f>
        <v>529132.90968765272</v>
      </c>
    </row>
    <row r="25" spans="4:22" x14ac:dyDescent="0.3">
      <c r="D25" s="13">
        <f t="shared" si="0"/>
        <v>2003</v>
      </c>
      <c r="E25" s="9">
        <f>VLOOKUP($D25,'Ferrovia Encad NUTS II Tab'!$A$5:$J$508,E$1,FALSE)</f>
        <v>953524.21940280276</v>
      </c>
      <c r="G25" s="13">
        <f t="shared" si="1"/>
        <v>2003</v>
      </c>
      <c r="H25" s="14">
        <f t="shared" si="2"/>
        <v>1</v>
      </c>
      <c r="J25" s="13">
        <f t="shared" si="3"/>
        <v>2003</v>
      </c>
      <c r="K25" s="14">
        <f t="shared" si="4"/>
        <v>2.3937626165854608E-2</v>
      </c>
      <c r="M25" s="13">
        <f t="shared" si="5"/>
        <v>2003</v>
      </c>
      <c r="N25" s="14">
        <f t="shared" si="6"/>
        <v>5.2842401162159856E-3</v>
      </c>
      <c r="P25" s="15">
        <f>VLOOKUP(D25,'Ferrovia Encad NUTS II Tab'!$A$5:$J$508,7,FALSE)</f>
        <v>953524.21940280276</v>
      </c>
      <c r="Q25" s="15">
        <f>VLOOKUP($D25,'Ferrovia Encad NUTS II Tab'!$A$5:$J$508,Q$1,FALSE)</f>
        <v>39833700</v>
      </c>
      <c r="R25" s="15">
        <f>VLOOKUP($D25,'Ferrovia Encad NUTS II Tab'!$A$5:$J$508,R$1,FALSE)</f>
        <v>180446800</v>
      </c>
      <c r="T25" s="9">
        <f t="shared" si="7"/>
        <v>1998</v>
      </c>
      <c r="U25" s="9">
        <v>1998</v>
      </c>
      <c r="V25" s="10">
        <f>IFERROR(VLOOKUP($U25,'Ferrovia Cor NUTS II Tab'!$A$5:$I$52,7,FALSE),"")</f>
        <v>626411.20399836393</v>
      </c>
    </row>
    <row r="26" spans="4:22" x14ac:dyDescent="0.3">
      <c r="D26" s="13">
        <f t="shared" si="0"/>
        <v>2004</v>
      </c>
      <c r="E26" s="9">
        <f>VLOOKUP($D26,'Ferrovia Encad NUTS II Tab'!$A$5:$J$508,E$1,FALSE)</f>
        <v>647233.3978818513</v>
      </c>
      <c r="G26" s="13">
        <f t="shared" si="1"/>
        <v>2004</v>
      </c>
      <c r="H26" s="14">
        <f t="shared" si="2"/>
        <v>1</v>
      </c>
      <c r="J26" s="13">
        <f t="shared" si="3"/>
        <v>2004</v>
      </c>
      <c r="K26" s="14">
        <f t="shared" si="4"/>
        <v>1.6217770920317304E-2</v>
      </c>
      <c r="M26" s="13">
        <f t="shared" si="5"/>
        <v>2004</v>
      </c>
      <c r="N26" s="14">
        <f t="shared" si="6"/>
        <v>3.5238065048869131E-3</v>
      </c>
      <c r="P26" s="15">
        <f>VLOOKUP(D26,'Ferrovia Encad NUTS II Tab'!$A$5:$J$508,7,FALSE)</f>
        <v>647233.3978818513</v>
      </c>
      <c r="Q26" s="15">
        <f>VLOOKUP($D26,'Ferrovia Encad NUTS II Tab'!$A$5:$J$508,Q$1,FALSE)</f>
        <v>39908900</v>
      </c>
      <c r="R26" s="15">
        <f>VLOOKUP($D26,'Ferrovia Encad NUTS II Tab'!$A$5:$J$508,R$1,FALSE)</f>
        <v>183674500</v>
      </c>
      <c r="T26" s="9">
        <f t="shared" si="7"/>
        <v>1999</v>
      </c>
      <c r="U26" s="9">
        <v>1999</v>
      </c>
      <c r="V26" s="10">
        <f>IFERROR(VLOOKUP($U26,'Ferrovia Cor NUTS II Tab'!$A$5:$I$52,7,FALSE),"")</f>
        <v>603116.22489799582</v>
      </c>
    </row>
    <row r="27" spans="4:22" x14ac:dyDescent="0.3">
      <c r="D27" s="13">
        <f t="shared" si="0"/>
        <v>2005</v>
      </c>
      <c r="E27" s="9">
        <f>VLOOKUP($D27,'Ferrovia Encad NUTS II Tab'!$A$5:$J$508,E$1,FALSE)</f>
        <v>524924.96790895553</v>
      </c>
      <c r="G27" s="13">
        <f t="shared" si="1"/>
        <v>2005</v>
      </c>
      <c r="H27" s="14">
        <f t="shared" si="2"/>
        <v>1</v>
      </c>
      <c r="J27" s="13">
        <f t="shared" si="3"/>
        <v>2005</v>
      </c>
      <c r="K27" s="14">
        <f t="shared" si="4"/>
        <v>1.3138562008083386E-2</v>
      </c>
      <c r="M27" s="13">
        <f t="shared" si="5"/>
        <v>2005</v>
      </c>
      <c r="N27" s="14">
        <f t="shared" si="6"/>
        <v>2.8357369481215857E-3</v>
      </c>
      <c r="P27" s="15">
        <f>VLOOKUP(D27,'Ferrovia Encad NUTS II Tab'!$A$5:$J$508,7,FALSE)</f>
        <v>524924.96790895553</v>
      </c>
      <c r="Q27" s="15">
        <f>VLOOKUP($D27,'Ferrovia Encad NUTS II Tab'!$A$5:$J$508,Q$1,FALSE)</f>
        <v>39953000</v>
      </c>
      <c r="R27" s="15">
        <f>VLOOKUP($D27,'Ferrovia Encad NUTS II Tab'!$A$5:$J$508,R$1,FALSE)</f>
        <v>185110599.99999997</v>
      </c>
      <c r="T27" s="9">
        <f t="shared" si="7"/>
        <v>2000</v>
      </c>
      <c r="U27" s="9">
        <v>2000</v>
      </c>
      <c r="V27" s="10">
        <f>IFERROR(VLOOKUP($U27,'Ferrovia Cor NUTS II Tab'!$A$5:$I$52,7,FALSE),"")</f>
        <v>611245.66794026399</v>
      </c>
    </row>
    <row r="28" spans="4:22" x14ac:dyDescent="0.3">
      <c r="D28" s="13">
        <f t="shared" si="0"/>
        <v>2006</v>
      </c>
      <c r="E28" s="9">
        <f>VLOOKUP($D28,'Ferrovia Encad NUTS II Tab'!$A$5:$J$508,E$1,FALSE)</f>
        <v>366454.85183347919</v>
      </c>
      <c r="G28" s="13">
        <f t="shared" si="1"/>
        <v>2006</v>
      </c>
      <c r="H28" s="14">
        <f t="shared" si="2"/>
        <v>1</v>
      </c>
      <c r="J28" s="13">
        <f t="shared" si="3"/>
        <v>2006</v>
      </c>
      <c r="K28" s="14">
        <f t="shared" si="4"/>
        <v>9.2421010484955886E-3</v>
      </c>
      <c r="M28" s="13">
        <f t="shared" si="5"/>
        <v>2006</v>
      </c>
      <c r="N28" s="14">
        <f t="shared" si="6"/>
        <v>1.9479990380189905E-3</v>
      </c>
      <c r="P28" s="15">
        <f>VLOOKUP(D28,'Ferrovia Encad NUTS II Tab'!$A$5:$J$508,7,FALSE)</f>
        <v>366454.85183347919</v>
      </c>
      <c r="Q28" s="15">
        <f>VLOOKUP($D28,'Ferrovia Encad NUTS II Tab'!$A$5:$J$508,Q$1,FALSE)</f>
        <v>39650600</v>
      </c>
      <c r="R28" s="15">
        <f>VLOOKUP($D28,'Ferrovia Encad NUTS II Tab'!$A$5:$J$508,R$1,FALSE)</f>
        <v>188118599.99999997</v>
      </c>
      <c r="T28" s="9">
        <f t="shared" si="7"/>
        <v>2001</v>
      </c>
      <c r="U28" s="9">
        <v>2001</v>
      </c>
      <c r="V28" s="10">
        <f>IFERROR(VLOOKUP($U28,'Ferrovia Cor NUTS II Tab'!$A$5:$I$52,7,FALSE),"")</f>
        <v>499326.31900000002</v>
      </c>
    </row>
    <row r="29" spans="4:22" x14ac:dyDescent="0.3">
      <c r="D29" s="13">
        <f t="shared" si="0"/>
        <v>2007</v>
      </c>
      <c r="E29" s="9">
        <f>VLOOKUP($D29,'Ferrovia Encad NUTS II Tab'!$A$5:$J$508,E$1,FALSE)</f>
        <v>367198.40074481023</v>
      </c>
      <c r="G29" s="13">
        <f t="shared" si="1"/>
        <v>2007</v>
      </c>
      <c r="H29" s="14">
        <f t="shared" si="2"/>
        <v>1</v>
      </c>
      <c r="J29" s="13">
        <f t="shared" si="3"/>
        <v>2007</v>
      </c>
      <c r="K29" s="14">
        <f t="shared" si="4"/>
        <v>8.9836229392822424E-3</v>
      </c>
      <c r="M29" s="13">
        <f t="shared" si="5"/>
        <v>2007</v>
      </c>
      <c r="N29" s="14">
        <f t="shared" si="6"/>
        <v>1.9042202139913616E-3</v>
      </c>
      <c r="P29" s="15">
        <f>VLOOKUP(D29,'Ferrovia Encad NUTS II Tab'!$A$5:$J$508,7,FALSE)</f>
        <v>367198.40074481023</v>
      </c>
      <c r="Q29" s="15">
        <f>VLOOKUP($D29,'Ferrovia Encad NUTS II Tab'!$A$5:$J$508,Q$1,FALSE)</f>
        <v>40874200</v>
      </c>
      <c r="R29" s="15">
        <f>VLOOKUP($D29,'Ferrovia Encad NUTS II Tab'!$A$5:$J$508,R$1,FALSE)</f>
        <v>192834000</v>
      </c>
      <c r="T29" s="9">
        <f t="shared" si="7"/>
        <v>2002</v>
      </c>
      <c r="U29" s="9">
        <v>2002</v>
      </c>
      <c r="V29" s="10">
        <f>IFERROR(VLOOKUP($U29,'Ferrovia Cor NUTS II Tab'!$A$5:$I$52,7,FALSE),"")</f>
        <v>644599.54399999999</v>
      </c>
    </row>
    <row r="30" spans="4:22" x14ac:dyDescent="0.3">
      <c r="D30" s="13">
        <f t="shared" si="0"/>
        <v>2008</v>
      </c>
      <c r="E30" s="9">
        <f>VLOOKUP($D30,'Ferrovia Encad NUTS II Tab'!$A$5:$J$508,E$1,FALSE)</f>
        <v>482060.93736791518</v>
      </c>
      <c r="G30" s="13">
        <f t="shared" si="1"/>
        <v>2008</v>
      </c>
      <c r="H30" s="14">
        <f t="shared" si="2"/>
        <v>1</v>
      </c>
      <c r="J30" s="13">
        <f t="shared" si="3"/>
        <v>2008</v>
      </c>
      <c r="K30" s="14">
        <f t="shared" si="4"/>
        <v>1.1744035231742774E-2</v>
      </c>
      <c r="M30" s="13">
        <f t="shared" si="5"/>
        <v>2008</v>
      </c>
      <c r="N30" s="14">
        <f t="shared" si="6"/>
        <v>2.4919200523956376E-3</v>
      </c>
      <c r="P30" s="15">
        <f>VLOOKUP(D30,'Ferrovia Encad NUTS II Tab'!$A$5:$J$508,7,FALSE)</f>
        <v>482060.93736791518</v>
      </c>
      <c r="Q30" s="15">
        <f>VLOOKUP($D30,'Ferrovia Encad NUTS II Tab'!$A$5:$J$508,Q$1,FALSE)</f>
        <v>41047300</v>
      </c>
      <c r="R30" s="15">
        <f>VLOOKUP($D30,'Ferrovia Encad NUTS II Tab'!$A$5:$J$508,R$1,FALSE)</f>
        <v>193449600</v>
      </c>
      <c r="T30" s="9">
        <f t="shared" si="7"/>
        <v>2003</v>
      </c>
      <c r="U30" s="9">
        <v>2003</v>
      </c>
      <c r="V30" s="10">
        <f>IFERROR(VLOOKUP($U30,'Ferrovia Cor NUTS II Tab'!$A$5:$I$52,7,FALSE),"")</f>
        <v>830786.43500000006</v>
      </c>
    </row>
    <row r="31" spans="4:22" x14ac:dyDescent="0.3">
      <c r="D31" s="13">
        <f t="shared" si="0"/>
        <v>2009</v>
      </c>
      <c r="E31" s="9">
        <f>VLOOKUP($D31,'Ferrovia Encad NUTS II Tab'!$A$5:$J$508,E$1,FALSE)</f>
        <v>467249.04179873673</v>
      </c>
      <c r="G31" s="13">
        <f t="shared" si="1"/>
        <v>2009</v>
      </c>
      <c r="H31" s="14">
        <f t="shared" si="2"/>
        <v>1</v>
      </c>
      <c r="J31" s="13">
        <f t="shared" si="3"/>
        <v>2009</v>
      </c>
      <c r="K31" s="14">
        <f t="shared" si="4"/>
        <v>1.2311254493682627E-2</v>
      </c>
      <c r="M31" s="13">
        <f t="shared" si="5"/>
        <v>2009</v>
      </c>
      <c r="N31" s="14">
        <f t="shared" si="6"/>
        <v>2.4931916215716167E-3</v>
      </c>
      <c r="P31" s="15">
        <f>VLOOKUP(D31,'Ferrovia Encad NUTS II Tab'!$A$5:$J$508,7,FALSE)</f>
        <v>467249.04179873673</v>
      </c>
      <c r="Q31" s="15">
        <f>VLOOKUP($D31,'Ferrovia Encad NUTS II Tab'!$A$5:$J$508,Q$1,FALSE)</f>
        <v>37953000</v>
      </c>
      <c r="R31" s="15">
        <f>VLOOKUP($D31,'Ferrovia Encad NUTS II Tab'!$A$5:$J$508,R$1,FALSE)</f>
        <v>187410000</v>
      </c>
      <c r="T31" s="9">
        <f t="shared" si="7"/>
        <v>2004</v>
      </c>
      <c r="U31" s="9">
        <v>2004</v>
      </c>
      <c r="V31" s="10">
        <f>IFERROR(VLOOKUP($U31,'Ferrovia Cor NUTS II Tab'!$A$5:$I$52,7,FALSE),"")</f>
        <v>578369.49899999995</v>
      </c>
    </row>
    <row r="32" spans="4:22" x14ac:dyDescent="0.3">
      <c r="D32" s="13">
        <f t="shared" si="0"/>
        <v>2010</v>
      </c>
      <c r="E32" s="9">
        <f>VLOOKUP($D32,'Ferrovia Encad NUTS II Tab'!$A$5:$J$508,E$1,FALSE)</f>
        <v>457605.6869398125</v>
      </c>
      <c r="G32" s="13">
        <f t="shared" si="1"/>
        <v>2010</v>
      </c>
      <c r="H32" s="14">
        <f t="shared" si="2"/>
        <v>1</v>
      </c>
      <c r="J32" s="13">
        <f t="shared" si="3"/>
        <v>2010</v>
      </c>
      <c r="K32" s="14">
        <f t="shared" si="4"/>
        <v>1.2194396055519323E-2</v>
      </c>
      <c r="M32" s="13">
        <f t="shared" si="5"/>
        <v>2010</v>
      </c>
      <c r="N32" s="14">
        <f t="shared" si="6"/>
        <v>2.4000306657789702E-3</v>
      </c>
      <c r="P32" s="15">
        <f>VLOOKUP(D32,'Ferrovia Encad NUTS II Tab'!$A$5:$J$508,7,FALSE)</f>
        <v>457605.6869398125</v>
      </c>
      <c r="Q32" s="15">
        <f>VLOOKUP($D32,'Ferrovia Encad NUTS II Tab'!$A$5:$J$508,Q$1,FALSE)</f>
        <v>37525899.999999993</v>
      </c>
      <c r="R32" s="15">
        <f>VLOOKUP($D32,'Ferrovia Encad NUTS II Tab'!$A$5:$J$508,R$1,FALSE)</f>
        <v>190666599.99999997</v>
      </c>
      <c r="T32" s="9">
        <f t="shared" si="7"/>
        <v>2005</v>
      </c>
      <c r="U32" s="9">
        <v>2005</v>
      </c>
      <c r="V32" s="10">
        <f>IFERROR(VLOOKUP($U32,'Ferrovia Cor NUTS II Tab'!$A$5:$I$52,7,FALSE),"")</f>
        <v>481762.16399999999</v>
      </c>
    </row>
    <row r="33" spans="4:22" x14ac:dyDescent="0.3">
      <c r="D33" s="13">
        <f t="shared" si="0"/>
        <v>2011</v>
      </c>
      <c r="E33" s="9">
        <f>VLOOKUP($D33,'Ferrovia Encad NUTS II Tab'!$A$5:$J$508,E$1,FALSE)</f>
        <v>336841.41368597664</v>
      </c>
      <c r="G33" s="13">
        <f t="shared" si="1"/>
        <v>2011</v>
      </c>
      <c r="H33" s="14">
        <f t="shared" si="2"/>
        <v>1</v>
      </c>
      <c r="J33" s="13">
        <f t="shared" si="3"/>
        <v>2011</v>
      </c>
      <c r="K33" s="14">
        <f t="shared" si="4"/>
        <v>1.026939874959152E-2</v>
      </c>
      <c r="M33" s="13">
        <f t="shared" si="5"/>
        <v>2011</v>
      </c>
      <c r="N33" s="14">
        <f t="shared" si="6"/>
        <v>1.7971345080814514E-3</v>
      </c>
      <c r="P33" s="15">
        <f>VLOOKUP(D33,'Ferrovia Encad NUTS II Tab'!$A$5:$J$508,7,FALSE)</f>
        <v>336841.41368597664</v>
      </c>
      <c r="Q33" s="15">
        <f>VLOOKUP($D33,'Ferrovia Encad NUTS II Tab'!$A$5:$J$508,Q$1,FALSE)</f>
        <v>32800500</v>
      </c>
      <c r="R33" s="15">
        <f>VLOOKUP($D33,'Ferrovia Encad NUTS II Tab'!$A$5:$J$508,R$1,FALSE)</f>
        <v>187432500</v>
      </c>
      <c r="T33" s="9">
        <f t="shared" si="7"/>
        <v>2006</v>
      </c>
      <c r="U33" s="9">
        <v>2006</v>
      </c>
      <c r="V33" s="10">
        <f>IFERROR(VLOOKUP($U33,'Ferrovia Cor NUTS II Tab'!$A$5:$I$52,7,FALSE),"")</f>
        <v>346238.68</v>
      </c>
    </row>
    <row r="34" spans="4:22" x14ac:dyDescent="0.3">
      <c r="D34" s="13">
        <f t="shared" si="0"/>
        <v>2012</v>
      </c>
      <c r="E34" s="9">
        <f>VLOOKUP($D34,'Ferrovia Encad NUTS II Tab'!$A$5:$J$508,E$1,FALSE)</f>
        <v>88353.515114916125</v>
      </c>
      <c r="G34" s="13">
        <f t="shared" si="1"/>
        <v>2012</v>
      </c>
      <c r="H34" s="14">
        <f t="shared" si="2"/>
        <v>1</v>
      </c>
      <c r="J34" s="13">
        <f t="shared" si="3"/>
        <v>2012</v>
      </c>
      <c r="K34" s="14">
        <f t="shared" si="4"/>
        <v>3.2341771429429704E-3</v>
      </c>
      <c r="M34" s="13">
        <f t="shared" si="5"/>
        <v>2012</v>
      </c>
      <c r="N34" s="14">
        <f t="shared" si="6"/>
        <v>4.9132262076638901E-4</v>
      </c>
      <c r="P34" s="15">
        <f>VLOOKUP(D34,'Ferrovia Encad NUTS II Tab'!$A$5:$J$508,7,FALSE)</f>
        <v>88353.515114916125</v>
      </c>
      <c r="Q34" s="15">
        <f>VLOOKUP($D34,'Ferrovia Encad NUTS II Tab'!$A$5:$J$508,Q$1,FALSE)</f>
        <v>27318700</v>
      </c>
      <c r="R34" s="15">
        <f>VLOOKUP($D34,'Ferrovia Encad NUTS II Tab'!$A$5:$J$508,R$1,FALSE)</f>
        <v>179827900</v>
      </c>
      <c r="T34" s="9">
        <f t="shared" si="7"/>
        <v>2007</v>
      </c>
      <c r="U34" s="9">
        <v>2007</v>
      </c>
      <c r="V34" s="10">
        <f>IFERROR(VLOOKUP($U34,'Ferrovia Cor NUTS II Tab'!$A$5:$I$52,7,FALSE),"")</f>
        <v>354860.29300000001</v>
      </c>
    </row>
    <row r="35" spans="4:22" x14ac:dyDescent="0.3">
      <c r="D35" s="13">
        <f t="shared" si="0"/>
        <v>2013</v>
      </c>
      <c r="E35" s="9">
        <f>VLOOKUP($D35,'Ferrovia Encad NUTS II Tab'!$A$5:$J$508,E$1,FALSE)</f>
        <v>73462.947614938996</v>
      </c>
      <c r="G35" s="13">
        <f t="shared" si="1"/>
        <v>2013</v>
      </c>
      <c r="H35" s="14">
        <f t="shared" si="2"/>
        <v>1</v>
      </c>
      <c r="J35" s="13">
        <f t="shared" si="3"/>
        <v>2013</v>
      </c>
      <c r="K35" s="14">
        <f t="shared" si="4"/>
        <v>2.8248569599567406E-3</v>
      </c>
      <c r="M35" s="13">
        <f t="shared" si="5"/>
        <v>2013</v>
      </c>
      <c r="N35" s="14">
        <f t="shared" si="6"/>
        <v>4.1232264054911474E-4</v>
      </c>
      <c r="P35" s="15">
        <f>VLOOKUP(D35,'Ferrovia Encad NUTS II Tab'!$A$5:$J$508,7,FALSE)</f>
        <v>73462.947614938996</v>
      </c>
      <c r="Q35" s="15">
        <f>VLOOKUP($D35,'Ferrovia Encad NUTS II Tab'!$A$5:$J$508,Q$1,FALSE)</f>
        <v>26005900</v>
      </c>
      <c r="R35" s="15">
        <f>VLOOKUP($D35,'Ferrovia Encad NUTS II Tab'!$A$5:$J$508,R$1,FALSE)</f>
        <v>178168599.99999997</v>
      </c>
      <c r="T35" s="9">
        <f t="shared" si="7"/>
        <v>2008</v>
      </c>
      <c r="U35" s="9">
        <v>2008</v>
      </c>
      <c r="V35" s="10">
        <f>IFERROR(VLOOKUP($U35,'Ferrovia Cor NUTS II Tab'!$A$5:$I$52,7,FALSE),"")</f>
        <v>480671.61800000002</v>
      </c>
    </row>
    <row r="36" spans="4:22" x14ac:dyDescent="0.3">
      <c r="D36" s="13">
        <f t="shared" si="0"/>
        <v>2014</v>
      </c>
      <c r="E36" s="9">
        <f>VLOOKUP($D36,'Ferrovia Encad NUTS II Tab'!$A$5:$J$508,E$1,FALSE)</f>
        <v>122736.86407793118</v>
      </c>
      <c r="G36" s="13">
        <f t="shared" si="1"/>
        <v>2014</v>
      </c>
      <c r="H36" s="14">
        <f t="shared" si="2"/>
        <v>1</v>
      </c>
      <c r="J36" s="13">
        <f t="shared" si="3"/>
        <v>2014</v>
      </c>
      <c r="K36" s="14">
        <f t="shared" si="4"/>
        <v>4.6139770189176834E-3</v>
      </c>
      <c r="M36" s="13">
        <f t="shared" si="5"/>
        <v>2014</v>
      </c>
      <c r="N36" s="14">
        <f t="shared" si="6"/>
        <v>6.8346584102543198E-4</v>
      </c>
      <c r="P36" s="15">
        <f>VLOOKUP(D36,'Ferrovia Encad NUTS II Tab'!$A$5:$J$508,7,FALSE)</f>
        <v>122736.86407793118</v>
      </c>
      <c r="Q36" s="15">
        <f>VLOOKUP($D36,'Ferrovia Encad NUTS II Tab'!$A$5:$J$508,Q$1,FALSE)</f>
        <v>26601100</v>
      </c>
      <c r="R36" s="15">
        <f>VLOOKUP($D36,'Ferrovia Encad NUTS II Tab'!$A$5:$J$508,R$1,FALSE)</f>
        <v>179580100</v>
      </c>
      <c r="T36" s="9">
        <f t="shared" si="7"/>
        <v>2009</v>
      </c>
      <c r="U36" s="9">
        <v>2009</v>
      </c>
      <c r="V36" s="10">
        <f>IFERROR(VLOOKUP($U36,'Ferrovia Cor NUTS II Tab'!$A$5:$I$52,7,FALSE),"")</f>
        <v>457869.09700000001</v>
      </c>
    </row>
    <row r="37" spans="4:22" x14ac:dyDescent="0.3">
      <c r="D37" s="13">
        <f t="shared" si="0"/>
        <v>2015</v>
      </c>
      <c r="E37" s="9">
        <f>VLOOKUP($D37,'Ferrovia Encad NUTS II Tab'!$A$5:$J$508,E$1,FALSE)</f>
        <v>179028.95362272067</v>
      </c>
      <c r="G37" s="13">
        <f t="shared" si="1"/>
        <v>2015</v>
      </c>
      <c r="H37" s="14">
        <f t="shared" si="2"/>
        <v>1</v>
      </c>
      <c r="J37" s="13">
        <f t="shared" si="3"/>
        <v>2015</v>
      </c>
      <c r="K37" s="14">
        <f t="shared" si="4"/>
        <v>6.3540422785218643E-3</v>
      </c>
      <c r="M37" s="13">
        <f t="shared" si="5"/>
        <v>2015</v>
      </c>
      <c r="N37" s="14">
        <f t="shared" si="6"/>
        <v>9.7938028723871823E-4</v>
      </c>
      <c r="P37" s="15">
        <f>VLOOKUP(D37,'Ferrovia Encad NUTS II Tab'!$A$5:$J$508,7,FALSE)</f>
        <v>179028.95362272067</v>
      </c>
      <c r="Q37" s="15">
        <f>VLOOKUP($D37,'Ferrovia Encad NUTS II Tab'!$A$5:$J$508,Q$1,FALSE)</f>
        <v>28175600.000000004</v>
      </c>
      <c r="R37" s="15">
        <f>VLOOKUP($D37,'Ferrovia Encad NUTS II Tab'!$A$5:$J$508,R$1,FALSE)</f>
        <v>182798200</v>
      </c>
      <c r="T37" s="9">
        <f t="shared" si="7"/>
        <v>2010</v>
      </c>
      <c r="U37" s="9">
        <v>2010</v>
      </c>
      <c r="V37" s="10">
        <f>IFERROR(VLOOKUP($U37,'Ferrovia Cor NUTS II Tab'!$A$5:$I$52,7,FALSE),"")</f>
        <v>450618.29800000001</v>
      </c>
    </row>
    <row r="38" spans="4:22" x14ac:dyDescent="0.3">
      <c r="D38" s="13">
        <f t="shared" si="0"/>
        <v>2016</v>
      </c>
      <c r="E38" s="9">
        <f>VLOOKUP($D38,'Ferrovia Encad NUTS II Tab'!$A$5:$J$508,E$1,FALSE)</f>
        <v>78535.457811063476</v>
      </c>
      <c r="G38" s="13">
        <f t="shared" si="1"/>
        <v>2016</v>
      </c>
      <c r="H38" s="14">
        <f t="shared" si="2"/>
        <v>1</v>
      </c>
      <c r="J38" s="13">
        <f t="shared" si="3"/>
        <v>2016</v>
      </c>
      <c r="K38" s="14">
        <f t="shared" si="4"/>
        <v>2.7181106346454028E-3</v>
      </c>
      <c r="M38" s="13">
        <f t="shared" si="5"/>
        <v>2016</v>
      </c>
      <c r="N38" s="14">
        <f t="shared" si="6"/>
        <v>4.2112468248163424E-4</v>
      </c>
      <c r="P38" s="15">
        <f>VLOOKUP(D38,'Ferrovia Encad NUTS II Tab'!$A$5:$J$508,7,FALSE)</f>
        <v>78535.457811063476</v>
      </c>
      <c r="Q38" s="15">
        <f>VLOOKUP($D38,'Ferrovia Encad NUTS II Tab'!$A$5:$J$508,Q$1,FALSE)</f>
        <v>28893400</v>
      </c>
      <c r="R38" s="15">
        <f>VLOOKUP($D38,'Ferrovia Encad NUTS II Tab'!$A$5:$J$508,R$1,FALSE)</f>
        <v>186489800</v>
      </c>
      <c r="T38" s="9">
        <f t="shared" si="7"/>
        <v>2011</v>
      </c>
      <c r="U38" s="9">
        <v>2011</v>
      </c>
      <c r="V38" s="10">
        <f>IFERROR(VLOOKUP($U38,'Ferrovia Cor NUTS II Tab'!$A$5:$I$52,7,FALSE),"")</f>
        <v>333112.59499999997</v>
      </c>
    </row>
    <row r="39" spans="4:22" x14ac:dyDescent="0.3">
      <c r="D39" s="13">
        <f t="shared" si="0"/>
        <v>2017</v>
      </c>
      <c r="E39" s="9">
        <f>VLOOKUP($D39,'Ferrovia Encad NUTS II Tab'!$A$5:$J$508,E$1,FALSE)</f>
        <v>107971.54039352099</v>
      </c>
      <c r="G39" s="13">
        <f t="shared" si="1"/>
        <v>2017</v>
      </c>
      <c r="H39" s="14">
        <f t="shared" si="2"/>
        <v>1</v>
      </c>
      <c r="J39" s="13">
        <f t="shared" si="3"/>
        <v>2017</v>
      </c>
      <c r="K39" s="14">
        <f t="shared" si="4"/>
        <v>3.3518002171024426E-3</v>
      </c>
      <c r="M39" s="13">
        <f t="shared" si="5"/>
        <v>2017</v>
      </c>
      <c r="N39" s="14">
        <f t="shared" si="6"/>
        <v>5.5935456467387751E-4</v>
      </c>
      <c r="P39" s="15">
        <f>VLOOKUP(D39,'Ferrovia Encad NUTS II Tab'!$A$5:$J$508,7,FALSE)</f>
        <v>107971.54039352099</v>
      </c>
      <c r="Q39" s="15">
        <f>VLOOKUP($D39,'Ferrovia Encad NUTS II Tab'!$A$5:$J$508,Q$1,FALSE)</f>
        <v>32213000</v>
      </c>
      <c r="R39" s="15">
        <f>VLOOKUP($D39,'Ferrovia Encad NUTS II Tab'!$A$5:$J$508,R$1,FALSE)</f>
        <v>193028800.00000003</v>
      </c>
      <c r="T39" s="9">
        <f t="shared" si="7"/>
        <v>2012</v>
      </c>
      <c r="U39" s="9">
        <v>2012</v>
      </c>
      <c r="V39" s="10">
        <f>IFERROR(VLOOKUP($U39,'Ferrovia Cor NUTS II Tab'!$A$5:$I$52,7,FALSE),"")</f>
        <v>86131.312000000005</v>
      </c>
    </row>
    <row r="40" spans="4:22" x14ac:dyDescent="0.3">
      <c r="D40" s="13">
        <f t="shared" si="0"/>
        <v>2018</v>
      </c>
      <c r="E40" s="9">
        <f>VLOOKUP($D40,'Ferrovia Encad NUTS II Tab'!$A$5:$J$508,E$1,FALSE)</f>
        <v>126113.06704655277</v>
      </c>
      <c r="G40" s="13">
        <f t="shared" si="1"/>
        <v>2018</v>
      </c>
      <c r="H40" s="14">
        <f t="shared" si="2"/>
        <v>1</v>
      </c>
      <c r="J40" s="13">
        <f t="shared" si="3"/>
        <v>2018</v>
      </c>
      <c r="K40" s="14">
        <f t="shared" si="4"/>
        <v>3.6870314445921668E-3</v>
      </c>
      <c r="M40" s="13">
        <f t="shared" si="5"/>
        <v>2018</v>
      </c>
      <c r="N40" s="14">
        <f t="shared" si="6"/>
        <v>6.3523846701536235E-4</v>
      </c>
      <c r="P40" s="15">
        <f>VLOOKUP(D40,'Ferrovia Encad NUTS II Tab'!$A$5:$J$508,7,FALSE)</f>
        <v>126113.06704655277</v>
      </c>
      <c r="Q40" s="15">
        <f>VLOOKUP($D40,'Ferrovia Encad NUTS II Tab'!$A$5:$J$508,Q$1,FALSE)</f>
        <v>34204500</v>
      </c>
      <c r="R40" s="15">
        <f>VLOOKUP($D40,'Ferrovia Encad NUTS II Tab'!$A$5:$J$508,R$1,FALSE)</f>
        <v>198528700</v>
      </c>
      <c r="T40" s="9">
        <f t="shared" si="7"/>
        <v>2013</v>
      </c>
      <c r="U40" s="9">
        <v>2013</v>
      </c>
      <c r="V40" s="10">
        <f>IFERROR(VLOOKUP($U40,'Ferrovia Cor NUTS II Tab'!$A$5:$I$52,7,FALSE),"")</f>
        <v>71046</v>
      </c>
    </row>
    <row r="41" spans="4:22" x14ac:dyDescent="0.3">
      <c r="D41" s="13">
        <f t="shared" si="0"/>
        <v>2019</v>
      </c>
      <c r="E41" s="9">
        <f>VLOOKUP($D41,'Ferrovia Encad NUTS II Tab'!$A$5:$J$508,E$1,FALSE)</f>
        <v>200738.98248717468</v>
      </c>
      <c r="G41" s="13">
        <f t="shared" si="1"/>
        <v>2019</v>
      </c>
      <c r="H41" s="14">
        <f t="shared" si="2"/>
        <v>1</v>
      </c>
      <c r="J41" s="13">
        <f t="shared" si="3"/>
        <v>2019</v>
      </c>
      <c r="K41" s="14">
        <f t="shared" si="4"/>
        <v>5.5687661069532164E-3</v>
      </c>
      <c r="M41" s="13">
        <f t="shared" si="5"/>
        <v>2019</v>
      </c>
      <c r="N41" s="14">
        <f t="shared" si="6"/>
        <v>9.8471502273025902E-4</v>
      </c>
      <c r="P41" s="15">
        <f>VLOOKUP(D41,'Ferrovia Encad NUTS II Tab'!$A$5:$J$508,7,FALSE)</f>
        <v>200738.98248717468</v>
      </c>
      <c r="Q41" s="15">
        <f>VLOOKUP($D41,'Ferrovia Encad NUTS II Tab'!$A$5:$J$508,Q$1,FALSE)</f>
        <v>36047300</v>
      </c>
      <c r="R41" s="15">
        <f>VLOOKUP($D41,'Ferrovia Encad NUTS II Tab'!$A$5:$J$508,R$1,FALSE)</f>
        <v>203854900</v>
      </c>
      <c r="T41" s="9">
        <f t="shared" si="7"/>
        <v>2014</v>
      </c>
      <c r="U41" s="9">
        <v>2014</v>
      </c>
      <c r="V41" s="10">
        <f>IFERROR(VLOOKUP($U41,'Ferrovia Cor NUTS II Tab'!$A$5:$I$52,7,FALSE),"")</f>
        <v>120022</v>
      </c>
    </row>
    <row r="42" spans="4:22" x14ac:dyDescent="0.3">
      <c r="D42" s="13">
        <f t="shared" si="0"/>
        <v>2020</v>
      </c>
      <c r="E42" s="9">
        <f>VLOOKUP($D42,'Ferrovia Encad NUTS II Tab'!$A$5:$J$508,E$1,FALSE)</f>
        <v>201179.30041034985</v>
      </c>
      <c r="G42" s="13">
        <f t="shared" si="1"/>
        <v>2020</v>
      </c>
      <c r="H42" s="14">
        <f t="shared" si="2"/>
        <v>1</v>
      </c>
      <c r="J42" s="13">
        <f t="shared" si="3"/>
        <v>2020</v>
      </c>
      <c r="K42" s="14">
        <f t="shared" si="4"/>
        <v>5.7051910786345226E-3</v>
      </c>
      <c r="M42" s="13">
        <f t="shared" si="5"/>
        <v>2020</v>
      </c>
      <c r="N42" s="14">
        <f t="shared" si="6"/>
        <v>1.0762055486476761E-3</v>
      </c>
      <c r="P42" s="15">
        <f>VLOOKUP(D42,'Ferrovia Encad NUTS II Tab'!$A$5:$J$508,7,FALSE)</f>
        <v>201179.30041034985</v>
      </c>
      <c r="Q42" s="15">
        <f>VLOOKUP($D42,'Ferrovia Encad NUTS II Tab'!$A$5:$J$508,Q$1,FALSE)</f>
        <v>35262500</v>
      </c>
      <c r="R42" s="15">
        <f>VLOOKUP($D42,'Ferrovia Encad NUTS II Tab'!$A$5:$J$508,R$1,FALSE)</f>
        <v>186933900.00000003</v>
      </c>
      <c r="T42" s="9">
        <f t="shared" si="7"/>
        <v>2015</v>
      </c>
      <c r="U42" s="9">
        <v>2015</v>
      </c>
      <c r="V42" s="10">
        <f>IFERROR(VLOOKUP($U42,'Ferrovia Cor NUTS II Tab'!$A$5:$I$52,7,FALSE),"")</f>
        <v>177192</v>
      </c>
    </row>
    <row r="43" spans="4:22" x14ac:dyDescent="0.3">
      <c r="D43" s="13">
        <f t="shared" si="0"/>
        <v>2021</v>
      </c>
      <c r="E43" s="9">
        <f>VLOOKUP($D43,'Ferrovia Encad NUTS II Tab'!$A$5:$J$508,E$1,FALSE)</f>
        <v>267711.57995343563</v>
      </c>
      <c r="G43" s="13">
        <f t="shared" si="1"/>
        <v>2021</v>
      </c>
      <c r="H43" s="14">
        <f t="shared" si="2"/>
        <v>1</v>
      </c>
      <c r="J43" s="13">
        <f t="shared" si="3"/>
        <v>2021</v>
      </c>
      <c r="K43" s="14">
        <f t="shared" si="4"/>
        <v>7.0253521040619217E-3</v>
      </c>
      <c r="M43" s="13">
        <f t="shared" si="5"/>
        <v>2021</v>
      </c>
      <c r="N43" s="14">
        <f t="shared" si="6"/>
        <v>1.3544105986187111E-3</v>
      </c>
      <c r="P43" s="15">
        <f>VLOOKUP(D43,'Ferrovia Encad NUTS II Tab'!$A$5:$J$508,7,FALSE)</f>
        <v>267711.57995343563</v>
      </c>
      <c r="Q43" s="15">
        <f>VLOOKUP($D43,'Ferrovia Encad NUTS II Tab'!$A$5:$J$508,Q$1,FALSE)</f>
        <v>38106500</v>
      </c>
      <c r="R43" s="15">
        <f>VLOOKUP($D43,'Ferrovia Encad NUTS II Tab'!$A$5:$J$508,R$1,FALSE)</f>
        <v>197659099.99999997</v>
      </c>
      <c r="T43" s="9">
        <f t="shared" si="7"/>
        <v>2016</v>
      </c>
      <c r="U43" s="9">
        <v>2016</v>
      </c>
      <c r="V43" s="10">
        <f>IFERROR(VLOOKUP($U43,'Ferrovia Cor NUTS II Tab'!$A$5:$I$52,7,FALSE),"")</f>
        <v>78535.186000000002</v>
      </c>
    </row>
    <row r="44" spans="4:22" x14ac:dyDescent="0.3">
      <c r="D44" s="13">
        <f>D45-1</f>
        <v>2022</v>
      </c>
      <c r="E44" s="9">
        <f>VLOOKUP($D44,'Ferrovia Encad NUTS II Tab'!$A$5:$J$508,E$1,FALSE)</f>
        <v>381675.65242185717</v>
      </c>
      <c r="G44" s="13">
        <f t="shared" si="1"/>
        <v>2022</v>
      </c>
      <c r="H44" s="14">
        <f t="shared" si="2"/>
        <v>1</v>
      </c>
      <c r="J44" s="13">
        <f t="shared" si="3"/>
        <v>2022</v>
      </c>
      <c r="K44" s="14">
        <f t="shared" si="4"/>
        <v>9.7245920843307947E-3</v>
      </c>
      <c r="M44" s="13">
        <f t="shared" si="5"/>
        <v>2022</v>
      </c>
      <c r="N44" s="14">
        <f t="shared" si="6"/>
        <v>1.8075675106870054E-3</v>
      </c>
      <c r="P44" s="15">
        <f>VLOOKUP(D44,'Ferrovia Encad NUTS II Tab'!$A$5:$J$508,7,FALSE)</f>
        <v>381675.65242185717</v>
      </c>
      <c r="Q44" s="15">
        <f>VLOOKUP($D44,'Ferrovia Encad NUTS II Tab'!$A$5:$J$508,Q$1,FALSE)</f>
        <v>39248500</v>
      </c>
      <c r="R44" s="15">
        <f>VLOOKUP($D44,'Ferrovia Encad NUTS II Tab'!$A$5:$J$508,R$1,FALSE)</f>
        <v>211154300</v>
      </c>
      <c r="T44" s="9">
        <f t="shared" si="7"/>
        <v>2017</v>
      </c>
      <c r="U44" s="9">
        <v>2017</v>
      </c>
      <c r="V44" s="10">
        <f>IFERROR(VLOOKUP($U44,'Ferrovia Cor NUTS II Tab'!$A$5:$I$52,7,FALSE),"")</f>
        <v>110233</v>
      </c>
    </row>
    <row r="45" spans="4:22" x14ac:dyDescent="0.3">
      <c r="D45" s="13">
        <f>T4</f>
        <v>2023</v>
      </c>
      <c r="E45" s="9">
        <f>VLOOKUP($D45,'Ferrovia Encad NUTS II Tab'!$A$5:$J$508,E$1,FALSE)</f>
        <v>444313.3396170155</v>
      </c>
      <c r="G45" s="13">
        <f t="shared" si="1"/>
        <v>2023</v>
      </c>
      <c r="H45" s="14">
        <f>IF(SUM(E45)=0,"",E45/P45)</f>
        <v>1</v>
      </c>
      <c r="J45" s="13">
        <f t="shared" si="3"/>
        <v>2023</v>
      </c>
      <c r="K45" s="14">
        <f>IF(SUM(E45)=0,"",E45/Q45)</f>
        <v>1.1039114999553169E-2</v>
      </c>
      <c r="M45" s="13">
        <f t="shared" si="5"/>
        <v>2023</v>
      </c>
      <c r="N45" s="14">
        <f>IF(SUM(E45)=0,"",E45/R45)</f>
        <v>2.0576825698123712E-3</v>
      </c>
      <c r="P45" s="15">
        <f>VLOOKUP(D45,'Ferrovia Encad NUTS II Tab'!$A$5:$J$508,7,FALSE)</f>
        <v>444313.3396170155</v>
      </c>
      <c r="Q45" s="15">
        <f>VLOOKUP($D45,'Ferrovia Encad NUTS II Tab'!$A$5:$J$508,Q$1,FALSE)</f>
        <v>40249000</v>
      </c>
      <c r="R45" s="15">
        <f>VLOOKUP($D45,'Ferrovia Encad NUTS II Tab'!$A$5:$J$508,R$1,FALSE)</f>
        <v>215929000</v>
      </c>
      <c r="T45" s="9">
        <f t="shared" si="7"/>
        <v>2018</v>
      </c>
      <c r="U45" s="9">
        <v>2018</v>
      </c>
      <c r="V45" s="10">
        <f>IFERROR(VLOOKUP($U45,'Ferrovia Cor NUTS II Tab'!$A$5:$I$52,7,FALSE),"")</f>
        <v>132561.31633999999</v>
      </c>
    </row>
    <row r="46" spans="4:22" x14ac:dyDescent="0.3">
      <c r="T46" s="9">
        <f t="shared" si="7"/>
        <v>2019</v>
      </c>
      <c r="U46" s="9">
        <v>2019</v>
      </c>
      <c r="V46" s="10">
        <f>IFERROR(VLOOKUP($U46,'Ferrovia Cor NUTS II Tab'!$A$5:$I$52,7,FALSE),"")</f>
        <v>216152.21331799976</v>
      </c>
    </row>
    <row r="47" spans="4:22" x14ac:dyDescent="0.3">
      <c r="T47" s="9">
        <f t="shared" si="7"/>
        <v>2020</v>
      </c>
      <c r="U47" s="9">
        <v>2020</v>
      </c>
      <c r="V47" s="10">
        <f>IFERROR(VLOOKUP($U47,'Ferrovia Cor NUTS II Tab'!$A$5:$I$52,7,FALSE),"")</f>
        <v>219705.76739999972</v>
      </c>
    </row>
    <row r="48" spans="4:22" x14ac:dyDescent="0.3">
      <c r="T48" s="9">
        <f t="shared" si="7"/>
        <v>2021</v>
      </c>
      <c r="U48" s="9">
        <v>2021</v>
      </c>
      <c r="V48" s="10">
        <f>IFERROR(VLOOKUP($U48,'Ferrovia Cor NUTS II Tab'!$A$5:$I$52,7,FALSE),"")</f>
        <v>306582.1506099999</v>
      </c>
    </row>
    <row r="49" spans="20:22" x14ac:dyDescent="0.3">
      <c r="T49" s="9">
        <f t="shared" si="7"/>
        <v>2022</v>
      </c>
      <c r="U49" s="9">
        <v>2022</v>
      </c>
      <c r="V49" s="10">
        <f>IFERROR(VLOOKUP($U49,'Ferrovia Cor NUTS II Tab'!$A$5:$I$52,7,FALSE),"")</f>
        <v>473252.13608000026</v>
      </c>
    </row>
    <row r="50" spans="20:22" x14ac:dyDescent="0.3">
      <c r="T50" s="9">
        <f t="shared" si="7"/>
        <v>2023</v>
      </c>
      <c r="U50" s="9">
        <v>2023</v>
      </c>
      <c r="V50" s="10">
        <f>IFERROR(VLOOKUP($U50,'Ferrovia Cor NUTS II Tab'!$A$5:$I$52,7,FALSE),"")</f>
        <v>568207.53508000053</v>
      </c>
    </row>
    <row r="51" spans="20:22" x14ac:dyDescent="0.3">
      <c r="T51" s="9" t="str">
        <f t="shared" si="7"/>
        <v/>
      </c>
      <c r="U51" s="9">
        <v>2024</v>
      </c>
      <c r="V51" s="10" t="str">
        <f>IFERROR(VLOOKUP($U51,'Ferrovia Cor NUTS II Tab'!$A$5:$I$52,7,FALSE),"")</f>
        <v/>
      </c>
    </row>
    <row r="52" spans="20:22" x14ac:dyDescent="0.3">
      <c r="T52" s="9" t="str">
        <f t="shared" si="7"/>
        <v/>
      </c>
      <c r="U52" s="9">
        <v>2025</v>
      </c>
      <c r="V52" s="10" t="str">
        <f>IFERROR(VLOOKUP($U52,'Ferrovia Cor NUTS II Tab'!$A$5:$I$52,7,FALSE),"")</f>
        <v/>
      </c>
    </row>
    <row r="53" spans="20:22" x14ac:dyDescent="0.3">
      <c r="T53" s="9" t="str">
        <f t="shared" si="7"/>
        <v/>
      </c>
      <c r="U53" s="9">
        <v>2026</v>
      </c>
      <c r="V53" s="10" t="str">
        <f>IFERROR(VLOOKUP($U53,'Ferrovia Cor NUTS II Tab'!$A$5:$I$52,7,FALSE),"")</f>
        <v/>
      </c>
    </row>
    <row r="54" spans="20:22" x14ac:dyDescent="0.3">
      <c r="T54" s="9" t="str">
        <f t="shared" si="7"/>
        <v/>
      </c>
      <c r="U54" s="9">
        <v>2027</v>
      </c>
      <c r="V54" s="10" t="str">
        <f>IFERROR(VLOOKUP($U54,'Ferrovia Cor NUTS II Tab'!$A$5:$I$52,7,FALSE),"")</f>
        <v/>
      </c>
    </row>
    <row r="55" spans="20:22" x14ac:dyDescent="0.3">
      <c r="T55" s="9" t="str">
        <f t="shared" si="7"/>
        <v/>
      </c>
      <c r="U55" s="9">
        <v>2028</v>
      </c>
      <c r="V55" s="10" t="str">
        <f>IFERROR(VLOOKUP($U55,'Ferrovia Cor NUTS II Tab'!$A$5:$I$52,7,FALSE),"")</f>
        <v/>
      </c>
    </row>
    <row r="56" spans="20:22" x14ac:dyDescent="0.3">
      <c r="T56" s="9" t="str">
        <f t="shared" si="7"/>
        <v/>
      </c>
      <c r="U56" s="9">
        <v>2029</v>
      </c>
      <c r="V56" s="10" t="str">
        <f>IFERROR(VLOOKUP($U56,'Ferrovia Cor NUTS II Tab'!$A$5:$I$52,7,FALSE),"")</f>
        <v/>
      </c>
    </row>
  </sheetData>
  <sheetProtection algorithmName="SHA-512" hashValue="7DC2fiojUSYKgarUXQdOKCphDJmq2559/rhFjS3k+VIpJ8mv/Vu0vzuzHvRO3OyAEzDQ1GQYdje/kiA0aj5hpg==" saltValue="YQiLsAvUTZFOQRvrHYoWDw==" spinCount="100000" sheet="1" objects="1" scenarios="1" autoFilter="0"/>
  <mergeCells count="4">
    <mergeCell ref="D2:E2"/>
    <mergeCell ref="G2:H2"/>
    <mergeCell ref="J2:K2"/>
    <mergeCell ref="M2:N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Folha56"/>
  <dimension ref="A1:V56"/>
  <sheetViews>
    <sheetView topLeftCell="B1" workbookViewId="0">
      <selection activeCell="A34" sqref="A1:XFD1048576"/>
    </sheetView>
  </sheetViews>
  <sheetFormatPr defaultRowHeight="14.4" x14ac:dyDescent="0.3"/>
  <cols>
    <col min="1" max="1" width="8.88671875" style="9"/>
    <col min="2" max="2" width="21" style="9" bestFit="1" customWidth="1"/>
    <col min="3" max="15" width="8.88671875" style="9"/>
    <col min="16" max="16" width="12.109375" style="9" bestFit="1" customWidth="1"/>
    <col min="17" max="17" width="10.109375" style="9" bestFit="1" customWidth="1"/>
    <col min="18" max="18" width="11.109375" style="9" bestFit="1" customWidth="1"/>
    <col min="19" max="19" width="8.88671875" style="9"/>
    <col min="20" max="20" width="5" style="9" bestFit="1" customWidth="1"/>
    <col min="21" max="21" width="5" style="10" bestFit="1" customWidth="1"/>
    <col min="22" max="22" width="11.44140625" style="9" bestFit="1" customWidth="1"/>
    <col min="23" max="16384" width="8.88671875" style="9"/>
  </cols>
  <sheetData>
    <row r="1" spans="1:22" x14ac:dyDescent="0.3">
      <c r="A1" s="9">
        <v>6</v>
      </c>
      <c r="B1" s="9" t="str">
        <f>VLOOKUP(A1,$A$5:$B$10,2,FALSE)</f>
        <v>Continente</v>
      </c>
      <c r="E1" s="9">
        <f>A1+1</f>
        <v>7</v>
      </c>
      <c r="P1" s="9">
        <v>7</v>
      </c>
      <c r="Q1" s="9">
        <v>8</v>
      </c>
      <c r="R1" s="9">
        <v>9</v>
      </c>
    </row>
    <row r="2" spans="1:22" x14ac:dyDescent="0.3">
      <c r="D2" s="70" t="s">
        <v>40</v>
      </c>
      <c r="E2" s="70"/>
      <c r="G2" s="70" t="s">
        <v>41</v>
      </c>
      <c r="H2" s="70"/>
      <c r="J2" s="70" t="s">
        <v>42</v>
      </c>
      <c r="K2" s="70"/>
      <c r="M2" s="70" t="s">
        <v>43</v>
      </c>
      <c r="N2" s="70"/>
    </row>
    <row r="3" spans="1:22" x14ac:dyDescent="0.3">
      <c r="U3" s="9"/>
      <c r="V3" s="10"/>
    </row>
    <row r="4" spans="1:22" x14ac:dyDescent="0.3">
      <c r="D4" s="12"/>
      <c r="E4" s="11" t="str">
        <f>HLOOKUP(B1,'Portuária Cor NUTS II Tab'!$B$4:$I$42,1,FALSE)</f>
        <v>Continente</v>
      </c>
      <c r="G4" s="12"/>
      <c r="H4" s="11" t="str">
        <f>E4</f>
        <v>Continente</v>
      </c>
      <c r="J4" s="12"/>
      <c r="K4" s="11" t="str">
        <f>H4</f>
        <v>Continente</v>
      </c>
      <c r="M4" s="12"/>
      <c r="N4" s="11" t="str">
        <f>K4</f>
        <v>Continente</v>
      </c>
      <c r="P4" s="11" t="s">
        <v>32</v>
      </c>
      <c r="Q4" s="11" t="s">
        <v>37</v>
      </c>
      <c r="R4" s="11" t="s">
        <v>38</v>
      </c>
      <c r="T4" s="9">
        <f>MAX(T5:T500)</f>
        <v>2023</v>
      </c>
      <c r="U4" s="9"/>
      <c r="V4" s="10" t="s">
        <v>32</v>
      </c>
    </row>
    <row r="5" spans="1:22" x14ac:dyDescent="0.3">
      <c r="A5" s="9">
        <v>1</v>
      </c>
      <c r="B5" s="9" t="s">
        <v>0</v>
      </c>
      <c r="D5" s="13">
        <f t="shared" ref="D5:D43" si="0">D6-1</f>
        <v>1983</v>
      </c>
      <c r="E5" s="9">
        <f>IFERROR(VLOOKUP($D5,'Portuária Cor NUTS II Tab'!$A$5:$I$508,E$1,FALSE),"")</f>
        <v>2983.3351622589557</v>
      </c>
      <c r="G5" s="13">
        <f>D5</f>
        <v>1983</v>
      </c>
      <c r="H5" s="14">
        <f>IF(SUM(E5)=0,"",E5/P5)</f>
        <v>1</v>
      </c>
      <c r="J5" s="13">
        <f>G5</f>
        <v>1983</v>
      </c>
      <c r="K5" s="14">
        <f>IF(SUM(E5)=0,"",E5/Q5)</f>
        <v>6.1671011106128281E-4</v>
      </c>
      <c r="M5" s="13">
        <f>J5</f>
        <v>1983</v>
      </c>
      <c r="N5" s="14">
        <f>IF(SUM(E5)=0,"",E5/R5)</f>
        <v>1.932211892654764E-4</v>
      </c>
      <c r="P5" s="15">
        <f>IFERROR(VLOOKUP($D5,'Portuária Cor NUTS II Tab'!$A$5:$I$508,P$1,FALSE),"")</f>
        <v>2983.3351622589557</v>
      </c>
      <c r="Q5" s="15">
        <f>IFERROR(VLOOKUP($D5,'Portuária Cor NUTS II Tab'!$A$5:$I$508,Q$1,FALSE),"")</f>
        <v>4837500</v>
      </c>
      <c r="R5" s="15">
        <f>IFERROR(VLOOKUP($D5,'Portuária Cor NUTS II Tab'!$A$5:$I$508,R$1,FALSE),"")</f>
        <v>15440000</v>
      </c>
      <c r="T5" s="9">
        <f>IF(SUM(V5)&gt;0,U5,"")</f>
        <v>1978</v>
      </c>
      <c r="U5" s="9">
        <v>1978</v>
      </c>
      <c r="V5" s="10">
        <f>IFERROR(VLOOKUP($U5,'Portuária Cor NUTS II Tab'!$A$5:$I$52,7,FALSE),"")</f>
        <v>2079.7926995939783</v>
      </c>
    </row>
    <row r="6" spans="1:22" x14ac:dyDescent="0.3">
      <c r="A6" s="9">
        <v>2</v>
      </c>
      <c r="B6" s="9" t="s">
        <v>1</v>
      </c>
      <c r="D6" s="13">
        <f t="shared" si="0"/>
        <v>1984</v>
      </c>
      <c r="E6" s="9">
        <f>IFERROR(VLOOKUP($D6,'Portuária Cor NUTS II Tab'!$A$5:$I$508,E$1,FALSE),"")</f>
        <v>5558.5738370527033</v>
      </c>
      <c r="G6" s="13">
        <f t="shared" ref="G6:G45" si="1">D6</f>
        <v>1984</v>
      </c>
      <c r="H6" s="14">
        <f t="shared" ref="H6:H44" si="2">IF(SUM(E6)=0,"",E6/P6)</f>
        <v>1</v>
      </c>
      <c r="J6" s="13">
        <f t="shared" ref="J6:J45" si="3">G6</f>
        <v>1984</v>
      </c>
      <c r="K6" s="14">
        <f t="shared" ref="K6:K44" si="4">IF(SUM(E6)=0,"",E6/Q6)</f>
        <v>1.0617488657866222E-3</v>
      </c>
      <c r="M6" s="13">
        <f t="shared" ref="M6:M45" si="5">J6</f>
        <v>1984</v>
      </c>
      <c r="N6" s="14">
        <f t="shared" ref="N6:N44" si="6">IF(SUM(E6)=0,"",E6/R6)</f>
        <v>2.9334391456291645E-4</v>
      </c>
      <c r="P6" s="15">
        <f>IFERROR(VLOOKUP($D6,'Portuária Cor NUTS II Tab'!$A$5:$I$508,P$1,FALSE),"")</f>
        <v>5558.5738370527033</v>
      </c>
      <c r="Q6" s="15">
        <f>IFERROR(VLOOKUP($D6,'Portuária Cor NUTS II Tab'!$A$5:$I$508,Q$1,FALSE),"")</f>
        <v>5235300</v>
      </c>
      <c r="R6" s="15">
        <f>IFERROR(VLOOKUP($D6,'Portuária Cor NUTS II Tab'!$A$5:$I$508,R$1,FALSE),"")</f>
        <v>18949000</v>
      </c>
      <c r="T6" s="9">
        <f t="shared" ref="T6:T56" si="7">IF(SUM(V6)&gt;0,U6,"")</f>
        <v>1979</v>
      </c>
      <c r="U6" s="9">
        <v>1979</v>
      </c>
      <c r="V6" s="10">
        <f>IFERROR(VLOOKUP($U6,'Portuária Cor NUTS II Tab'!$A$5:$I$52,7,FALSE),"")</f>
        <v>3534.3871270238724</v>
      </c>
    </row>
    <row r="7" spans="1:22" x14ac:dyDescent="0.3">
      <c r="A7" s="9">
        <v>3</v>
      </c>
      <c r="B7" s="9" t="s">
        <v>33</v>
      </c>
      <c r="D7" s="13">
        <f t="shared" si="0"/>
        <v>1985</v>
      </c>
      <c r="E7" s="9">
        <f>IFERROR(VLOOKUP($D7,'Portuária Cor NUTS II Tab'!$A$5:$I$508,E$1,FALSE),"")</f>
        <v>8138.316656856975</v>
      </c>
      <c r="G7" s="13">
        <f t="shared" si="1"/>
        <v>1985</v>
      </c>
      <c r="H7" s="14">
        <f t="shared" si="2"/>
        <v>1</v>
      </c>
      <c r="J7" s="13">
        <f t="shared" si="3"/>
        <v>1985</v>
      </c>
      <c r="K7" s="14">
        <f t="shared" si="4"/>
        <v>1.3565217616523277E-3</v>
      </c>
      <c r="M7" s="13">
        <f t="shared" si="5"/>
        <v>1985</v>
      </c>
      <c r="N7" s="14">
        <f t="shared" si="6"/>
        <v>3.5038626480976532E-4</v>
      </c>
      <c r="P7" s="15">
        <f>IFERROR(VLOOKUP($D7,'Portuária Cor NUTS II Tab'!$A$5:$I$508,P$1,FALSE),"")</f>
        <v>8138.316656856975</v>
      </c>
      <c r="Q7" s="15">
        <f>IFERROR(VLOOKUP($D7,'Portuária Cor NUTS II Tab'!$A$5:$I$508,Q$1,FALSE),"")</f>
        <v>5999400</v>
      </c>
      <c r="R7" s="15">
        <f>IFERROR(VLOOKUP($D7,'Portuária Cor NUTS II Tab'!$A$5:$I$508,R$1,FALSE),"")</f>
        <v>23226699.999999996</v>
      </c>
      <c r="T7" s="9">
        <f t="shared" si="7"/>
        <v>1980</v>
      </c>
      <c r="U7" s="9">
        <v>1980</v>
      </c>
      <c r="V7" s="10">
        <f>IFERROR(VLOOKUP($U7,'Portuária Cor NUTS II Tab'!$A$5:$I$52,7,FALSE),"")</f>
        <v>6629.4131143943096</v>
      </c>
    </row>
    <row r="8" spans="1:22" x14ac:dyDescent="0.3">
      <c r="A8" s="9">
        <v>4</v>
      </c>
      <c r="B8" s="9" t="s">
        <v>2</v>
      </c>
      <c r="D8" s="13">
        <f t="shared" si="0"/>
        <v>1986</v>
      </c>
      <c r="E8" s="9">
        <f>IFERROR(VLOOKUP($D8,'Portuária Cor NUTS II Tab'!$A$5:$I$508,E$1,FALSE),"")</f>
        <v>3876.791931445217</v>
      </c>
      <c r="G8" s="13">
        <f t="shared" si="1"/>
        <v>1986</v>
      </c>
      <c r="H8" s="14">
        <f t="shared" si="2"/>
        <v>1</v>
      </c>
      <c r="J8" s="13">
        <f t="shared" si="3"/>
        <v>1986</v>
      </c>
      <c r="K8" s="14">
        <f t="shared" si="4"/>
        <v>5.4887188971644823E-4</v>
      </c>
      <c r="M8" s="13">
        <f t="shared" si="5"/>
        <v>1986</v>
      </c>
      <c r="N8" s="14">
        <f t="shared" si="6"/>
        <v>1.368314920425664E-4</v>
      </c>
      <c r="P8" s="15">
        <f>IFERROR(VLOOKUP($D8,'Portuária Cor NUTS II Tab'!$A$5:$I$508,P$1,FALSE),"")</f>
        <v>3876.791931445217</v>
      </c>
      <c r="Q8" s="15">
        <f>IFERROR(VLOOKUP($D8,'Portuária Cor NUTS II Tab'!$A$5:$I$508,Q$1,FALSE),"")</f>
        <v>7063200</v>
      </c>
      <c r="R8" s="15">
        <f>IFERROR(VLOOKUP($D8,'Portuária Cor NUTS II Tab'!$A$5:$I$508,R$1,FALSE),"")</f>
        <v>28332600</v>
      </c>
      <c r="T8" s="9">
        <f t="shared" si="7"/>
        <v>1981</v>
      </c>
      <c r="U8" s="9">
        <v>1981</v>
      </c>
      <c r="V8" s="10">
        <f>IFERROR(VLOOKUP($U8,'Portuária Cor NUTS II Tab'!$A$5:$I$52,7,FALSE),"")</f>
        <v>5535.6740255983077</v>
      </c>
    </row>
    <row r="9" spans="1:22" x14ac:dyDescent="0.3">
      <c r="A9" s="9">
        <v>5</v>
      </c>
      <c r="B9" s="9" t="s">
        <v>3</v>
      </c>
      <c r="D9" s="13">
        <f t="shared" si="0"/>
        <v>1987</v>
      </c>
      <c r="E9" s="9">
        <f>IFERROR(VLOOKUP($D9,'Portuária Cor NUTS II Tab'!$A$5:$I$508,E$1,FALSE),"")</f>
        <v>5554.5335740864521</v>
      </c>
      <c r="G9" s="13">
        <f t="shared" si="1"/>
        <v>1987</v>
      </c>
      <c r="H9" s="14">
        <f t="shared" si="2"/>
        <v>1</v>
      </c>
      <c r="J9" s="13">
        <f t="shared" si="3"/>
        <v>1987</v>
      </c>
      <c r="K9" s="14">
        <f t="shared" si="4"/>
        <v>6.0327496378813025E-4</v>
      </c>
      <c r="M9" s="13">
        <f t="shared" si="5"/>
        <v>1987</v>
      </c>
      <c r="N9" s="14">
        <f t="shared" si="6"/>
        <v>1.6576491260684458E-4</v>
      </c>
      <c r="P9" s="15">
        <f>IFERROR(VLOOKUP($D9,'Portuária Cor NUTS II Tab'!$A$5:$I$508,P$1,FALSE),"")</f>
        <v>5554.5335740864521</v>
      </c>
      <c r="Q9" s="15">
        <f>IFERROR(VLOOKUP($D9,'Portuária Cor NUTS II Tab'!$A$5:$I$508,Q$1,FALSE),"")</f>
        <v>9207300</v>
      </c>
      <c r="R9" s="15">
        <f>IFERROR(VLOOKUP($D9,'Portuária Cor NUTS II Tab'!$A$5:$I$508,R$1,FALSE),"")</f>
        <v>33508500</v>
      </c>
      <c r="T9" s="9">
        <f t="shared" si="7"/>
        <v>1982</v>
      </c>
      <c r="U9" s="9">
        <v>1982</v>
      </c>
      <c r="V9" s="10">
        <f>IFERROR(VLOOKUP($U9,'Portuária Cor NUTS II Tab'!$A$5:$I$52,7,FALSE),"")</f>
        <v>4203.7689169102459</v>
      </c>
    </row>
    <row r="10" spans="1:22" x14ac:dyDescent="0.3">
      <c r="A10" s="9">
        <v>6</v>
      </c>
      <c r="B10" s="9" t="s">
        <v>32</v>
      </c>
      <c r="D10" s="13">
        <f t="shared" si="0"/>
        <v>1988</v>
      </c>
      <c r="E10" s="9">
        <f>IFERROR(VLOOKUP($D10,'Portuária Cor NUTS II Tab'!$A$5:$I$508,E$1,FALSE),"")</f>
        <v>11167.15715126545</v>
      </c>
      <c r="G10" s="13">
        <f t="shared" si="1"/>
        <v>1988</v>
      </c>
      <c r="H10" s="14">
        <f t="shared" si="2"/>
        <v>1</v>
      </c>
      <c r="J10" s="13">
        <f t="shared" si="3"/>
        <v>1988</v>
      </c>
      <c r="K10" s="14">
        <f t="shared" si="4"/>
        <v>9.5416428716509896E-4</v>
      </c>
      <c r="M10" s="13">
        <f t="shared" si="5"/>
        <v>1988</v>
      </c>
      <c r="N10" s="14">
        <f t="shared" si="6"/>
        <v>2.7885963450013359E-4</v>
      </c>
      <c r="P10" s="15">
        <f>IFERROR(VLOOKUP($D10,'Portuária Cor NUTS II Tab'!$A$5:$I$508,P$1,FALSE),"")</f>
        <v>11167.15715126545</v>
      </c>
      <c r="Q10" s="15">
        <f>IFERROR(VLOOKUP($D10,'Portuária Cor NUTS II Tab'!$A$5:$I$508,Q$1,FALSE),"")</f>
        <v>11703599.999999998</v>
      </c>
      <c r="R10" s="15">
        <f>IFERROR(VLOOKUP($D10,'Portuária Cor NUTS II Tab'!$A$5:$I$508,R$1,FALSE),"")</f>
        <v>40045800</v>
      </c>
      <c r="T10" s="9">
        <f t="shared" si="7"/>
        <v>1983</v>
      </c>
      <c r="U10" s="9">
        <v>1983</v>
      </c>
      <c r="V10" s="10">
        <f>IFERROR(VLOOKUP($U10,'Portuária Cor NUTS II Tab'!$A$5:$I$52,7,FALSE),"")</f>
        <v>2983.3351622589557</v>
      </c>
    </row>
    <row r="11" spans="1:22" x14ac:dyDescent="0.3">
      <c r="D11" s="13">
        <f t="shared" si="0"/>
        <v>1989</v>
      </c>
      <c r="E11" s="9">
        <f>IFERROR(VLOOKUP($D11,'Portuária Cor NUTS II Tab'!$A$5:$I$508,E$1,FALSE),"")</f>
        <v>13286.060593968536</v>
      </c>
      <c r="G11" s="13">
        <f t="shared" si="1"/>
        <v>1989</v>
      </c>
      <c r="H11" s="14">
        <f t="shared" si="2"/>
        <v>1</v>
      </c>
      <c r="J11" s="13">
        <f t="shared" si="3"/>
        <v>1989</v>
      </c>
      <c r="K11" s="14">
        <f t="shared" si="4"/>
        <v>9.9081679697286471E-4</v>
      </c>
      <c r="M11" s="13">
        <f t="shared" si="5"/>
        <v>1989</v>
      </c>
      <c r="N11" s="14">
        <f t="shared" si="6"/>
        <v>2.8135736614554312E-4</v>
      </c>
      <c r="P11" s="15">
        <f>IFERROR(VLOOKUP($D11,'Portuária Cor NUTS II Tab'!$A$5:$I$508,P$1,FALSE),"")</f>
        <v>13286.060593968536</v>
      </c>
      <c r="Q11" s="15">
        <f>IFERROR(VLOOKUP($D11,'Portuária Cor NUTS II Tab'!$A$5:$I$508,Q$1,FALSE),"")</f>
        <v>13409199.999999998</v>
      </c>
      <c r="R11" s="15">
        <f>IFERROR(VLOOKUP($D11,'Portuária Cor NUTS II Tab'!$A$5:$I$508,R$1,FALSE),"")</f>
        <v>47221300</v>
      </c>
      <c r="T11" s="9">
        <f t="shared" si="7"/>
        <v>1984</v>
      </c>
      <c r="U11" s="9">
        <v>1984</v>
      </c>
      <c r="V11" s="10">
        <f>IFERROR(VLOOKUP($U11,'Portuária Cor NUTS II Tab'!$A$5:$I$52,7,FALSE),"")</f>
        <v>5558.5738370527033</v>
      </c>
    </row>
    <row r="12" spans="1:22" x14ac:dyDescent="0.3">
      <c r="D12" s="13">
        <f t="shared" si="0"/>
        <v>1990</v>
      </c>
      <c r="E12" s="9">
        <f>IFERROR(VLOOKUP($D12,'Portuária Cor NUTS II Tab'!$A$5:$I$508,E$1,FALSE),"")</f>
        <v>26946.992747478576</v>
      </c>
      <c r="G12" s="13">
        <f t="shared" si="1"/>
        <v>1990</v>
      </c>
      <c r="H12" s="14">
        <f t="shared" si="2"/>
        <v>1</v>
      </c>
      <c r="J12" s="13">
        <f t="shared" si="3"/>
        <v>1990</v>
      </c>
      <c r="K12" s="14">
        <f t="shared" si="4"/>
        <v>1.7536878899041758E-3</v>
      </c>
      <c r="M12" s="13">
        <f t="shared" si="5"/>
        <v>1990</v>
      </c>
      <c r="N12" s="14">
        <f t="shared" si="6"/>
        <v>4.7532266893880222E-4</v>
      </c>
      <c r="P12" s="15">
        <f>IFERROR(VLOOKUP($D12,'Portuária Cor NUTS II Tab'!$A$5:$I$508,P$1,FALSE),"")</f>
        <v>26946.992747478576</v>
      </c>
      <c r="Q12" s="15">
        <f>IFERROR(VLOOKUP($D12,'Portuária Cor NUTS II Tab'!$A$5:$I$508,Q$1,FALSE),"")</f>
        <v>15365900</v>
      </c>
      <c r="R12" s="15">
        <f>IFERROR(VLOOKUP($D12,'Portuária Cor NUTS II Tab'!$A$5:$I$508,R$1,FALSE),"")</f>
        <v>56692000</v>
      </c>
      <c r="T12" s="9">
        <f t="shared" si="7"/>
        <v>1985</v>
      </c>
      <c r="U12" s="9">
        <v>1985</v>
      </c>
      <c r="V12" s="10">
        <f>IFERROR(VLOOKUP($U12,'Portuária Cor NUTS II Tab'!$A$5:$I$52,7,FALSE),"")</f>
        <v>8138.316656856975</v>
      </c>
    </row>
    <row r="13" spans="1:22" x14ac:dyDescent="0.3">
      <c r="D13" s="13">
        <f t="shared" si="0"/>
        <v>1991</v>
      </c>
      <c r="E13" s="9">
        <f>IFERROR(VLOOKUP($D13,'Portuária Cor NUTS II Tab'!$A$5:$I$508,E$1,FALSE),"")</f>
        <v>47642.830777825438</v>
      </c>
      <c r="G13" s="13">
        <f t="shared" si="1"/>
        <v>1991</v>
      </c>
      <c r="H13" s="14">
        <f t="shared" si="2"/>
        <v>1</v>
      </c>
      <c r="J13" s="13">
        <f t="shared" si="3"/>
        <v>1991</v>
      </c>
      <c r="K13" s="14">
        <f t="shared" si="4"/>
        <v>2.7418282820753231E-3</v>
      </c>
      <c r="M13" s="13">
        <f t="shared" si="5"/>
        <v>1991</v>
      </c>
      <c r="N13" s="14">
        <f t="shared" si="6"/>
        <v>7.3290686725275395E-4</v>
      </c>
      <c r="P13" s="15">
        <f>IFERROR(VLOOKUP($D13,'Portuária Cor NUTS II Tab'!$A$5:$I$508,P$1,FALSE),"")</f>
        <v>47642.830777825438</v>
      </c>
      <c r="Q13" s="15">
        <f>IFERROR(VLOOKUP($D13,'Portuária Cor NUTS II Tab'!$A$5:$I$508,Q$1,FALSE),"")</f>
        <v>17376300</v>
      </c>
      <c r="R13" s="15">
        <f>IFERROR(VLOOKUP($D13,'Portuária Cor NUTS II Tab'!$A$5:$I$508,R$1,FALSE),"")</f>
        <v>65005299.999999993</v>
      </c>
      <c r="T13" s="9">
        <f t="shared" si="7"/>
        <v>1986</v>
      </c>
      <c r="U13" s="9">
        <v>1986</v>
      </c>
      <c r="V13" s="10">
        <f>IFERROR(VLOOKUP($U13,'Portuária Cor NUTS II Tab'!$A$5:$I$52,7,FALSE),"")</f>
        <v>3876.791931445217</v>
      </c>
    </row>
    <row r="14" spans="1:22" x14ac:dyDescent="0.3">
      <c r="D14" s="13">
        <f t="shared" si="0"/>
        <v>1992</v>
      </c>
      <c r="E14" s="9">
        <f>IFERROR(VLOOKUP($D14,'Portuária Cor NUTS II Tab'!$A$5:$I$508,E$1,FALSE),"")</f>
        <v>40954.91365808402</v>
      </c>
      <c r="G14" s="13">
        <f t="shared" si="1"/>
        <v>1992</v>
      </c>
      <c r="H14" s="14">
        <f t="shared" si="2"/>
        <v>1</v>
      </c>
      <c r="J14" s="13">
        <f t="shared" si="3"/>
        <v>1992</v>
      </c>
      <c r="K14" s="14">
        <f t="shared" si="4"/>
        <v>2.1065175217613425E-3</v>
      </c>
      <c r="M14" s="13">
        <f t="shared" si="5"/>
        <v>1992</v>
      </c>
      <c r="N14" s="14">
        <f t="shared" si="6"/>
        <v>5.6135226019063151E-4</v>
      </c>
      <c r="P14" s="15">
        <f>IFERROR(VLOOKUP($D14,'Portuária Cor NUTS II Tab'!$A$5:$I$508,P$1,FALSE),"")</f>
        <v>40954.91365808402</v>
      </c>
      <c r="Q14" s="15">
        <f>IFERROR(VLOOKUP($D14,'Portuária Cor NUTS II Tab'!$A$5:$I$508,Q$1,FALSE),"")</f>
        <v>19442000</v>
      </c>
      <c r="R14" s="15">
        <f>IFERROR(VLOOKUP($D14,'Portuária Cor NUTS II Tab'!$A$5:$I$508,R$1,FALSE),"")</f>
        <v>72957600</v>
      </c>
      <c r="T14" s="9">
        <f t="shared" si="7"/>
        <v>1987</v>
      </c>
      <c r="U14" s="9">
        <v>1987</v>
      </c>
      <c r="V14" s="10">
        <f>IFERROR(VLOOKUP($U14,'Portuária Cor NUTS II Tab'!$A$5:$I$52,7,FALSE),"")</f>
        <v>5554.5335740864521</v>
      </c>
    </row>
    <row r="15" spans="1:22" x14ac:dyDescent="0.3">
      <c r="D15" s="13">
        <f t="shared" si="0"/>
        <v>1993</v>
      </c>
      <c r="E15" s="9">
        <f>IFERROR(VLOOKUP($D15,'Portuária Cor NUTS II Tab'!$A$5:$I$508,E$1,FALSE),"")</f>
        <v>41539.110743109108</v>
      </c>
      <c r="G15" s="13">
        <f t="shared" si="1"/>
        <v>1993</v>
      </c>
      <c r="H15" s="14">
        <f t="shared" si="2"/>
        <v>1</v>
      </c>
      <c r="J15" s="13">
        <f t="shared" si="3"/>
        <v>1993</v>
      </c>
      <c r="K15" s="14">
        <f t="shared" si="4"/>
        <v>2.2389310003777863E-3</v>
      </c>
      <c r="M15" s="13">
        <f t="shared" si="5"/>
        <v>1993</v>
      </c>
      <c r="N15" s="14">
        <f t="shared" si="6"/>
        <v>5.4609946931127558E-4</v>
      </c>
      <c r="P15" s="15">
        <f>IFERROR(VLOOKUP($D15,'Portuária Cor NUTS II Tab'!$A$5:$I$508,P$1,FALSE),"")</f>
        <v>41539.110743109108</v>
      </c>
      <c r="Q15" s="15">
        <f>IFERROR(VLOOKUP($D15,'Portuária Cor NUTS II Tab'!$A$5:$I$508,Q$1,FALSE),"")</f>
        <v>18553100</v>
      </c>
      <c r="R15" s="15">
        <f>IFERROR(VLOOKUP($D15,'Portuária Cor NUTS II Tab'!$A$5:$I$508,R$1,FALSE),"")</f>
        <v>76065100</v>
      </c>
      <c r="T15" s="9">
        <f t="shared" si="7"/>
        <v>1988</v>
      </c>
      <c r="U15" s="9">
        <v>1988</v>
      </c>
      <c r="V15" s="10">
        <f>IFERROR(VLOOKUP($U15,'Portuária Cor NUTS II Tab'!$A$5:$I$52,7,FALSE),"")</f>
        <v>11167.15715126545</v>
      </c>
    </row>
    <row r="16" spans="1:22" x14ac:dyDescent="0.3">
      <c r="D16" s="13">
        <f t="shared" si="0"/>
        <v>1994</v>
      </c>
      <c r="E16" s="9">
        <f>IFERROR(VLOOKUP($D16,'Portuária Cor NUTS II Tab'!$A$5:$I$508,E$1,FALSE),"")</f>
        <v>47706.00851946808</v>
      </c>
      <c r="G16" s="13">
        <f t="shared" si="1"/>
        <v>1994</v>
      </c>
      <c r="H16" s="14">
        <f t="shared" si="2"/>
        <v>1</v>
      </c>
      <c r="J16" s="13">
        <f t="shared" si="3"/>
        <v>1994</v>
      </c>
      <c r="K16" s="14">
        <f t="shared" si="4"/>
        <v>2.4801539123512784E-3</v>
      </c>
      <c r="M16" s="13">
        <f t="shared" si="5"/>
        <v>1994</v>
      </c>
      <c r="N16" s="14">
        <f t="shared" si="6"/>
        <v>5.7847341684937926E-4</v>
      </c>
      <c r="P16" s="15">
        <f>IFERROR(VLOOKUP($D16,'Portuária Cor NUTS II Tab'!$A$5:$I$508,P$1,FALSE),"")</f>
        <v>47706.00851946808</v>
      </c>
      <c r="Q16" s="15">
        <f>IFERROR(VLOOKUP($D16,'Portuária Cor NUTS II Tab'!$A$5:$I$508,Q$1,FALSE),"")</f>
        <v>19235100</v>
      </c>
      <c r="R16" s="15">
        <f>IFERROR(VLOOKUP($D16,'Portuária Cor NUTS II Tab'!$A$5:$I$508,R$1,FALSE),"")</f>
        <v>82468799.999999985</v>
      </c>
      <c r="T16" s="9">
        <f t="shared" si="7"/>
        <v>1989</v>
      </c>
      <c r="U16" s="9">
        <v>1989</v>
      </c>
      <c r="V16" s="10">
        <f>IFERROR(VLOOKUP($U16,'Portuária Cor NUTS II Tab'!$A$5:$I$52,7,FALSE),"")</f>
        <v>13286.060593968536</v>
      </c>
    </row>
    <row r="17" spans="4:22" x14ac:dyDescent="0.3">
      <c r="D17" s="13">
        <f t="shared" si="0"/>
        <v>1995</v>
      </c>
      <c r="E17" s="9">
        <f>IFERROR(VLOOKUP($D17,'Portuária Cor NUTS II Tab'!$A$5:$I$508,E$1,FALSE),"")</f>
        <v>40142.800849951615</v>
      </c>
      <c r="G17" s="13">
        <f t="shared" si="1"/>
        <v>1995</v>
      </c>
      <c r="H17" s="14">
        <f t="shared" si="2"/>
        <v>1</v>
      </c>
      <c r="J17" s="13">
        <f t="shared" si="3"/>
        <v>1995</v>
      </c>
      <c r="K17" s="14">
        <f t="shared" si="4"/>
        <v>1.9367208716059871E-3</v>
      </c>
      <c r="M17" s="13">
        <f t="shared" si="5"/>
        <v>1995</v>
      </c>
      <c r="N17" s="14">
        <f t="shared" si="6"/>
        <v>4.5089781092763018E-4</v>
      </c>
      <c r="P17" s="15">
        <f>IFERROR(VLOOKUP($D17,'Portuária Cor NUTS II Tab'!$A$5:$I$508,P$1,FALSE),"")</f>
        <v>40142.800849951615</v>
      </c>
      <c r="Q17" s="15">
        <f>IFERROR(VLOOKUP($D17,'Portuária Cor NUTS II Tab'!$A$5:$I$508,Q$1,FALSE),"")</f>
        <v>20727200</v>
      </c>
      <c r="R17" s="15">
        <f>IFERROR(VLOOKUP($D17,'Portuária Cor NUTS II Tab'!$A$5:$I$508,R$1,FALSE),"")</f>
        <v>89028600</v>
      </c>
      <c r="T17" s="9">
        <f t="shared" si="7"/>
        <v>1990</v>
      </c>
      <c r="U17" s="9">
        <v>1990</v>
      </c>
      <c r="V17" s="10">
        <f>IFERROR(VLOOKUP($U17,'Portuária Cor NUTS II Tab'!$A$5:$I$52,7,FALSE),"")</f>
        <v>26946.992747478576</v>
      </c>
    </row>
    <row r="18" spans="4:22" x14ac:dyDescent="0.3">
      <c r="D18" s="13">
        <f t="shared" si="0"/>
        <v>1996</v>
      </c>
      <c r="E18" s="9">
        <f>IFERROR(VLOOKUP($D18,'Portuária Cor NUTS II Tab'!$A$5:$I$508,E$1,FALSE),"")</f>
        <v>26854.974511427459</v>
      </c>
      <c r="G18" s="13">
        <f t="shared" si="1"/>
        <v>1996</v>
      </c>
      <c r="H18" s="14">
        <f t="shared" si="2"/>
        <v>1</v>
      </c>
      <c r="J18" s="13">
        <f t="shared" si="3"/>
        <v>1996</v>
      </c>
      <c r="K18" s="14">
        <f t="shared" si="4"/>
        <v>1.1947172808835025E-3</v>
      </c>
      <c r="M18" s="13">
        <f t="shared" si="5"/>
        <v>1996</v>
      </c>
      <c r="N18" s="14">
        <f t="shared" si="6"/>
        <v>2.8462659362880395E-4</v>
      </c>
      <c r="P18" s="15">
        <f>IFERROR(VLOOKUP($D18,'Portuária Cor NUTS II Tab'!$A$5:$I$508,P$1,FALSE),"")</f>
        <v>26854.974511427459</v>
      </c>
      <c r="Q18" s="15">
        <f>IFERROR(VLOOKUP($D18,'Portuária Cor NUTS II Tab'!$A$5:$I$508,Q$1,FALSE),"")</f>
        <v>22478100</v>
      </c>
      <c r="R18" s="15">
        <f>IFERROR(VLOOKUP($D18,'Portuária Cor NUTS II Tab'!$A$5:$I$508,R$1,FALSE),"")</f>
        <v>94351600</v>
      </c>
      <c r="T18" s="9">
        <f t="shared" si="7"/>
        <v>1991</v>
      </c>
      <c r="U18" s="9">
        <v>1991</v>
      </c>
      <c r="V18" s="10">
        <f>IFERROR(VLOOKUP($U18,'Portuária Cor NUTS II Tab'!$A$5:$I$52,7,FALSE),"")</f>
        <v>47642.830777825438</v>
      </c>
    </row>
    <row r="19" spans="4:22" x14ac:dyDescent="0.3">
      <c r="D19" s="13">
        <f t="shared" si="0"/>
        <v>1997</v>
      </c>
      <c r="E19" s="9">
        <f>IFERROR(VLOOKUP($D19,'Portuária Cor NUTS II Tab'!$A$5:$I$508,E$1,FALSE),"")</f>
        <v>33745.992158897061</v>
      </c>
      <c r="G19" s="13">
        <f t="shared" si="1"/>
        <v>1997</v>
      </c>
      <c r="H19" s="14">
        <f t="shared" si="2"/>
        <v>1</v>
      </c>
      <c r="J19" s="13">
        <f t="shared" si="3"/>
        <v>1997</v>
      </c>
      <c r="K19" s="14">
        <f t="shared" si="4"/>
        <v>1.2684841846868093E-3</v>
      </c>
      <c r="M19" s="13">
        <f t="shared" si="5"/>
        <v>1997</v>
      </c>
      <c r="N19" s="14">
        <f t="shared" si="6"/>
        <v>3.2977323720300577E-4</v>
      </c>
      <c r="P19" s="15">
        <f>IFERROR(VLOOKUP($D19,'Portuária Cor NUTS II Tab'!$A$5:$I$508,P$1,FALSE),"")</f>
        <v>33745.992158897061</v>
      </c>
      <c r="Q19" s="15">
        <f>IFERROR(VLOOKUP($D19,'Portuária Cor NUTS II Tab'!$A$5:$I$508,Q$1,FALSE),"")</f>
        <v>26603400</v>
      </c>
      <c r="R19" s="15">
        <f>IFERROR(VLOOKUP($D19,'Portuária Cor NUTS II Tab'!$A$5:$I$508,R$1,FALSE),"")</f>
        <v>102330900</v>
      </c>
      <c r="T19" s="9">
        <f t="shared" si="7"/>
        <v>1992</v>
      </c>
      <c r="U19" s="9">
        <v>1992</v>
      </c>
      <c r="V19" s="10">
        <f>IFERROR(VLOOKUP($U19,'Portuária Cor NUTS II Tab'!$A$5:$I$52,7,FALSE),"")</f>
        <v>40954.91365808402</v>
      </c>
    </row>
    <row r="20" spans="4:22" x14ac:dyDescent="0.3">
      <c r="D20" s="13">
        <f t="shared" si="0"/>
        <v>1998</v>
      </c>
      <c r="E20" s="9">
        <f>IFERROR(VLOOKUP($D20,'Portuária Cor NUTS II Tab'!$A$5:$I$508,E$1,FALSE),"")</f>
        <v>188817.69934457957</v>
      </c>
      <c r="G20" s="13">
        <f t="shared" si="1"/>
        <v>1998</v>
      </c>
      <c r="H20" s="14">
        <f t="shared" si="2"/>
        <v>1</v>
      </c>
      <c r="J20" s="13">
        <f t="shared" si="3"/>
        <v>1998</v>
      </c>
      <c r="K20" s="14">
        <f t="shared" si="4"/>
        <v>6.2002784394554105E-3</v>
      </c>
      <c r="M20" s="13">
        <f t="shared" si="5"/>
        <v>1998</v>
      </c>
      <c r="N20" s="14">
        <f t="shared" si="6"/>
        <v>1.6956617341237858E-3</v>
      </c>
      <c r="P20" s="15">
        <f>IFERROR(VLOOKUP($D20,'Portuária Cor NUTS II Tab'!$A$5:$I$508,P$1,FALSE),"")</f>
        <v>188817.69934457957</v>
      </c>
      <c r="Q20" s="15">
        <f>IFERROR(VLOOKUP($D20,'Portuária Cor NUTS II Tab'!$A$5:$I$508,Q$1,FALSE),"")</f>
        <v>30453100</v>
      </c>
      <c r="R20" s="15">
        <f>IFERROR(VLOOKUP($D20,'Portuária Cor NUTS II Tab'!$A$5:$I$508,R$1,FALSE),"")</f>
        <v>111353400</v>
      </c>
      <c r="T20" s="9">
        <f t="shared" si="7"/>
        <v>1993</v>
      </c>
      <c r="U20" s="9">
        <v>1993</v>
      </c>
      <c r="V20" s="10">
        <f>IFERROR(VLOOKUP($U20,'Portuária Cor NUTS II Tab'!$A$5:$I$52,7,FALSE),"")</f>
        <v>41539.110743109108</v>
      </c>
    </row>
    <row r="21" spans="4:22" x14ac:dyDescent="0.3">
      <c r="D21" s="13">
        <f t="shared" si="0"/>
        <v>1999</v>
      </c>
      <c r="E21" s="9">
        <f>IFERROR(VLOOKUP($D21,'Portuária Cor NUTS II Tab'!$A$5:$I$508,E$1,FALSE),"")</f>
        <v>63786.165341526917</v>
      </c>
      <c r="G21" s="13">
        <f t="shared" si="1"/>
        <v>1999</v>
      </c>
      <c r="H21" s="14">
        <f t="shared" si="2"/>
        <v>1</v>
      </c>
      <c r="J21" s="13">
        <f t="shared" si="3"/>
        <v>1999</v>
      </c>
      <c r="K21" s="14">
        <f t="shared" si="4"/>
        <v>1.9329199585915993E-3</v>
      </c>
      <c r="M21" s="13">
        <f t="shared" si="5"/>
        <v>1999</v>
      </c>
      <c r="N21" s="14">
        <f t="shared" si="6"/>
        <v>5.3331442645417743E-4</v>
      </c>
      <c r="P21" s="15">
        <f>IFERROR(VLOOKUP($D21,'Portuária Cor NUTS II Tab'!$A$5:$I$508,P$1,FALSE),"")</f>
        <v>63786.165341526917</v>
      </c>
      <c r="Q21" s="15">
        <f>IFERROR(VLOOKUP($D21,'Portuária Cor NUTS II Tab'!$A$5:$I$508,Q$1,FALSE),"")</f>
        <v>32999900</v>
      </c>
      <c r="R21" s="15">
        <f>IFERROR(VLOOKUP($D21,'Portuária Cor NUTS II Tab'!$A$5:$I$508,R$1,FALSE),"")</f>
        <v>119603300</v>
      </c>
      <c r="T21" s="9">
        <f t="shared" si="7"/>
        <v>1994</v>
      </c>
      <c r="U21" s="9">
        <v>1994</v>
      </c>
      <c r="V21" s="10">
        <f>IFERROR(VLOOKUP($U21,'Portuária Cor NUTS II Tab'!$A$5:$I$52,7,FALSE),"")</f>
        <v>47706.00851946808</v>
      </c>
    </row>
    <row r="22" spans="4:22" x14ac:dyDescent="0.3">
      <c r="D22" s="13">
        <f t="shared" si="0"/>
        <v>2000</v>
      </c>
      <c r="E22" s="9">
        <f>IFERROR(VLOOKUP($D22,'Portuária Cor NUTS II Tab'!$A$5:$I$508,E$1,FALSE),"")</f>
        <v>85489.335700960684</v>
      </c>
      <c r="G22" s="13">
        <f t="shared" si="1"/>
        <v>2000</v>
      </c>
      <c r="H22" s="14">
        <f t="shared" si="2"/>
        <v>1</v>
      </c>
      <c r="J22" s="13">
        <f t="shared" si="3"/>
        <v>2000</v>
      </c>
      <c r="K22" s="14">
        <f t="shared" si="4"/>
        <v>2.3773518753100178E-3</v>
      </c>
      <c r="M22" s="13">
        <f t="shared" si="5"/>
        <v>2000</v>
      </c>
      <c r="N22" s="14">
        <f t="shared" si="6"/>
        <v>6.6572961543253045E-4</v>
      </c>
      <c r="P22" s="15">
        <f>IFERROR(VLOOKUP($D22,'Portuária Cor NUTS II Tab'!$A$5:$I$508,P$1,FALSE),"")</f>
        <v>85489.335700960684</v>
      </c>
      <c r="Q22" s="15">
        <f>IFERROR(VLOOKUP($D22,'Portuária Cor NUTS II Tab'!$A$5:$I$508,Q$1,FALSE),"")</f>
        <v>35959899.999999993</v>
      </c>
      <c r="R22" s="15">
        <f>IFERROR(VLOOKUP($D22,'Portuária Cor NUTS II Tab'!$A$5:$I$508,R$1,FALSE),"")</f>
        <v>128414500</v>
      </c>
      <c r="T22" s="9">
        <f t="shared" si="7"/>
        <v>1995</v>
      </c>
      <c r="U22" s="9">
        <v>1995</v>
      </c>
      <c r="V22" s="10">
        <f>IFERROR(VLOOKUP($U22,'Portuária Cor NUTS II Tab'!$A$5:$I$52,7,FALSE),"")</f>
        <v>40142.800849951615</v>
      </c>
    </row>
    <row r="23" spans="4:22" x14ac:dyDescent="0.3">
      <c r="D23" s="13">
        <f t="shared" si="0"/>
        <v>2001</v>
      </c>
      <c r="E23" s="9">
        <f>IFERROR(VLOOKUP($D23,'Portuária Cor NUTS II Tab'!$A$5:$I$508,E$1,FALSE),"")</f>
        <v>149505.11168227572</v>
      </c>
      <c r="G23" s="13">
        <f t="shared" si="1"/>
        <v>2001</v>
      </c>
      <c r="H23" s="14">
        <f t="shared" si="2"/>
        <v>1</v>
      </c>
      <c r="J23" s="13">
        <f t="shared" si="3"/>
        <v>2001</v>
      </c>
      <c r="K23" s="14">
        <f t="shared" si="4"/>
        <v>4.0213977223333463E-3</v>
      </c>
      <c r="M23" s="13">
        <f t="shared" si="5"/>
        <v>2001</v>
      </c>
      <c r="N23" s="14">
        <f t="shared" si="6"/>
        <v>1.101123193297414E-3</v>
      </c>
      <c r="P23" s="15">
        <f>IFERROR(VLOOKUP($D23,'Portuária Cor NUTS II Tab'!$A$5:$I$508,P$1,FALSE),"")</f>
        <v>149505.11168227572</v>
      </c>
      <c r="Q23" s="15">
        <f>IFERROR(VLOOKUP($D23,'Portuária Cor NUTS II Tab'!$A$5:$I$508,Q$1,FALSE),"")</f>
        <v>37177399.999999993</v>
      </c>
      <c r="R23" s="15">
        <f>IFERROR(VLOOKUP($D23,'Portuária Cor NUTS II Tab'!$A$5:$I$508,R$1,FALSE),"")</f>
        <v>135775100</v>
      </c>
      <c r="T23" s="9">
        <f t="shared" si="7"/>
        <v>1996</v>
      </c>
      <c r="U23" s="9">
        <v>1996</v>
      </c>
      <c r="V23" s="10">
        <f>IFERROR(VLOOKUP($U23,'Portuária Cor NUTS II Tab'!$A$5:$I$52,7,FALSE),"")</f>
        <v>26854.974511427459</v>
      </c>
    </row>
    <row r="24" spans="4:22" x14ac:dyDescent="0.3">
      <c r="D24" s="13">
        <f t="shared" si="0"/>
        <v>2002</v>
      </c>
      <c r="E24" s="9">
        <f>IFERROR(VLOOKUP($D24,'Portuária Cor NUTS II Tab'!$A$5:$I$508,E$1,FALSE),"")</f>
        <v>118954.289</v>
      </c>
      <c r="G24" s="13">
        <f t="shared" si="1"/>
        <v>2002</v>
      </c>
      <c r="H24" s="14">
        <f t="shared" si="2"/>
        <v>1</v>
      </c>
      <c r="J24" s="13">
        <f t="shared" si="3"/>
        <v>2002</v>
      </c>
      <c r="K24" s="14">
        <f t="shared" si="4"/>
        <v>3.2271480039608798E-3</v>
      </c>
      <c r="M24" s="13">
        <f t="shared" si="5"/>
        <v>2002</v>
      </c>
      <c r="N24" s="14">
        <f t="shared" si="6"/>
        <v>8.3444955673000164E-4</v>
      </c>
      <c r="P24" s="15">
        <f>IFERROR(VLOOKUP($D24,'Portuária Cor NUTS II Tab'!$A$5:$I$508,P$1,FALSE),"")</f>
        <v>118954.289</v>
      </c>
      <c r="Q24" s="15">
        <f>IFERROR(VLOOKUP($D24,'Portuária Cor NUTS II Tab'!$A$5:$I$508,Q$1,FALSE),"")</f>
        <v>36860500</v>
      </c>
      <c r="R24" s="15">
        <f>IFERROR(VLOOKUP($D24,'Portuária Cor NUTS II Tab'!$A$5:$I$508,R$1,FALSE),"")</f>
        <v>142554200</v>
      </c>
      <c r="T24" s="9">
        <f t="shared" si="7"/>
        <v>1997</v>
      </c>
      <c r="U24" s="9">
        <v>1997</v>
      </c>
      <c r="V24" s="10">
        <f>IFERROR(VLOOKUP($U24,'Portuária Cor NUTS II Tab'!$A$5:$I$52,7,FALSE),"")</f>
        <v>33745.992158897061</v>
      </c>
    </row>
    <row r="25" spans="4:22" x14ac:dyDescent="0.3">
      <c r="D25" s="13">
        <f t="shared" si="0"/>
        <v>2003</v>
      </c>
      <c r="E25" s="9">
        <f>IFERROR(VLOOKUP($D25,'Portuária Cor NUTS II Tab'!$A$5:$I$508,E$1,FALSE),"")</f>
        <v>90839.194000000003</v>
      </c>
      <c r="G25" s="13">
        <f t="shared" si="1"/>
        <v>2003</v>
      </c>
      <c r="H25" s="14">
        <f t="shared" si="2"/>
        <v>1</v>
      </c>
      <c r="J25" s="13">
        <f t="shared" si="3"/>
        <v>2003</v>
      </c>
      <c r="K25" s="14">
        <f t="shared" si="4"/>
        <v>2.6173690079322777E-3</v>
      </c>
      <c r="M25" s="13">
        <f t="shared" si="5"/>
        <v>2003</v>
      </c>
      <c r="N25" s="14">
        <f t="shared" si="6"/>
        <v>6.2189746131590946E-4</v>
      </c>
      <c r="P25" s="15">
        <f>IFERROR(VLOOKUP($D25,'Portuária Cor NUTS II Tab'!$A$5:$I$508,P$1,FALSE),"")</f>
        <v>90839.194000000003</v>
      </c>
      <c r="Q25" s="15">
        <f>IFERROR(VLOOKUP($D25,'Portuária Cor NUTS II Tab'!$A$5:$I$508,Q$1,FALSE),"")</f>
        <v>34706300</v>
      </c>
      <c r="R25" s="15">
        <f>IFERROR(VLOOKUP($D25,'Portuária Cor NUTS II Tab'!$A$5:$I$508,R$1,FALSE),"")</f>
        <v>146067800</v>
      </c>
      <c r="T25" s="9">
        <f t="shared" si="7"/>
        <v>1998</v>
      </c>
      <c r="U25" s="9">
        <v>1998</v>
      </c>
      <c r="V25" s="10">
        <f>IFERROR(VLOOKUP($U25,'Portuária Cor NUTS II Tab'!$A$5:$I$52,7,FALSE),"")</f>
        <v>188817.69934457957</v>
      </c>
    </row>
    <row r="26" spans="4:22" x14ac:dyDescent="0.3">
      <c r="D26" s="13">
        <f t="shared" si="0"/>
        <v>2004</v>
      </c>
      <c r="E26" s="9">
        <f>IFERROR(VLOOKUP($D26,'Portuária Cor NUTS II Tab'!$A$5:$I$508,E$1,FALSE),"")</f>
        <v>50871.071000000004</v>
      </c>
      <c r="G26" s="13">
        <f t="shared" si="1"/>
        <v>2004</v>
      </c>
      <c r="H26" s="14">
        <f t="shared" si="2"/>
        <v>1</v>
      </c>
      <c r="J26" s="13">
        <f t="shared" si="3"/>
        <v>2004</v>
      </c>
      <c r="K26" s="14">
        <f t="shared" si="4"/>
        <v>1.4264503528897141E-3</v>
      </c>
      <c r="M26" s="13">
        <f t="shared" si="5"/>
        <v>2004</v>
      </c>
      <c r="N26" s="14">
        <f t="shared" si="6"/>
        <v>3.3413205656020027E-4</v>
      </c>
      <c r="P26" s="15">
        <f>IFERROR(VLOOKUP($D26,'Portuária Cor NUTS II Tab'!$A$5:$I$508,P$1,FALSE),"")</f>
        <v>50871.071000000004</v>
      </c>
      <c r="Q26" s="15">
        <f>IFERROR(VLOOKUP($D26,'Portuária Cor NUTS II Tab'!$A$5:$I$508,Q$1,FALSE),"")</f>
        <v>35662700</v>
      </c>
      <c r="R26" s="15">
        <f>IFERROR(VLOOKUP($D26,'Portuária Cor NUTS II Tab'!$A$5:$I$508,R$1,FALSE),"")</f>
        <v>152248400.00000003</v>
      </c>
      <c r="T26" s="9">
        <f t="shared" si="7"/>
        <v>1999</v>
      </c>
      <c r="U26" s="9">
        <v>1999</v>
      </c>
      <c r="V26" s="10">
        <f>IFERROR(VLOOKUP($U26,'Portuária Cor NUTS II Tab'!$A$5:$I$52,7,FALSE),"")</f>
        <v>63786.165341526917</v>
      </c>
    </row>
    <row r="27" spans="4:22" x14ac:dyDescent="0.3">
      <c r="D27" s="13">
        <f t="shared" si="0"/>
        <v>2005</v>
      </c>
      <c r="E27" s="9">
        <f>IFERROR(VLOOKUP($D27,'Portuária Cor NUTS II Tab'!$A$5:$I$508,E$1,FALSE),"")</f>
        <v>28648.91</v>
      </c>
      <c r="G27" s="13">
        <f t="shared" si="1"/>
        <v>2005</v>
      </c>
      <c r="H27" s="14">
        <f t="shared" si="2"/>
        <v>1</v>
      </c>
      <c r="J27" s="13">
        <f t="shared" si="3"/>
        <v>2005</v>
      </c>
      <c r="K27" s="14">
        <f t="shared" si="4"/>
        <v>7.81309759516524E-4</v>
      </c>
      <c r="M27" s="13">
        <f t="shared" si="5"/>
        <v>2005</v>
      </c>
      <c r="N27" s="14">
        <f t="shared" si="6"/>
        <v>1.8069014277271846E-4</v>
      </c>
      <c r="P27" s="15">
        <f>IFERROR(VLOOKUP($D27,'Portuária Cor NUTS II Tab'!$A$5:$I$508,P$1,FALSE),"")</f>
        <v>28648.91</v>
      </c>
      <c r="Q27" s="15">
        <f>IFERROR(VLOOKUP($D27,'Portuária Cor NUTS II Tab'!$A$5:$I$508,Q$1,FALSE),"")</f>
        <v>36667800</v>
      </c>
      <c r="R27" s="15">
        <f>IFERROR(VLOOKUP($D27,'Portuária Cor NUTS II Tab'!$A$5:$I$508,R$1,FALSE),"")</f>
        <v>158552700</v>
      </c>
      <c r="T27" s="9">
        <f t="shared" si="7"/>
        <v>2000</v>
      </c>
      <c r="U27" s="9">
        <v>2000</v>
      </c>
      <c r="V27" s="10">
        <f>IFERROR(VLOOKUP($U27,'Portuária Cor NUTS II Tab'!$A$5:$I$52,7,FALSE),"")</f>
        <v>85489.335700960684</v>
      </c>
    </row>
    <row r="28" spans="4:22" x14ac:dyDescent="0.3">
      <c r="D28" s="13">
        <f t="shared" si="0"/>
        <v>2006</v>
      </c>
      <c r="E28" s="9">
        <f>IFERROR(VLOOKUP($D28,'Portuária Cor NUTS II Tab'!$A$5:$I$508,E$1,FALSE),"")</f>
        <v>61637.296000000002</v>
      </c>
      <c r="G28" s="13">
        <f t="shared" si="1"/>
        <v>2006</v>
      </c>
      <c r="H28" s="14">
        <f t="shared" si="2"/>
        <v>1</v>
      </c>
      <c r="J28" s="13">
        <f t="shared" si="3"/>
        <v>2006</v>
      </c>
      <c r="K28" s="14">
        <f t="shared" si="4"/>
        <v>1.6452757906425502E-3</v>
      </c>
      <c r="M28" s="13">
        <f t="shared" si="5"/>
        <v>2006</v>
      </c>
      <c r="N28" s="14">
        <f t="shared" si="6"/>
        <v>3.7072746125956635E-4</v>
      </c>
      <c r="P28" s="15">
        <f>IFERROR(VLOOKUP($D28,'Portuária Cor NUTS II Tab'!$A$5:$I$508,P$1,FALSE),"")</f>
        <v>61637.296000000002</v>
      </c>
      <c r="Q28" s="15">
        <f>IFERROR(VLOOKUP($D28,'Portuária Cor NUTS II Tab'!$A$5:$I$508,Q$1,FALSE),"")</f>
        <v>37463200.000000007</v>
      </c>
      <c r="R28" s="15">
        <f>IFERROR(VLOOKUP($D28,'Portuária Cor NUTS II Tab'!$A$5:$I$508,R$1,FALSE),"")</f>
        <v>166260400</v>
      </c>
      <c r="T28" s="9">
        <f t="shared" si="7"/>
        <v>2001</v>
      </c>
      <c r="U28" s="9">
        <v>2001</v>
      </c>
      <c r="V28" s="10">
        <f>IFERROR(VLOOKUP($U28,'Portuária Cor NUTS II Tab'!$A$5:$I$52,7,FALSE),"")</f>
        <v>149505.11168227572</v>
      </c>
    </row>
    <row r="29" spans="4:22" x14ac:dyDescent="0.3">
      <c r="D29" s="13">
        <f t="shared" si="0"/>
        <v>2007</v>
      </c>
      <c r="E29" s="9">
        <f>IFERROR(VLOOKUP($D29,'Portuária Cor NUTS II Tab'!$A$5:$I$508,E$1,FALSE),"")</f>
        <v>98589.324999999997</v>
      </c>
      <c r="G29" s="13">
        <f t="shared" si="1"/>
        <v>2007</v>
      </c>
      <c r="H29" s="14">
        <f t="shared" si="2"/>
        <v>1</v>
      </c>
      <c r="J29" s="13">
        <f t="shared" si="3"/>
        <v>2007</v>
      </c>
      <c r="K29" s="14">
        <f t="shared" si="4"/>
        <v>2.4958817289776414E-3</v>
      </c>
      <c r="M29" s="13">
        <f t="shared" si="5"/>
        <v>2007</v>
      </c>
      <c r="N29" s="14">
        <f t="shared" si="6"/>
        <v>5.6181567601265982E-4</v>
      </c>
      <c r="P29" s="15">
        <f>IFERROR(VLOOKUP($D29,'Portuária Cor NUTS II Tab'!$A$5:$I$508,P$1,FALSE),"")</f>
        <v>98589.324999999997</v>
      </c>
      <c r="Q29" s="15">
        <f>IFERROR(VLOOKUP($D29,'Portuária Cor NUTS II Tab'!$A$5:$I$508,Q$1,FALSE),"")</f>
        <v>39500799.999999993</v>
      </c>
      <c r="R29" s="15">
        <f>IFERROR(VLOOKUP($D29,'Portuária Cor NUTS II Tab'!$A$5:$I$508,R$1,FALSE),"")</f>
        <v>175483400</v>
      </c>
      <c r="T29" s="9">
        <f t="shared" si="7"/>
        <v>2002</v>
      </c>
      <c r="U29" s="9">
        <v>2002</v>
      </c>
      <c r="V29" s="10">
        <f>IFERROR(VLOOKUP($U29,'Portuária Cor NUTS II Tab'!$A$5:$I$52,7,FALSE),"")</f>
        <v>118954.289</v>
      </c>
    </row>
    <row r="30" spans="4:22" x14ac:dyDescent="0.3">
      <c r="D30" s="13">
        <f t="shared" si="0"/>
        <v>2008</v>
      </c>
      <c r="E30" s="9">
        <f>IFERROR(VLOOKUP($D30,'Portuária Cor NUTS II Tab'!$A$5:$I$508,E$1,FALSE),"")</f>
        <v>62552.1</v>
      </c>
      <c r="G30" s="13">
        <f t="shared" si="1"/>
        <v>2008</v>
      </c>
      <c r="H30" s="14">
        <f t="shared" si="2"/>
        <v>1</v>
      </c>
      <c r="J30" s="13">
        <f t="shared" si="3"/>
        <v>2008</v>
      </c>
      <c r="K30" s="14">
        <f t="shared" si="4"/>
        <v>1.528307556988932E-3</v>
      </c>
      <c r="M30" s="13">
        <f t="shared" si="5"/>
        <v>2008</v>
      </c>
      <c r="N30" s="14">
        <f t="shared" si="6"/>
        <v>3.4925249633171562E-4</v>
      </c>
      <c r="P30" s="15">
        <f>IFERROR(VLOOKUP($D30,'Portuária Cor NUTS II Tab'!$A$5:$I$508,P$1,FALSE),"")</f>
        <v>62552.1</v>
      </c>
      <c r="Q30" s="15">
        <f>IFERROR(VLOOKUP($D30,'Portuária Cor NUTS II Tab'!$A$5:$I$508,Q$1,FALSE),"")</f>
        <v>40929000</v>
      </c>
      <c r="R30" s="15">
        <f>IFERROR(VLOOKUP($D30,'Portuária Cor NUTS II Tab'!$A$5:$I$508,R$1,FALSE),"")</f>
        <v>179102800</v>
      </c>
      <c r="T30" s="9">
        <f t="shared" si="7"/>
        <v>2003</v>
      </c>
      <c r="U30" s="9">
        <v>2003</v>
      </c>
      <c r="V30" s="10">
        <f>IFERROR(VLOOKUP($U30,'Portuária Cor NUTS II Tab'!$A$5:$I$52,7,FALSE),"")</f>
        <v>90839.194000000003</v>
      </c>
    </row>
    <row r="31" spans="4:22" x14ac:dyDescent="0.3">
      <c r="D31" s="13">
        <f t="shared" si="0"/>
        <v>2009</v>
      </c>
      <c r="E31" s="9">
        <f>IFERROR(VLOOKUP($D31,'Portuária Cor NUTS II Tab'!$A$5:$I$508,E$1,FALSE),"")</f>
        <v>73506.786999999997</v>
      </c>
      <c r="G31" s="13">
        <f t="shared" si="1"/>
        <v>2009</v>
      </c>
      <c r="H31" s="14">
        <f t="shared" si="2"/>
        <v>1</v>
      </c>
      <c r="J31" s="13">
        <f t="shared" si="3"/>
        <v>2009</v>
      </c>
      <c r="K31" s="14">
        <f t="shared" si="4"/>
        <v>1.9764617610127148E-3</v>
      </c>
      <c r="M31" s="13">
        <f t="shared" si="5"/>
        <v>2009</v>
      </c>
      <c r="N31" s="14">
        <f t="shared" si="6"/>
        <v>4.1904170305627069E-4</v>
      </c>
      <c r="P31" s="15">
        <f>IFERROR(VLOOKUP($D31,'Portuária Cor NUTS II Tab'!$A$5:$I$508,P$1,FALSE),"")</f>
        <v>73506.786999999997</v>
      </c>
      <c r="Q31" s="15">
        <f>IFERROR(VLOOKUP($D31,'Portuária Cor NUTS II Tab'!$A$5:$I$508,Q$1,FALSE),"")</f>
        <v>37191100.000000007</v>
      </c>
      <c r="R31" s="15">
        <f>IFERROR(VLOOKUP($D31,'Portuária Cor NUTS II Tab'!$A$5:$I$508,R$1,FALSE),"")</f>
        <v>175416400</v>
      </c>
      <c r="T31" s="9">
        <f t="shared" si="7"/>
        <v>2004</v>
      </c>
      <c r="U31" s="9">
        <v>2004</v>
      </c>
      <c r="V31" s="10">
        <f>IFERROR(VLOOKUP($U31,'Portuária Cor NUTS II Tab'!$A$5:$I$52,7,FALSE),"")</f>
        <v>50871.071000000004</v>
      </c>
    </row>
    <row r="32" spans="4:22" x14ac:dyDescent="0.3">
      <c r="D32" s="13">
        <f t="shared" si="0"/>
        <v>2010</v>
      </c>
      <c r="E32" s="9">
        <f>IFERROR(VLOOKUP($D32,'Portuária Cor NUTS II Tab'!$A$5:$I$508,E$1,FALSE),"")</f>
        <v>99066.467000000004</v>
      </c>
      <c r="G32" s="13">
        <f t="shared" si="1"/>
        <v>2010</v>
      </c>
      <c r="H32" s="14">
        <f t="shared" si="2"/>
        <v>1</v>
      </c>
      <c r="J32" s="13">
        <f t="shared" si="3"/>
        <v>2010</v>
      </c>
      <c r="K32" s="14">
        <f t="shared" si="4"/>
        <v>2.6808847749432386E-3</v>
      </c>
      <c r="M32" s="13">
        <f t="shared" si="5"/>
        <v>2010</v>
      </c>
      <c r="N32" s="14">
        <f t="shared" si="6"/>
        <v>5.5156186042264709E-4</v>
      </c>
      <c r="P32" s="15">
        <f>IFERROR(VLOOKUP($D32,'Portuária Cor NUTS II Tab'!$A$5:$I$508,P$1,FALSE),"")</f>
        <v>99066.467000000004</v>
      </c>
      <c r="Q32" s="15">
        <f>IFERROR(VLOOKUP($D32,'Portuária Cor NUTS II Tab'!$A$5:$I$508,Q$1,FALSE),"")</f>
        <v>36952900</v>
      </c>
      <c r="R32" s="15">
        <f>IFERROR(VLOOKUP($D32,'Portuária Cor NUTS II Tab'!$A$5:$I$508,R$1,FALSE),"")</f>
        <v>179610800.00000003</v>
      </c>
      <c r="T32" s="9">
        <f t="shared" si="7"/>
        <v>2005</v>
      </c>
      <c r="U32" s="9">
        <v>2005</v>
      </c>
      <c r="V32" s="10">
        <f>IFERROR(VLOOKUP($U32,'Portuária Cor NUTS II Tab'!$A$5:$I$52,7,FALSE),"")</f>
        <v>28648.91</v>
      </c>
    </row>
    <row r="33" spans="4:22" x14ac:dyDescent="0.3">
      <c r="D33" s="13">
        <f t="shared" si="0"/>
        <v>2011</v>
      </c>
      <c r="E33" s="9">
        <f>IFERROR(VLOOKUP($D33,'Portuária Cor NUTS II Tab'!$A$5:$I$508,E$1,FALSE),"")</f>
        <v>71253.688999999998</v>
      </c>
      <c r="G33" s="13">
        <f t="shared" si="1"/>
        <v>2011</v>
      </c>
      <c r="H33" s="14">
        <f t="shared" si="2"/>
        <v>1</v>
      </c>
      <c r="J33" s="13">
        <f t="shared" si="3"/>
        <v>2011</v>
      </c>
      <c r="K33" s="14">
        <f t="shared" si="4"/>
        <v>2.1966522902575423E-3</v>
      </c>
      <c r="M33" s="13">
        <f t="shared" si="5"/>
        <v>2011</v>
      </c>
      <c r="N33" s="14">
        <f t="shared" si="6"/>
        <v>4.0462933896358923E-4</v>
      </c>
      <c r="P33" s="15">
        <f>IFERROR(VLOOKUP($D33,'Portuária Cor NUTS II Tab'!$A$5:$I$508,P$1,FALSE),"")</f>
        <v>71253.688999999998</v>
      </c>
      <c r="Q33" s="15">
        <f>IFERROR(VLOOKUP($D33,'Portuária Cor NUTS II Tab'!$A$5:$I$508,Q$1,FALSE),"")</f>
        <v>32437399.999999996</v>
      </c>
      <c r="R33" s="15">
        <f>IFERROR(VLOOKUP($D33,'Portuária Cor NUTS II Tab'!$A$5:$I$508,R$1,FALSE),"")</f>
        <v>176096200</v>
      </c>
      <c r="T33" s="9">
        <f t="shared" si="7"/>
        <v>2006</v>
      </c>
      <c r="U33" s="9">
        <v>2006</v>
      </c>
      <c r="V33" s="10">
        <f>IFERROR(VLOOKUP($U33,'Portuária Cor NUTS II Tab'!$A$5:$I$52,7,FALSE),"")</f>
        <v>61637.296000000002</v>
      </c>
    </row>
    <row r="34" spans="4:22" x14ac:dyDescent="0.3">
      <c r="D34" s="13">
        <f t="shared" si="0"/>
        <v>2012</v>
      </c>
      <c r="E34" s="9">
        <f>IFERROR(VLOOKUP($D34,'Portuária Cor NUTS II Tab'!$A$5:$I$508,E$1,FALSE),"")</f>
        <v>55056.724999999999</v>
      </c>
      <c r="G34" s="13">
        <f t="shared" si="1"/>
        <v>2012</v>
      </c>
      <c r="H34" s="14">
        <f t="shared" si="2"/>
        <v>1</v>
      </c>
      <c r="J34" s="13">
        <f t="shared" si="3"/>
        <v>2012</v>
      </c>
      <c r="K34" s="14">
        <f t="shared" si="4"/>
        <v>2.067345747157512E-3</v>
      </c>
      <c r="M34" s="13">
        <f t="shared" si="5"/>
        <v>2012</v>
      </c>
      <c r="N34" s="14">
        <f t="shared" si="6"/>
        <v>3.2714298531868932E-4</v>
      </c>
      <c r="P34" s="15">
        <f>IFERROR(VLOOKUP($D34,'Portuária Cor NUTS II Tab'!$A$5:$I$508,P$1,FALSE),"")</f>
        <v>55056.724999999999</v>
      </c>
      <c r="Q34" s="15">
        <f>IFERROR(VLOOKUP($D34,'Portuária Cor NUTS II Tab'!$A$5:$I$508,Q$1,FALSE),"")</f>
        <v>26631600</v>
      </c>
      <c r="R34" s="15">
        <f>IFERROR(VLOOKUP($D34,'Portuária Cor NUTS II Tab'!$A$5:$I$508,R$1,FALSE),"")</f>
        <v>168295599.99999997</v>
      </c>
      <c r="T34" s="9">
        <f t="shared" si="7"/>
        <v>2007</v>
      </c>
      <c r="U34" s="9">
        <v>2007</v>
      </c>
      <c r="V34" s="10">
        <f>IFERROR(VLOOKUP($U34,'Portuária Cor NUTS II Tab'!$A$5:$I$52,7,FALSE),"")</f>
        <v>98589.324999999997</v>
      </c>
    </row>
    <row r="35" spans="4:22" x14ac:dyDescent="0.3">
      <c r="D35" s="13">
        <f t="shared" si="0"/>
        <v>2013</v>
      </c>
      <c r="E35" s="9">
        <f>IFERROR(VLOOKUP($D35,'Portuária Cor NUTS II Tab'!$A$5:$I$508,E$1,FALSE),"")</f>
        <v>44287.349000000002</v>
      </c>
      <c r="G35" s="13">
        <f t="shared" si="1"/>
        <v>2013</v>
      </c>
      <c r="H35" s="14">
        <f t="shared" si="2"/>
        <v>1</v>
      </c>
      <c r="J35" s="13">
        <f t="shared" si="3"/>
        <v>2013</v>
      </c>
      <c r="K35" s="14">
        <f t="shared" si="4"/>
        <v>1.7609073848025671E-3</v>
      </c>
      <c r="M35" s="13">
        <f t="shared" si="5"/>
        <v>2013</v>
      </c>
      <c r="N35" s="14">
        <f t="shared" si="6"/>
        <v>2.5976157867540058E-4</v>
      </c>
      <c r="P35" s="15">
        <f>IFERROR(VLOOKUP($D35,'Portuária Cor NUTS II Tab'!$A$5:$I$508,P$1,FALSE),"")</f>
        <v>44287.349000000002</v>
      </c>
      <c r="Q35" s="15">
        <f>IFERROR(VLOOKUP($D35,'Portuária Cor NUTS II Tab'!$A$5:$I$508,Q$1,FALSE),"")</f>
        <v>25150300</v>
      </c>
      <c r="R35" s="15">
        <f>IFERROR(VLOOKUP($D35,'Portuária Cor NUTS II Tab'!$A$5:$I$508,R$1,FALSE),"")</f>
        <v>170492300</v>
      </c>
      <c r="T35" s="9">
        <f t="shared" si="7"/>
        <v>2008</v>
      </c>
      <c r="U35" s="9">
        <v>2008</v>
      </c>
      <c r="V35" s="10">
        <f>IFERROR(VLOOKUP($U35,'Portuária Cor NUTS II Tab'!$A$5:$I$52,7,FALSE),"")</f>
        <v>62552.1</v>
      </c>
    </row>
    <row r="36" spans="4:22" x14ac:dyDescent="0.3">
      <c r="D36" s="13">
        <f t="shared" si="0"/>
        <v>2014</v>
      </c>
      <c r="E36" s="9">
        <f>IFERROR(VLOOKUP($D36,'Portuária Cor NUTS II Tab'!$A$5:$I$508,E$1,FALSE),"")</f>
        <v>35519.917999999998</v>
      </c>
      <c r="G36" s="13">
        <f t="shared" si="1"/>
        <v>2014</v>
      </c>
      <c r="H36" s="14">
        <f t="shared" si="2"/>
        <v>1</v>
      </c>
      <c r="J36" s="13">
        <f t="shared" si="3"/>
        <v>2014</v>
      </c>
      <c r="K36" s="14">
        <f t="shared" si="4"/>
        <v>1.3654837060358979E-3</v>
      </c>
      <c r="M36" s="13">
        <f t="shared" si="5"/>
        <v>2014</v>
      </c>
      <c r="N36" s="14">
        <f t="shared" si="6"/>
        <v>2.0525373337871422E-4</v>
      </c>
      <c r="P36" s="15">
        <f>IFERROR(VLOOKUP($D36,'Portuária Cor NUTS II Tab'!$A$5:$I$508,P$1,FALSE),"")</f>
        <v>35519.917999999998</v>
      </c>
      <c r="Q36" s="15">
        <f>IFERROR(VLOOKUP($D36,'Portuária Cor NUTS II Tab'!$A$5:$I$508,Q$1,FALSE),"")</f>
        <v>26012699.999999996</v>
      </c>
      <c r="R36" s="15">
        <f>IFERROR(VLOOKUP($D36,'Portuária Cor NUTS II Tab'!$A$5:$I$508,R$1,FALSE),"")</f>
        <v>173053700</v>
      </c>
      <c r="T36" s="9">
        <f t="shared" si="7"/>
        <v>2009</v>
      </c>
      <c r="U36" s="9">
        <v>2009</v>
      </c>
      <c r="V36" s="10">
        <f>IFERROR(VLOOKUP($U36,'Portuária Cor NUTS II Tab'!$A$5:$I$52,7,FALSE),"")</f>
        <v>73506.786999999997</v>
      </c>
    </row>
    <row r="37" spans="4:22" x14ac:dyDescent="0.3">
      <c r="D37" s="13">
        <f t="shared" si="0"/>
        <v>2015</v>
      </c>
      <c r="E37" s="9">
        <f>IFERROR(VLOOKUP($D37,'Portuária Cor NUTS II Tab'!$A$5:$I$508,E$1,FALSE),"")</f>
        <v>36922.699999999997</v>
      </c>
      <c r="G37" s="13">
        <f t="shared" si="1"/>
        <v>2015</v>
      </c>
      <c r="H37" s="14">
        <f t="shared" si="2"/>
        <v>1</v>
      </c>
      <c r="J37" s="13">
        <f t="shared" si="3"/>
        <v>2015</v>
      </c>
      <c r="K37" s="14">
        <f t="shared" si="4"/>
        <v>1.324034927294569E-3</v>
      </c>
      <c r="M37" s="13">
        <f t="shared" si="5"/>
        <v>2015</v>
      </c>
      <c r="N37" s="14">
        <f t="shared" si="6"/>
        <v>2.0545346696848086E-4</v>
      </c>
      <c r="P37" s="15">
        <f>IFERROR(VLOOKUP($D37,'Portuária Cor NUTS II Tab'!$A$5:$I$508,P$1,FALSE),"")</f>
        <v>36922.699999999997</v>
      </c>
      <c r="Q37" s="15">
        <f>IFERROR(VLOOKUP($D37,'Portuária Cor NUTS II Tab'!$A$5:$I$508,Q$1,FALSE),"")</f>
        <v>27886500</v>
      </c>
      <c r="R37" s="15">
        <f>IFERROR(VLOOKUP($D37,'Portuária Cor NUTS II Tab'!$A$5:$I$508,R$1,FALSE),"")</f>
        <v>179713200</v>
      </c>
      <c r="T37" s="9">
        <f t="shared" si="7"/>
        <v>2010</v>
      </c>
      <c r="U37" s="9">
        <v>2010</v>
      </c>
      <c r="V37" s="10">
        <f>IFERROR(VLOOKUP($U37,'Portuária Cor NUTS II Tab'!$A$5:$I$52,7,FALSE),"")</f>
        <v>99066.467000000004</v>
      </c>
    </row>
    <row r="38" spans="4:22" x14ac:dyDescent="0.3">
      <c r="D38" s="13">
        <f t="shared" si="0"/>
        <v>2016</v>
      </c>
      <c r="E38" s="9">
        <f>IFERROR(VLOOKUP($D38,'Portuária Cor NUTS II Tab'!$A$5:$I$508,E$1,FALSE),"")</f>
        <v>22373.148000000001</v>
      </c>
      <c r="G38" s="13">
        <f t="shared" si="1"/>
        <v>2016</v>
      </c>
      <c r="H38" s="14">
        <f t="shared" si="2"/>
        <v>1</v>
      </c>
      <c r="J38" s="13">
        <f t="shared" si="3"/>
        <v>2016</v>
      </c>
      <c r="K38" s="14">
        <f t="shared" si="4"/>
        <v>7.7433688779059509E-4</v>
      </c>
      <c r="M38" s="13">
        <f t="shared" si="5"/>
        <v>2016</v>
      </c>
      <c r="N38" s="14">
        <f t="shared" si="6"/>
        <v>1.1996982140578198E-4</v>
      </c>
      <c r="P38" s="15">
        <f>IFERROR(VLOOKUP($D38,'Portuária Cor NUTS II Tab'!$A$5:$I$508,P$1,FALSE),"")</f>
        <v>22373.148000000001</v>
      </c>
      <c r="Q38" s="15">
        <f>IFERROR(VLOOKUP($D38,'Portuária Cor NUTS II Tab'!$A$5:$I$508,Q$1,FALSE),"")</f>
        <v>28893300</v>
      </c>
      <c r="R38" s="15">
        <f>IFERROR(VLOOKUP($D38,'Portuária Cor NUTS II Tab'!$A$5:$I$508,R$1,FALSE),"")</f>
        <v>186489800</v>
      </c>
      <c r="T38" s="9">
        <f t="shared" si="7"/>
        <v>2011</v>
      </c>
      <c r="U38" s="9">
        <v>2011</v>
      </c>
      <c r="V38" s="10">
        <f>IFERROR(VLOOKUP($U38,'Portuária Cor NUTS II Tab'!$A$5:$I$52,7,FALSE),"")</f>
        <v>71253.688999999998</v>
      </c>
    </row>
    <row r="39" spans="4:22" x14ac:dyDescent="0.3">
      <c r="D39" s="13">
        <f t="shared" si="0"/>
        <v>2017</v>
      </c>
      <c r="E39" s="9">
        <f>IFERROR(VLOOKUP($D39,'Portuária Cor NUTS II Tab'!$A$5:$I$508,E$1,FALSE),"")</f>
        <v>30857.79</v>
      </c>
      <c r="G39" s="13">
        <f t="shared" si="1"/>
        <v>2017</v>
      </c>
      <c r="H39" s="14">
        <f t="shared" si="2"/>
        <v>1</v>
      </c>
      <c r="J39" s="13">
        <f t="shared" si="3"/>
        <v>2017</v>
      </c>
      <c r="K39" s="14">
        <f t="shared" si="4"/>
        <v>9.3827753232971606E-4</v>
      </c>
      <c r="M39" s="13">
        <f t="shared" si="5"/>
        <v>2017</v>
      </c>
      <c r="N39" s="14">
        <f t="shared" si="6"/>
        <v>1.5748020766829414E-4</v>
      </c>
      <c r="P39" s="15">
        <f>IFERROR(VLOOKUP($D39,'Portuária Cor NUTS II Tab'!$A$5:$I$508,P$1,FALSE),"")</f>
        <v>30857.79</v>
      </c>
      <c r="Q39" s="15">
        <f>IFERROR(VLOOKUP($D39,'Portuária Cor NUTS II Tab'!$A$5:$I$508,Q$1,FALSE),"")</f>
        <v>32887699.999999996</v>
      </c>
      <c r="R39" s="15">
        <f>IFERROR(VLOOKUP($D39,'Portuária Cor NUTS II Tab'!$A$5:$I$508,R$1,FALSE),"")</f>
        <v>195947100</v>
      </c>
      <c r="T39" s="9">
        <f t="shared" si="7"/>
        <v>2012</v>
      </c>
      <c r="U39" s="9">
        <v>2012</v>
      </c>
      <c r="V39" s="10">
        <f>IFERROR(VLOOKUP($U39,'Portuária Cor NUTS II Tab'!$A$5:$I$52,7,FALSE),"")</f>
        <v>55056.724999999999</v>
      </c>
    </row>
    <row r="40" spans="4:22" x14ac:dyDescent="0.3">
      <c r="D40" s="13">
        <f t="shared" si="0"/>
        <v>2018</v>
      </c>
      <c r="E40" s="9">
        <f>IFERROR(VLOOKUP($D40,'Portuária Cor NUTS II Tab'!$A$5:$I$508,E$1,FALSE),"")</f>
        <v>23566.705000000002</v>
      </c>
      <c r="G40" s="13">
        <f t="shared" si="1"/>
        <v>2018</v>
      </c>
      <c r="H40" s="14">
        <f t="shared" si="2"/>
        <v>1</v>
      </c>
      <c r="J40" s="13">
        <f t="shared" si="3"/>
        <v>2018</v>
      </c>
      <c r="K40" s="14">
        <f t="shared" si="4"/>
        <v>6.5547917582203634E-4</v>
      </c>
      <c r="M40" s="13">
        <f t="shared" si="5"/>
        <v>2018</v>
      </c>
      <c r="N40" s="14">
        <f t="shared" si="6"/>
        <v>1.1485633396723531E-4</v>
      </c>
      <c r="P40" s="15">
        <f>IFERROR(VLOOKUP($D40,'Portuária Cor NUTS II Tab'!$A$5:$I$508,P$1,FALSE),"")</f>
        <v>23566.705000000002</v>
      </c>
      <c r="Q40" s="15">
        <f>IFERROR(VLOOKUP($D40,'Portuária Cor NUTS II Tab'!$A$5:$I$508,Q$1,FALSE),"")</f>
        <v>35953400</v>
      </c>
      <c r="R40" s="15">
        <f>IFERROR(VLOOKUP($D40,'Portuária Cor NUTS II Tab'!$A$5:$I$508,R$1,FALSE),"")</f>
        <v>205184200</v>
      </c>
      <c r="T40" s="9">
        <f t="shared" si="7"/>
        <v>2013</v>
      </c>
      <c r="U40" s="9">
        <v>2013</v>
      </c>
      <c r="V40" s="10">
        <f>IFERROR(VLOOKUP($U40,'Portuária Cor NUTS II Tab'!$A$5:$I$52,7,FALSE),"")</f>
        <v>44287.349000000002</v>
      </c>
    </row>
    <row r="41" spans="4:22" x14ac:dyDescent="0.3">
      <c r="D41" s="13">
        <f t="shared" si="0"/>
        <v>2019</v>
      </c>
      <c r="E41" s="9">
        <f>IFERROR(VLOOKUP($D41,'Portuária Cor NUTS II Tab'!$A$5:$I$508,E$1,FALSE),"")</f>
        <v>34073.813999999998</v>
      </c>
      <c r="G41" s="13">
        <f t="shared" si="1"/>
        <v>2019</v>
      </c>
      <c r="H41" s="14">
        <f t="shared" si="2"/>
        <v>1</v>
      </c>
      <c r="J41" s="13">
        <f t="shared" si="3"/>
        <v>2019</v>
      </c>
      <c r="K41" s="14">
        <f t="shared" si="4"/>
        <v>8.7784944519014505E-4</v>
      </c>
      <c r="M41" s="13">
        <f t="shared" si="5"/>
        <v>2019</v>
      </c>
      <c r="N41" s="14">
        <f t="shared" si="6"/>
        <v>1.5894512738676719E-4</v>
      </c>
      <c r="P41" s="15">
        <f>IFERROR(VLOOKUP($D41,'Portuária Cor NUTS II Tab'!$A$5:$I$508,P$1,FALSE),"")</f>
        <v>34073.813999999998</v>
      </c>
      <c r="Q41" s="15">
        <f>IFERROR(VLOOKUP($D41,'Portuária Cor NUTS II Tab'!$A$5:$I$508,Q$1,FALSE),"")</f>
        <v>38815100</v>
      </c>
      <c r="R41" s="15">
        <f>IFERROR(VLOOKUP($D41,'Portuária Cor NUTS II Tab'!$A$5:$I$508,R$1,FALSE),"")</f>
        <v>214374700</v>
      </c>
      <c r="T41" s="9">
        <f t="shared" si="7"/>
        <v>2014</v>
      </c>
      <c r="U41" s="9">
        <v>2014</v>
      </c>
      <c r="V41" s="10">
        <f>IFERROR(VLOOKUP($U41,'Portuária Cor NUTS II Tab'!$A$5:$I$52,7,FALSE),"")</f>
        <v>35519.917999999998</v>
      </c>
    </row>
    <row r="42" spans="4:22" x14ac:dyDescent="0.3">
      <c r="D42" s="13">
        <f t="shared" si="0"/>
        <v>2020</v>
      </c>
      <c r="E42" s="9">
        <f>IFERROR(VLOOKUP($D42,'Portuária Cor NUTS II Tab'!$A$5:$I$508,E$1,FALSE),"")</f>
        <v>79315.346999999994</v>
      </c>
      <c r="G42" s="13">
        <f t="shared" si="1"/>
        <v>2020</v>
      </c>
      <c r="H42" s="14">
        <f t="shared" si="2"/>
        <v>1</v>
      </c>
      <c r="J42" s="13">
        <f t="shared" si="3"/>
        <v>2020</v>
      </c>
      <c r="K42" s="14">
        <f t="shared" si="4"/>
        <v>2.0596146175778634E-3</v>
      </c>
      <c r="M42" s="13">
        <f t="shared" si="5"/>
        <v>2020</v>
      </c>
      <c r="N42" s="14">
        <f t="shared" si="6"/>
        <v>3.9555047928150407E-4</v>
      </c>
      <c r="P42" s="15">
        <f>IFERROR(VLOOKUP($D42,'Portuária Cor NUTS II Tab'!$A$5:$I$508,P$1,FALSE),"")</f>
        <v>79315.346999999994</v>
      </c>
      <c r="Q42" s="15">
        <f>IFERROR(VLOOKUP($D42,'Portuária Cor NUTS II Tab'!$A$5:$I$508,Q$1,FALSE),"")</f>
        <v>38509799.999999993</v>
      </c>
      <c r="R42" s="15">
        <f>IFERROR(VLOOKUP($D42,'Portuária Cor NUTS II Tab'!$A$5:$I$508,R$1,FALSE),"")</f>
        <v>200518900.00000003</v>
      </c>
      <c r="T42" s="9">
        <f t="shared" si="7"/>
        <v>2015</v>
      </c>
      <c r="U42" s="9">
        <v>2015</v>
      </c>
      <c r="V42" s="10">
        <f>IFERROR(VLOOKUP($U42,'Portuária Cor NUTS II Tab'!$A$5:$I$52,7,FALSE),"")</f>
        <v>36922.699999999997</v>
      </c>
    </row>
    <row r="43" spans="4:22" x14ac:dyDescent="0.3">
      <c r="D43" s="13">
        <f t="shared" si="0"/>
        <v>2021</v>
      </c>
      <c r="E43" s="9">
        <f>IFERROR(VLOOKUP($D43,'Portuária Cor NUTS II Tab'!$A$5:$I$508,E$1,FALSE),"")</f>
        <v>99449.237999999998</v>
      </c>
      <c r="G43" s="13">
        <f t="shared" si="1"/>
        <v>2021</v>
      </c>
      <c r="H43" s="14">
        <f t="shared" si="2"/>
        <v>1</v>
      </c>
      <c r="J43" s="13">
        <f t="shared" si="3"/>
        <v>2021</v>
      </c>
      <c r="K43" s="14">
        <f t="shared" si="4"/>
        <v>2.2788864649834783E-3</v>
      </c>
      <c r="M43" s="13">
        <f t="shared" si="5"/>
        <v>2021</v>
      </c>
      <c r="N43" s="14">
        <f t="shared" si="6"/>
        <v>4.6029955571148416E-4</v>
      </c>
      <c r="P43" s="15">
        <f>IFERROR(VLOOKUP($D43,'Portuária Cor NUTS II Tab'!$A$5:$I$508,P$1,FALSE),"")</f>
        <v>99449.237999999998</v>
      </c>
      <c r="Q43" s="15">
        <f>IFERROR(VLOOKUP($D43,'Portuária Cor NUTS II Tab'!$A$5:$I$508,Q$1,FALSE),"")</f>
        <v>43639400</v>
      </c>
      <c r="R43" s="15">
        <f>IFERROR(VLOOKUP($D43,'Portuária Cor NUTS II Tab'!$A$5:$I$508,R$1,FALSE),"")</f>
        <v>216053300</v>
      </c>
      <c r="T43" s="9">
        <f t="shared" si="7"/>
        <v>2016</v>
      </c>
      <c r="U43" s="9">
        <v>2016</v>
      </c>
      <c r="V43" s="10">
        <f>IFERROR(VLOOKUP($U43,'Portuária Cor NUTS II Tab'!$A$5:$I$52,7,FALSE),"")</f>
        <v>22373.148000000001</v>
      </c>
    </row>
    <row r="44" spans="4:22" x14ac:dyDescent="0.3">
      <c r="D44" s="13">
        <f>D45-1</f>
        <v>2022</v>
      </c>
      <c r="E44" s="9">
        <f>IFERROR(VLOOKUP($D44,'Portuária Cor NUTS II Tab'!$A$5:$I$508,E$1,FALSE),"")</f>
        <v>161936.538</v>
      </c>
      <c r="G44" s="13">
        <f t="shared" si="1"/>
        <v>2022</v>
      </c>
      <c r="H44" s="14">
        <f t="shared" si="2"/>
        <v>1</v>
      </c>
      <c r="J44" s="13">
        <f t="shared" si="3"/>
        <v>2022</v>
      </c>
      <c r="K44" s="14">
        <f t="shared" si="4"/>
        <v>3.3275428794525895E-3</v>
      </c>
      <c r="M44" s="13">
        <f t="shared" si="5"/>
        <v>2022</v>
      </c>
      <c r="N44" s="14">
        <f t="shared" si="6"/>
        <v>6.6821794422650073E-4</v>
      </c>
      <c r="P44" s="15">
        <f>IFERROR(VLOOKUP($D44,'Portuária Cor NUTS II Tab'!$A$5:$I$508,P$1,FALSE),"")</f>
        <v>161936.538</v>
      </c>
      <c r="Q44" s="15">
        <f>IFERROR(VLOOKUP($D44,'Portuária Cor NUTS II Tab'!$A$5:$I$508,Q$1,FALSE),"")</f>
        <v>48665500</v>
      </c>
      <c r="R44" s="15">
        <f>IFERROR(VLOOKUP($D44,'Portuária Cor NUTS II Tab'!$A$5:$I$508,R$1,FALSE),"")</f>
        <v>242340900.00000003</v>
      </c>
      <c r="T44" s="9">
        <f t="shared" si="7"/>
        <v>2017</v>
      </c>
      <c r="U44" s="9">
        <v>2017</v>
      </c>
      <c r="V44" s="10">
        <f>IFERROR(VLOOKUP($U44,'Portuária Cor NUTS II Tab'!$A$5:$I$52,7,FALSE),"")</f>
        <v>30857.79</v>
      </c>
    </row>
    <row r="45" spans="4:22" x14ac:dyDescent="0.3">
      <c r="D45" s="13">
        <f>T4</f>
        <v>2023</v>
      </c>
      <c r="E45" s="9">
        <f>IFERROR(VLOOKUP($D45,'Portuária Cor NUTS II Tab'!$A$5:$I$508,E$1,FALSE),"")</f>
        <v>81237.600000000006</v>
      </c>
      <c r="G45" s="13">
        <f t="shared" si="1"/>
        <v>2023</v>
      </c>
      <c r="H45" s="14">
        <f>IF(SUM(E45)=0,"",E45/P45)</f>
        <v>1</v>
      </c>
      <c r="J45" s="13">
        <f t="shared" si="3"/>
        <v>2023</v>
      </c>
      <c r="K45" s="14">
        <f>IF(SUM(E45)=0,"",E45/Q45)</f>
        <v>1.5782810915406765E-3</v>
      </c>
      <c r="M45" s="13">
        <f t="shared" si="5"/>
        <v>2023</v>
      </c>
      <c r="N45" s="14">
        <f>IF(SUM(E45)=0,"",E45/R45)</f>
        <v>3.0597631890273138E-4</v>
      </c>
      <c r="P45" s="15">
        <f>IFERROR(VLOOKUP($D45,'Portuária Cor NUTS II Tab'!$A$5:$I$508,P$1,FALSE),"")</f>
        <v>81237.600000000006</v>
      </c>
      <c r="Q45" s="15">
        <f>IFERROR(VLOOKUP($D45,'Portuária Cor NUTS II Tab'!$A$5:$I$508,Q$1,FALSE),"")</f>
        <v>51472200</v>
      </c>
      <c r="R45" s="15">
        <f>IFERROR(VLOOKUP($D45,'Portuária Cor NUTS II Tab'!$A$5:$I$508,R$1,FALSE),"")</f>
        <v>265502900.00000003</v>
      </c>
      <c r="T45" s="9">
        <f t="shared" si="7"/>
        <v>2018</v>
      </c>
      <c r="U45" s="9">
        <v>2018</v>
      </c>
      <c r="V45" s="10">
        <f>IFERROR(VLOOKUP($U45,'Portuária Cor NUTS II Tab'!$A$5:$I$52,7,FALSE),"")</f>
        <v>23566.705000000002</v>
      </c>
    </row>
    <row r="46" spans="4:22" x14ac:dyDescent="0.3">
      <c r="T46" s="9">
        <f t="shared" si="7"/>
        <v>2019</v>
      </c>
      <c r="U46" s="9">
        <v>2019</v>
      </c>
      <c r="V46" s="10">
        <f>IFERROR(VLOOKUP($U46,'Portuária Cor NUTS II Tab'!$A$5:$I$52,7,FALSE),"")</f>
        <v>34073.813999999998</v>
      </c>
    </row>
    <row r="47" spans="4:22" x14ac:dyDescent="0.3">
      <c r="T47" s="9">
        <f t="shared" si="7"/>
        <v>2020</v>
      </c>
      <c r="U47" s="9">
        <v>2020</v>
      </c>
      <c r="V47" s="10">
        <f>IFERROR(VLOOKUP($U47,'Portuária Cor NUTS II Tab'!$A$5:$I$52,7,FALSE),"")</f>
        <v>79315.346999999994</v>
      </c>
    </row>
    <row r="48" spans="4:22" x14ac:dyDescent="0.3">
      <c r="T48" s="9">
        <f t="shared" si="7"/>
        <v>2021</v>
      </c>
      <c r="U48" s="9">
        <v>2021</v>
      </c>
      <c r="V48" s="10">
        <f>IFERROR(VLOOKUP($U48,'Portuária Cor NUTS II Tab'!$A$5:$I$52,7,FALSE),"")</f>
        <v>99449.237999999998</v>
      </c>
    </row>
    <row r="49" spans="20:22" x14ac:dyDescent="0.3">
      <c r="T49" s="9">
        <f t="shared" si="7"/>
        <v>2022</v>
      </c>
      <c r="U49" s="9">
        <v>2022</v>
      </c>
      <c r="V49" s="10">
        <f>IFERROR(VLOOKUP($U49,'Portuária Cor NUTS II Tab'!$A$5:$I$52,7,FALSE),"")</f>
        <v>161936.538</v>
      </c>
    </row>
    <row r="50" spans="20:22" x14ac:dyDescent="0.3">
      <c r="T50" s="9">
        <f t="shared" si="7"/>
        <v>2023</v>
      </c>
      <c r="U50" s="9">
        <v>2023</v>
      </c>
      <c r="V50" s="10">
        <f>IFERROR(VLOOKUP($U50,'Portuária Cor NUTS II Tab'!$A$5:$I$52,7,FALSE),"")</f>
        <v>81237.600000000006</v>
      </c>
    </row>
    <row r="51" spans="20:22" x14ac:dyDescent="0.3">
      <c r="T51" s="9" t="str">
        <f t="shared" si="7"/>
        <v/>
      </c>
      <c r="U51" s="9">
        <v>2024</v>
      </c>
      <c r="V51" s="10" t="str">
        <f>IFERROR(VLOOKUP($U51,'Portuária Cor NUTS II Tab'!$A$5:$I$52,7,FALSE),"")</f>
        <v/>
      </c>
    </row>
    <row r="52" spans="20:22" x14ac:dyDescent="0.3">
      <c r="T52" s="9" t="str">
        <f t="shared" si="7"/>
        <v/>
      </c>
      <c r="U52" s="9">
        <v>2025</v>
      </c>
      <c r="V52" s="10" t="str">
        <f>IFERROR(VLOOKUP($U52,'Portuária Cor NUTS II Tab'!$A$5:$I$52,7,FALSE),"")</f>
        <v/>
      </c>
    </row>
    <row r="53" spans="20:22" x14ac:dyDescent="0.3">
      <c r="T53" s="9" t="str">
        <f t="shared" si="7"/>
        <v/>
      </c>
      <c r="U53" s="9">
        <v>2026</v>
      </c>
      <c r="V53" s="10" t="str">
        <f>IFERROR(VLOOKUP($U53,'Portuária Cor NUTS II Tab'!$A$5:$I$52,7,FALSE),"")</f>
        <v/>
      </c>
    </row>
    <row r="54" spans="20:22" x14ac:dyDescent="0.3">
      <c r="T54" s="9" t="str">
        <f t="shared" si="7"/>
        <v/>
      </c>
      <c r="U54" s="9">
        <v>2027</v>
      </c>
      <c r="V54" s="10" t="str">
        <f>IFERROR(VLOOKUP($U54,'Portuária Cor NUTS II Tab'!$A$5:$I$52,7,FALSE),"")</f>
        <v/>
      </c>
    </row>
    <row r="55" spans="20:22" x14ac:dyDescent="0.3">
      <c r="T55" s="9" t="str">
        <f t="shared" si="7"/>
        <v/>
      </c>
      <c r="U55" s="9">
        <v>2028</v>
      </c>
      <c r="V55" s="10" t="str">
        <f>IFERROR(VLOOKUP($U55,'Portuária Cor NUTS II Tab'!$A$5:$I$52,7,FALSE),"")</f>
        <v/>
      </c>
    </row>
    <row r="56" spans="20:22" x14ac:dyDescent="0.3">
      <c r="T56" s="9" t="str">
        <f t="shared" si="7"/>
        <v/>
      </c>
      <c r="U56" s="9">
        <v>2029</v>
      </c>
      <c r="V56" s="10" t="str">
        <f>IFERROR(VLOOKUP($U56,'Portuária Cor NUTS II Tab'!$A$5:$I$52,7,FALSE),"")</f>
        <v/>
      </c>
    </row>
  </sheetData>
  <sheetProtection algorithmName="SHA-512" hashValue="8AHa4nPDHD0dvg3svzGUushCUonYtpd3W3aWhEfRsVCMwOBVwtYhDM5UVGe9BBqBjeQ63zfWdpCyaJ32ek8gFA==" saltValue="UnAGAHx+KgT7F+NH/1AmEA==" spinCount="100000" sheet="1" objects="1" scenarios="1" autoFilter="0"/>
  <mergeCells count="4">
    <mergeCell ref="D2:E2"/>
    <mergeCell ref="G2:H2"/>
    <mergeCell ref="J2:K2"/>
    <mergeCell ref="M2:N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Folha57"/>
  <dimension ref="A1:V56"/>
  <sheetViews>
    <sheetView topLeftCell="P1" workbookViewId="0">
      <selection activeCell="A34" sqref="A1:XFD1048576"/>
    </sheetView>
  </sheetViews>
  <sheetFormatPr defaultRowHeight="14.4" x14ac:dyDescent="0.3"/>
  <cols>
    <col min="1" max="1" width="8.88671875" style="9"/>
    <col min="2" max="2" width="21" style="9" bestFit="1" customWidth="1"/>
    <col min="3" max="13" width="8.88671875" style="9"/>
    <col min="14" max="14" width="11.109375" style="9" bestFit="1" customWidth="1"/>
    <col min="15" max="15" width="8.88671875" style="9"/>
    <col min="16" max="16" width="12.109375" style="9" bestFit="1" customWidth="1"/>
    <col min="17" max="17" width="10.109375" style="9" bestFit="1" customWidth="1"/>
    <col min="18" max="18" width="11.109375" style="9" bestFit="1" customWidth="1"/>
    <col min="19" max="19" width="8.88671875" style="9"/>
    <col min="20" max="20" width="5" style="9" bestFit="1" customWidth="1"/>
    <col min="21" max="21" width="5" style="10" bestFit="1" customWidth="1"/>
    <col min="22" max="22" width="11.44140625" style="9" bestFit="1" customWidth="1"/>
    <col min="23" max="16384" width="8.88671875" style="9"/>
  </cols>
  <sheetData>
    <row r="1" spans="1:22" x14ac:dyDescent="0.3">
      <c r="A1" s="9">
        <v>6</v>
      </c>
      <c r="B1" s="9" t="str">
        <f>VLOOKUP(A1,$A$5:$B$10,2,FALSE)</f>
        <v>Continente</v>
      </c>
      <c r="E1" s="9">
        <f>A1+1</f>
        <v>7</v>
      </c>
      <c r="P1" s="9">
        <v>7</v>
      </c>
      <c r="Q1" s="9">
        <v>8</v>
      </c>
      <c r="R1" s="9">
        <v>10</v>
      </c>
    </row>
    <row r="2" spans="1:22" x14ac:dyDescent="0.3">
      <c r="D2" s="70" t="s">
        <v>40</v>
      </c>
      <c r="E2" s="70"/>
      <c r="G2" s="70" t="s">
        <v>41</v>
      </c>
      <c r="H2" s="70"/>
      <c r="J2" s="70" t="s">
        <v>42</v>
      </c>
      <c r="K2" s="70"/>
      <c r="M2" s="70" t="s">
        <v>43</v>
      </c>
      <c r="N2" s="70"/>
    </row>
    <row r="3" spans="1:22" x14ac:dyDescent="0.3">
      <c r="U3" s="9"/>
      <c r="V3" s="10"/>
    </row>
    <row r="4" spans="1:22" x14ac:dyDescent="0.3">
      <c r="D4" s="12"/>
      <c r="E4" s="11" t="str">
        <f>HLOOKUP(B1,'Portuária Encad NUTS II Tab'!$B$4:$J$42,1,FALSE)</f>
        <v>Continente</v>
      </c>
      <c r="G4" s="12"/>
      <c r="H4" s="11" t="str">
        <f>E4</f>
        <v>Continente</v>
      </c>
      <c r="J4" s="12"/>
      <c r="K4" s="11" t="str">
        <f>H4</f>
        <v>Continente</v>
      </c>
      <c r="M4" s="12"/>
      <c r="N4" s="11" t="str">
        <f>K4</f>
        <v>Continente</v>
      </c>
      <c r="P4" s="11" t="s">
        <v>32</v>
      </c>
      <c r="Q4" s="11" t="s">
        <v>37</v>
      </c>
      <c r="R4" s="11" t="s">
        <v>38</v>
      </c>
      <c r="T4" s="9">
        <f>MAX(T5:T500)</f>
        <v>2023</v>
      </c>
      <c r="U4" s="9"/>
      <c r="V4" s="10" t="s">
        <v>32</v>
      </c>
    </row>
    <row r="5" spans="1:22" x14ac:dyDescent="0.3">
      <c r="A5" s="9">
        <v>1</v>
      </c>
      <c r="B5" s="9" t="s">
        <v>0</v>
      </c>
      <c r="D5" s="13">
        <f t="shared" ref="D5:D43" si="0">D6-1</f>
        <v>1983</v>
      </c>
      <c r="E5" s="9">
        <f>IFERROR(VLOOKUP($D5,'Portuária Encad NUTS II Tab'!$A$5:$J$508,E$1,FALSE),"")</f>
        <v>11591.06653739681</v>
      </c>
      <c r="G5" s="13">
        <f>D5</f>
        <v>1983</v>
      </c>
      <c r="H5" s="14">
        <f>IF(SUM(E5)=0,"",E5/P5)</f>
        <v>1</v>
      </c>
      <c r="J5" s="13">
        <f>G5</f>
        <v>1983</v>
      </c>
      <c r="K5" s="14">
        <f>IF(SUM(E5)=0,"",E5/Q5)</f>
        <v>6.1671011106128281E-4</v>
      </c>
      <c r="M5" s="13">
        <f>J5</f>
        <v>1983</v>
      </c>
      <c r="N5" s="14">
        <f>IF(SUM(E5)=0,"",E5/R5)</f>
        <v>1.1221954025587196E-4</v>
      </c>
      <c r="P5" s="15">
        <f>IFERROR(VLOOKUP($D5,'Portuária Encad NUTS II Tab'!$A$5:$J$508,P$1,FALSE),"")</f>
        <v>11591.06653739681</v>
      </c>
      <c r="Q5" s="15">
        <f>IFERROR(VLOOKUP($D5,'Portuária Encad NUTS II Tab'!$A$5:$J$508,Q$1,FALSE),"")</f>
        <v>18795000</v>
      </c>
      <c r="R5" s="15">
        <f>IFERROR(VLOOKUP($D5,'Portuária Encad NUTS II Tab'!$A$5:$J$508,R$1,FALSE),"")</f>
        <v>103289200</v>
      </c>
      <c r="T5" s="9">
        <f>IF(SUM(V5)&gt;0,U5,"")</f>
        <v>1978</v>
      </c>
      <c r="U5" s="9">
        <v>1978</v>
      </c>
      <c r="V5" s="10">
        <f>IFERROR(VLOOKUP($U5,'Portuária Cor NUTS II Tab'!$A$5:$I$52,7,FALSE),"")</f>
        <v>2079.7926995939783</v>
      </c>
    </row>
    <row r="6" spans="1:22" x14ac:dyDescent="0.3">
      <c r="A6" s="9">
        <v>2</v>
      </c>
      <c r="B6" s="9" t="s">
        <v>1</v>
      </c>
      <c r="D6" s="13">
        <f t="shared" si="0"/>
        <v>1984</v>
      </c>
      <c r="E6" s="9">
        <f>IFERROR(VLOOKUP($D6,'Portuária Encad NUTS II Tab'!$A$5:$J$508,E$1,FALSE),"")</f>
        <v>17532.234321188174</v>
      </c>
      <c r="G6" s="13">
        <f t="shared" ref="G6:G45" si="1">D6</f>
        <v>1984</v>
      </c>
      <c r="H6" s="14">
        <f t="shared" ref="H6:H44" si="2">IF(SUM(E6)=0,"",E6/P6)</f>
        <v>1</v>
      </c>
      <c r="J6" s="13">
        <f t="shared" ref="J6:J45" si="3">G6</f>
        <v>1984</v>
      </c>
      <c r="K6" s="14">
        <f t="shared" ref="K6:K44" si="4">IF(SUM(E6)=0,"",E6/Q6)</f>
        <v>1.061748865786622E-3</v>
      </c>
      <c r="M6" s="13">
        <f t="shared" ref="M6:M45" si="5">J6</f>
        <v>1984</v>
      </c>
      <c r="N6" s="14">
        <f t="shared" ref="N6:N44" si="6">IF(SUM(E6)=0,"",E6/R6)</f>
        <v>1.7192763211575614E-4</v>
      </c>
      <c r="P6" s="15">
        <f>IFERROR(VLOOKUP($D6,'Portuária Encad NUTS II Tab'!$A$5:$J$508,P$1,FALSE),"")</f>
        <v>17532.234321188174</v>
      </c>
      <c r="Q6" s="15">
        <f>IFERROR(VLOOKUP($D6,'Portuária Encad NUTS II Tab'!$A$5:$J$508,Q$1,FALSE),"")</f>
        <v>16512599.999999998</v>
      </c>
      <c r="R6" s="15">
        <f>IFERROR(VLOOKUP($D6,'Portuária Encad NUTS II Tab'!$A$5:$J$508,R$1,FALSE),"")</f>
        <v>101974500</v>
      </c>
      <c r="T6" s="9">
        <f t="shared" ref="T6:T56" si="7">IF(SUM(V6)&gt;0,U6,"")</f>
        <v>1979</v>
      </c>
      <c r="U6" s="9">
        <v>1979</v>
      </c>
      <c r="V6" s="10">
        <f>IFERROR(VLOOKUP($U6,'Portuária Cor NUTS II Tab'!$A$5:$I$52,7,FALSE),"")</f>
        <v>3534.3871270238724</v>
      </c>
    </row>
    <row r="7" spans="1:22" x14ac:dyDescent="0.3">
      <c r="A7" s="9">
        <v>3</v>
      </c>
      <c r="B7" s="9" t="s">
        <v>33</v>
      </c>
      <c r="D7" s="13">
        <f t="shared" si="0"/>
        <v>1985</v>
      </c>
      <c r="E7" s="9">
        <f>IFERROR(VLOOKUP($D7,'Portuária Encad NUTS II Tab'!$A$5:$J$508,E$1,FALSE),"")</f>
        <v>21946.758625244514</v>
      </c>
      <c r="G7" s="13">
        <f t="shared" si="1"/>
        <v>1985</v>
      </c>
      <c r="H7" s="14">
        <f t="shared" si="2"/>
        <v>1</v>
      </c>
      <c r="J7" s="13">
        <f t="shared" si="3"/>
        <v>1985</v>
      </c>
      <c r="K7" s="14">
        <f t="shared" si="4"/>
        <v>1.3565217616523277E-3</v>
      </c>
      <c r="M7" s="13">
        <f t="shared" si="5"/>
        <v>1985</v>
      </c>
      <c r="N7" s="14">
        <f t="shared" si="6"/>
        <v>2.1327389895295249E-4</v>
      </c>
      <c r="P7" s="15">
        <f>IFERROR(VLOOKUP($D7,'Portuária Encad NUTS II Tab'!$A$5:$J$508,P$1,FALSE),"")</f>
        <v>21946.758625244514</v>
      </c>
      <c r="Q7" s="15">
        <f>IFERROR(VLOOKUP($D7,'Portuária Encad NUTS II Tab'!$A$5:$J$508,Q$1,FALSE),"")</f>
        <v>16178700</v>
      </c>
      <c r="R7" s="15">
        <f>IFERROR(VLOOKUP($D7,'Portuária Encad NUTS II Tab'!$A$5:$J$508,R$1,FALSE),"")</f>
        <v>102904099.99999999</v>
      </c>
      <c r="T7" s="9">
        <f t="shared" si="7"/>
        <v>1980</v>
      </c>
      <c r="U7" s="9">
        <v>1980</v>
      </c>
      <c r="V7" s="10">
        <f>IFERROR(VLOOKUP($U7,'Portuária Cor NUTS II Tab'!$A$5:$I$52,7,FALSE),"")</f>
        <v>6629.4131143943096</v>
      </c>
    </row>
    <row r="8" spans="1:22" x14ac:dyDescent="0.3">
      <c r="A8" s="9">
        <v>4</v>
      </c>
      <c r="B8" s="9" t="s">
        <v>2</v>
      </c>
      <c r="D8" s="13">
        <f t="shared" si="0"/>
        <v>1986</v>
      </c>
      <c r="E8" s="9">
        <f>IFERROR(VLOOKUP($D8,'Portuária Encad NUTS II Tab'!$A$5:$J$508,E$1,FALSE),"")</f>
        <v>9430.3874859741845</v>
      </c>
      <c r="G8" s="13">
        <f t="shared" si="1"/>
        <v>1986</v>
      </c>
      <c r="H8" s="14">
        <f t="shared" si="2"/>
        <v>1</v>
      </c>
      <c r="J8" s="13">
        <f t="shared" si="3"/>
        <v>1986</v>
      </c>
      <c r="K8" s="14">
        <f t="shared" si="4"/>
        <v>5.4887188971644823E-4</v>
      </c>
      <c r="M8" s="13">
        <f t="shared" si="5"/>
        <v>1986</v>
      </c>
      <c r="N8" s="14">
        <f t="shared" si="6"/>
        <v>8.8896731185390471E-5</v>
      </c>
      <c r="P8" s="15">
        <f>IFERROR(VLOOKUP($D8,'Portuária Encad NUTS II Tab'!$A$5:$J$508,P$1,FALSE),"")</f>
        <v>9430.3874859741845</v>
      </c>
      <c r="Q8" s="15">
        <f>IFERROR(VLOOKUP($D8,'Portuária Encad NUTS II Tab'!$A$5:$J$508,Q$1,FALSE),"")</f>
        <v>17181400</v>
      </c>
      <c r="R8" s="15">
        <f>IFERROR(VLOOKUP($D8,'Portuária Encad NUTS II Tab'!$A$5:$J$508,R$1,FALSE),"")</f>
        <v>106082500</v>
      </c>
      <c r="T8" s="9">
        <f t="shared" si="7"/>
        <v>1981</v>
      </c>
      <c r="U8" s="9">
        <v>1981</v>
      </c>
      <c r="V8" s="10">
        <f>IFERROR(VLOOKUP($U8,'Portuária Cor NUTS II Tab'!$A$5:$I$52,7,FALSE),"")</f>
        <v>5535.6740255983077</v>
      </c>
    </row>
    <row r="9" spans="1:22" x14ac:dyDescent="0.3">
      <c r="A9" s="9">
        <v>5</v>
      </c>
      <c r="B9" s="9" t="s">
        <v>3</v>
      </c>
      <c r="D9" s="13">
        <f t="shared" si="0"/>
        <v>1987</v>
      </c>
      <c r="E9" s="9">
        <f>IFERROR(VLOOKUP($D9,'Portuária Encad NUTS II Tab'!$A$5:$J$508,E$1,FALSE),"")</f>
        <v>12502.752969516245</v>
      </c>
      <c r="G9" s="13">
        <f t="shared" si="1"/>
        <v>1987</v>
      </c>
      <c r="H9" s="14">
        <f t="shared" si="2"/>
        <v>1</v>
      </c>
      <c r="J9" s="13">
        <f t="shared" si="3"/>
        <v>1987</v>
      </c>
      <c r="K9" s="14">
        <f t="shared" si="4"/>
        <v>6.0327496378813036E-4</v>
      </c>
      <c r="M9" s="13">
        <f t="shared" si="5"/>
        <v>1987</v>
      </c>
      <c r="N9" s="14">
        <f t="shared" si="6"/>
        <v>1.1034336562754557E-4</v>
      </c>
      <c r="P9" s="15">
        <f>IFERROR(VLOOKUP($D9,'Portuária Encad NUTS II Tab'!$A$5:$J$508,P$1,FALSE),"")</f>
        <v>12502.752969516245</v>
      </c>
      <c r="Q9" s="15">
        <f>IFERROR(VLOOKUP($D9,'Portuária Encad NUTS II Tab'!$A$5:$J$508,Q$1,FALSE),"")</f>
        <v>20724800</v>
      </c>
      <c r="R9" s="15">
        <f>IFERROR(VLOOKUP($D9,'Portuária Encad NUTS II Tab'!$A$5:$J$508,R$1,FALSE),"")</f>
        <v>113307700</v>
      </c>
      <c r="T9" s="9">
        <f t="shared" si="7"/>
        <v>1982</v>
      </c>
      <c r="U9" s="9">
        <v>1982</v>
      </c>
      <c r="V9" s="10">
        <f>IFERROR(VLOOKUP($U9,'Portuária Cor NUTS II Tab'!$A$5:$I$52,7,FALSE),"")</f>
        <v>4203.7689169102459</v>
      </c>
    </row>
    <row r="10" spans="1:22" x14ac:dyDescent="0.3">
      <c r="A10" s="9">
        <v>6</v>
      </c>
      <c r="B10" s="9" t="s">
        <v>32</v>
      </c>
      <c r="D10" s="13">
        <f t="shared" si="0"/>
        <v>1988</v>
      </c>
      <c r="E10" s="9">
        <f>IFERROR(VLOOKUP($D10,'Portuária Encad NUTS II Tab'!$A$5:$J$508,E$1,FALSE),"")</f>
        <v>22543.085448562626</v>
      </c>
      <c r="G10" s="13">
        <f t="shared" si="1"/>
        <v>1988</v>
      </c>
      <c r="H10" s="14">
        <f t="shared" si="2"/>
        <v>1</v>
      </c>
      <c r="J10" s="13">
        <f t="shared" si="3"/>
        <v>1988</v>
      </c>
      <c r="K10" s="14">
        <f t="shared" si="4"/>
        <v>9.5416428716509885E-4</v>
      </c>
      <c r="M10" s="13">
        <f t="shared" si="5"/>
        <v>1988</v>
      </c>
      <c r="N10" s="14">
        <f t="shared" si="6"/>
        <v>1.8701420871681035E-4</v>
      </c>
      <c r="P10" s="15">
        <f>IFERROR(VLOOKUP($D10,'Portuária Encad NUTS II Tab'!$A$5:$J$508,P$1,FALSE),"")</f>
        <v>22543.085448562626</v>
      </c>
      <c r="Q10" s="15">
        <f>IFERROR(VLOOKUP($D10,'Portuária Encad NUTS II Tab'!$A$5:$J$508,Q$1,FALSE),"")</f>
        <v>23626000</v>
      </c>
      <c r="R10" s="15">
        <f>IFERROR(VLOOKUP($D10,'Portuária Encad NUTS II Tab'!$A$5:$J$508,R$1,FALSE),"")</f>
        <v>120542100</v>
      </c>
      <c r="T10" s="9">
        <f t="shared" si="7"/>
        <v>1983</v>
      </c>
      <c r="U10" s="9">
        <v>1983</v>
      </c>
      <c r="V10" s="10">
        <f>IFERROR(VLOOKUP($U10,'Portuária Cor NUTS II Tab'!$A$5:$I$52,7,FALSE),"")</f>
        <v>2983.3351622589557</v>
      </c>
    </row>
    <row r="11" spans="1:22" x14ac:dyDescent="0.3">
      <c r="D11" s="13">
        <f t="shared" si="0"/>
        <v>1989</v>
      </c>
      <c r="E11" s="9">
        <f>IFERROR(VLOOKUP($D11,'Portuária Encad NUTS II Tab'!$A$5:$J$508,E$1,FALSE),"")</f>
        <v>24333.469716856584</v>
      </c>
      <c r="G11" s="13">
        <f t="shared" si="1"/>
        <v>1989</v>
      </c>
      <c r="H11" s="14">
        <f t="shared" si="2"/>
        <v>1</v>
      </c>
      <c r="J11" s="13">
        <f t="shared" si="3"/>
        <v>1989</v>
      </c>
      <c r="K11" s="14">
        <f t="shared" si="4"/>
        <v>9.9081679697286471E-4</v>
      </c>
      <c r="M11" s="13">
        <f t="shared" si="5"/>
        <v>1989</v>
      </c>
      <c r="N11" s="14">
        <f t="shared" si="6"/>
        <v>1.9094479254767513E-4</v>
      </c>
      <c r="P11" s="15">
        <f>IFERROR(VLOOKUP($D11,'Portuária Encad NUTS II Tab'!$A$5:$J$508,P$1,FALSE),"")</f>
        <v>24333.469716856584</v>
      </c>
      <c r="Q11" s="15">
        <f>IFERROR(VLOOKUP($D11,'Portuária Encad NUTS II Tab'!$A$5:$J$508,Q$1,FALSE),"")</f>
        <v>24559000</v>
      </c>
      <c r="R11" s="15">
        <f>IFERROR(VLOOKUP($D11,'Portuária Encad NUTS II Tab'!$A$5:$J$508,R$1,FALSE),"")</f>
        <v>127437199.99999999</v>
      </c>
      <c r="T11" s="9">
        <f t="shared" si="7"/>
        <v>1984</v>
      </c>
      <c r="U11" s="9">
        <v>1984</v>
      </c>
      <c r="V11" s="10">
        <f>IFERROR(VLOOKUP($U11,'Portuária Cor NUTS II Tab'!$A$5:$I$52,7,FALSE),"")</f>
        <v>5558.5738370527033</v>
      </c>
    </row>
    <row r="12" spans="1:22" x14ac:dyDescent="0.3">
      <c r="D12" s="13">
        <f t="shared" si="0"/>
        <v>1990</v>
      </c>
      <c r="E12" s="9">
        <f>IFERROR(VLOOKUP($D12,'Portuária Encad NUTS II Tab'!$A$5:$J$508,E$1,FALSE),"")</f>
        <v>46271.581081488657</v>
      </c>
      <c r="G12" s="13">
        <f t="shared" si="1"/>
        <v>1990</v>
      </c>
      <c r="H12" s="14">
        <f t="shared" si="2"/>
        <v>1</v>
      </c>
      <c r="J12" s="13">
        <f t="shared" si="3"/>
        <v>1990</v>
      </c>
      <c r="K12" s="14">
        <f t="shared" si="4"/>
        <v>1.753687889904176E-3</v>
      </c>
      <c r="M12" s="13">
        <f t="shared" si="5"/>
        <v>1990</v>
      </c>
      <c r="N12" s="14">
        <f t="shared" si="6"/>
        <v>3.4202583756500014E-4</v>
      </c>
      <c r="P12" s="15">
        <f>IFERROR(VLOOKUP($D12,'Portuária Encad NUTS II Tab'!$A$5:$J$508,P$1,FALSE),"")</f>
        <v>46271.581081488657</v>
      </c>
      <c r="Q12" s="15">
        <f>IFERROR(VLOOKUP($D12,'Portuária Encad NUTS II Tab'!$A$5:$J$508,Q$1,FALSE),"")</f>
        <v>26385300</v>
      </c>
      <c r="R12" s="15">
        <f>IFERROR(VLOOKUP($D12,'Portuária Encad NUTS II Tab'!$A$5:$J$508,R$1,FALSE),"")</f>
        <v>135286800</v>
      </c>
      <c r="T12" s="9">
        <f t="shared" si="7"/>
        <v>1985</v>
      </c>
      <c r="U12" s="9">
        <v>1985</v>
      </c>
      <c r="V12" s="10">
        <f>IFERROR(VLOOKUP($U12,'Portuária Cor NUTS II Tab'!$A$5:$I$52,7,FALSE),"")</f>
        <v>8138.316656856975</v>
      </c>
    </row>
    <row r="13" spans="1:22" x14ac:dyDescent="0.3">
      <c r="D13" s="13">
        <f t="shared" si="0"/>
        <v>1991</v>
      </c>
      <c r="E13" s="9">
        <f>IFERROR(VLOOKUP($D13,'Portuária Encad NUTS II Tab'!$A$5:$J$508,E$1,FALSE),"")</f>
        <v>77541.919828200422</v>
      </c>
      <c r="G13" s="13">
        <f t="shared" si="1"/>
        <v>1991</v>
      </c>
      <c r="H13" s="14">
        <f t="shared" si="2"/>
        <v>1</v>
      </c>
      <c r="J13" s="13">
        <f t="shared" si="3"/>
        <v>1991</v>
      </c>
      <c r="K13" s="14">
        <f t="shared" si="4"/>
        <v>2.7418282820753227E-3</v>
      </c>
      <c r="M13" s="13">
        <f t="shared" si="5"/>
        <v>1991</v>
      </c>
      <c r="N13" s="14">
        <f t="shared" si="6"/>
        <v>5.5696519540849394E-4</v>
      </c>
      <c r="P13" s="15">
        <f>IFERROR(VLOOKUP($D13,'Portuária Encad NUTS II Tab'!$A$5:$J$508,P$1,FALSE),"")</f>
        <v>77541.919828200422</v>
      </c>
      <c r="Q13" s="15">
        <f>IFERROR(VLOOKUP($D13,'Portuária Encad NUTS II Tab'!$A$5:$J$508,Q$1,FALSE),"")</f>
        <v>28281100.000000004</v>
      </c>
      <c r="R13" s="15">
        <f>IFERROR(VLOOKUP($D13,'Portuária Encad NUTS II Tab'!$A$5:$J$508,R$1,FALSE),"")</f>
        <v>139222200</v>
      </c>
      <c r="T13" s="9">
        <f t="shared" si="7"/>
        <v>1986</v>
      </c>
      <c r="U13" s="9">
        <v>1986</v>
      </c>
      <c r="V13" s="10">
        <f>IFERROR(VLOOKUP($U13,'Portuária Cor NUTS II Tab'!$A$5:$I$52,7,FALSE),"")</f>
        <v>3876.791931445217</v>
      </c>
    </row>
    <row r="14" spans="1:22" x14ac:dyDescent="0.3">
      <c r="D14" s="13">
        <f t="shared" si="0"/>
        <v>1992</v>
      </c>
      <c r="E14" s="9">
        <f>IFERROR(VLOOKUP($D14,'Portuária Encad NUTS II Tab'!$A$5:$J$508,E$1,FALSE),"")</f>
        <v>64614.475855498713</v>
      </c>
      <c r="G14" s="13">
        <f t="shared" si="1"/>
        <v>1992</v>
      </c>
      <c r="H14" s="14">
        <f t="shared" si="2"/>
        <v>1</v>
      </c>
      <c r="J14" s="13">
        <f t="shared" si="3"/>
        <v>1992</v>
      </c>
      <c r="K14" s="14">
        <f t="shared" si="4"/>
        <v>2.1065175217613425E-3</v>
      </c>
      <c r="M14" s="13">
        <f t="shared" si="5"/>
        <v>1992</v>
      </c>
      <c r="N14" s="14">
        <f t="shared" si="6"/>
        <v>4.5625086661534676E-4</v>
      </c>
      <c r="P14" s="15">
        <f>IFERROR(VLOOKUP($D14,'Portuária Encad NUTS II Tab'!$A$5:$J$508,P$1,FALSE),"")</f>
        <v>64614.475855498713</v>
      </c>
      <c r="Q14" s="15">
        <f>IFERROR(VLOOKUP($D14,'Portuária Encad NUTS II Tab'!$A$5:$J$508,Q$1,FALSE),"")</f>
        <v>30673600</v>
      </c>
      <c r="R14" s="15">
        <f>IFERROR(VLOOKUP($D14,'Portuária Encad NUTS II Tab'!$A$5:$J$508,R$1,FALSE),"")</f>
        <v>141620500</v>
      </c>
      <c r="T14" s="9">
        <f t="shared" si="7"/>
        <v>1987</v>
      </c>
      <c r="U14" s="9">
        <v>1987</v>
      </c>
      <c r="V14" s="10">
        <f>IFERROR(VLOOKUP($U14,'Portuária Cor NUTS II Tab'!$A$5:$I$52,7,FALSE),"")</f>
        <v>5554.5335740864521</v>
      </c>
    </row>
    <row r="15" spans="1:22" x14ac:dyDescent="0.3">
      <c r="D15" s="13">
        <f t="shared" si="0"/>
        <v>1993</v>
      </c>
      <c r="E15" s="9">
        <f>IFERROR(VLOOKUP($D15,'Portuária Encad NUTS II Tab'!$A$5:$J$508,E$1,FALSE),"")</f>
        <v>64298.516041249437</v>
      </c>
      <c r="G15" s="13">
        <f t="shared" si="1"/>
        <v>1993</v>
      </c>
      <c r="H15" s="14">
        <f t="shared" si="2"/>
        <v>1</v>
      </c>
      <c r="J15" s="13">
        <f t="shared" si="3"/>
        <v>1993</v>
      </c>
      <c r="K15" s="14">
        <f t="shared" si="4"/>
        <v>2.2389310003777868E-3</v>
      </c>
      <c r="M15" s="13">
        <f t="shared" si="5"/>
        <v>1993</v>
      </c>
      <c r="N15" s="14">
        <f t="shared" si="6"/>
        <v>4.6173583677907351E-4</v>
      </c>
      <c r="P15" s="15">
        <f>IFERROR(VLOOKUP($D15,'Portuária Encad NUTS II Tab'!$A$5:$J$508,P$1,FALSE),"")</f>
        <v>64298.516041249437</v>
      </c>
      <c r="Q15" s="15">
        <f>IFERROR(VLOOKUP($D15,'Portuária Encad NUTS II Tab'!$A$5:$J$508,Q$1,FALSE),"")</f>
        <v>28718400</v>
      </c>
      <c r="R15" s="15">
        <f>IFERROR(VLOOKUP($D15,'Portuária Encad NUTS II Tab'!$A$5:$J$508,R$1,FALSE),"")</f>
        <v>139253900.00000003</v>
      </c>
      <c r="T15" s="9">
        <f t="shared" si="7"/>
        <v>1988</v>
      </c>
      <c r="U15" s="9">
        <v>1988</v>
      </c>
      <c r="V15" s="10">
        <f>IFERROR(VLOOKUP($U15,'Portuária Cor NUTS II Tab'!$A$5:$I$52,7,FALSE),"")</f>
        <v>11167.15715126545</v>
      </c>
    </row>
    <row r="16" spans="1:22" x14ac:dyDescent="0.3">
      <c r="D16" s="13">
        <f t="shared" si="0"/>
        <v>1994</v>
      </c>
      <c r="E16" s="9">
        <f>IFERROR(VLOOKUP($D16,'Portuária Encad NUTS II Tab'!$A$5:$J$508,E$1,FALSE),"")</f>
        <v>70744.406226690349</v>
      </c>
      <c r="G16" s="13">
        <f t="shared" si="1"/>
        <v>1994</v>
      </c>
      <c r="H16" s="14">
        <f t="shared" si="2"/>
        <v>1</v>
      </c>
      <c r="J16" s="13">
        <f t="shared" si="3"/>
        <v>1994</v>
      </c>
      <c r="K16" s="14">
        <f t="shared" si="4"/>
        <v>2.4801539123512789E-3</v>
      </c>
      <c r="M16" s="13">
        <f t="shared" si="5"/>
        <v>1994</v>
      </c>
      <c r="N16" s="14">
        <f t="shared" si="6"/>
        <v>4.9907342233902535E-4</v>
      </c>
      <c r="P16" s="15">
        <f>IFERROR(VLOOKUP($D16,'Portuária Encad NUTS II Tab'!$A$5:$J$508,P$1,FALSE),"")</f>
        <v>70744.406226690349</v>
      </c>
      <c r="Q16" s="15">
        <f>IFERROR(VLOOKUP($D16,'Portuária Encad NUTS II Tab'!$A$5:$J$508,Q$1,FALSE),"")</f>
        <v>28524200</v>
      </c>
      <c r="R16" s="15">
        <f>IFERROR(VLOOKUP($D16,'Portuária Encad NUTS II Tab'!$A$5:$J$508,R$1,FALSE),"")</f>
        <v>141751500</v>
      </c>
      <c r="T16" s="9">
        <f t="shared" si="7"/>
        <v>1989</v>
      </c>
      <c r="U16" s="9">
        <v>1989</v>
      </c>
      <c r="V16" s="10">
        <f>IFERROR(VLOOKUP($U16,'Portuária Cor NUTS II Tab'!$A$5:$I$52,7,FALSE),"")</f>
        <v>13286.060593968536</v>
      </c>
    </row>
    <row r="17" spans="4:22" x14ac:dyDescent="0.3">
      <c r="D17" s="13">
        <f t="shared" si="0"/>
        <v>1995</v>
      </c>
      <c r="E17" s="9">
        <f>IFERROR(VLOOKUP($D17,'Portuária Encad NUTS II Tab'!$A$5:$J$508,E$1,FALSE),"")</f>
        <v>57617.058586103791</v>
      </c>
      <c r="G17" s="13">
        <f t="shared" si="1"/>
        <v>1995</v>
      </c>
      <c r="H17" s="14">
        <f t="shared" si="2"/>
        <v>1</v>
      </c>
      <c r="J17" s="13">
        <f t="shared" si="3"/>
        <v>1995</v>
      </c>
      <c r="K17" s="14">
        <f t="shared" si="4"/>
        <v>1.9367208716059867E-3</v>
      </c>
      <c r="M17" s="13">
        <f t="shared" si="5"/>
        <v>1995</v>
      </c>
      <c r="N17" s="14">
        <f t="shared" si="6"/>
        <v>3.9701020335308008E-4</v>
      </c>
      <c r="P17" s="15">
        <f>IFERROR(VLOOKUP($D17,'Portuária Encad NUTS II Tab'!$A$5:$J$508,P$1,FALSE),"")</f>
        <v>57617.058586103791</v>
      </c>
      <c r="Q17" s="15">
        <f>IFERROR(VLOOKUP($D17,'Portuária Encad NUTS II Tab'!$A$5:$J$508,Q$1,FALSE),"")</f>
        <v>29749800.000000004</v>
      </c>
      <c r="R17" s="15">
        <f>IFERROR(VLOOKUP($D17,'Portuária Encad NUTS II Tab'!$A$5:$J$508,R$1,FALSE),"")</f>
        <v>145127400</v>
      </c>
      <c r="T17" s="9">
        <f t="shared" si="7"/>
        <v>1990</v>
      </c>
      <c r="U17" s="9">
        <v>1990</v>
      </c>
      <c r="V17" s="10">
        <f>IFERROR(VLOOKUP($U17,'Portuária Cor NUTS II Tab'!$A$5:$I$52,7,FALSE),"")</f>
        <v>26946.992747478576</v>
      </c>
    </row>
    <row r="18" spans="4:22" x14ac:dyDescent="0.3">
      <c r="D18" s="13">
        <f t="shared" si="0"/>
        <v>1996</v>
      </c>
      <c r="E18" s="9">
        <f>IFERROR(VLOOKUP($D18,'Portuária Encad NUTS II Tab'!$A$5:$J$508,E$1,FALSE),"")</f>
        <v>37386.168398959366</v>
      </c>
      <c r="G18" s="13">
        <f t="shared" si="1"/>
        <v>1996</v>
      </c>
      <c r="H18" s="14">
        <f t="shared" si="2"/>
        <v>1</v>
      </c>
      <c r="J18" s="13">
        <f t="shared" si="3"/>
        <v>1996</v>
      </c>
      <c r="K18" s="14">
        <f t="shared" si="4"/>
        <v>1.194717280883503E-3</v>
      </c>
      <c r="M18" s="13">
        <f t="shared" si="5"/>
        <v>1996</v>
      </c>
      <c r="N18" s="14">
        <f t="shared" si="6"/>
        <v>2.4888753643297003E-4</v>
      </c>
      <c r="P18" s="15">
        <f>IFERROR(VLOOKUP($D18,'Portuária Encad NUTS II Tab'!$A$5:$J$508,P$1,FALSE),"")</f>
        <v>37386.168398959366</v>
      </c>
      <c r="Q18" s="15">
        <f>IFERROR(VLOOKUP($D18,'Portuária Encad NUTS II Tab'!$A$5:$J$508,Q$1,FALSE),"")</f>
        <v>31292899.999999996</v>
      </c>
      <c r="R18" s="15">
        <f>IFERROR(VLOOKUP($D18,'Portuária Encad NUTS II Tab'!$A$5:$J$508,R$1,FALSE),"")</f>
        <v>150213099.99999997</v>
      </c>
      <c r="T18" s="9">
        <f t="shared" si="7"/>
        <v>1991</v>
      </c>
      <c r="U18" s="9">
        <v>1991</v>
      </c>
      <c r="V18" s="10">
        <f>IFERROR(VLOOKUP($U18,'Portuária Cor NUTS II Tab'!$A$5:$I$52,7,FALSE),"")</f>
        <v>47642.830777825438</v>
      </c>
    </row>
    <row r="19" spans="4:22" x14ac:dyDescent="0.3">
      <c r="D19" s="13">
        <f t="shared" si="0"/>
        <v>1997</v>
      </c>
      <c r="E19" s="9">
        <f>IFERROR(VLOOKUP($D19,'Portuária Encad NUTS II Tab'!$A$5:$J$508,E$1,FALSE),"")</f>
        <v>45316.216952680843</v>
      </c>
      <c r="G19" s="13">
        <f t="shared" si="1"/>
        <v>1997</v>
      </c>
      <c r="H19" s="14">
        <f t="shared" si="2"/>
        <v>1</v>
      </c>
      <c r="J19" s="13">
        <f t="shared" si="3"/>
        <v>1997</v>
      </c>
      <c r="K19" s="14">
        <f t="shared" si="4"/>
        <v>1.2684841846868089E-3</v>
      </c>
      <c r="M19" s="13">
        <f t="shared" si="5"/>
        <v>1997</v>
      </c>
      <c r="N19" s="14">
        <f t="shared" si="6"/>
        <v>2.889629937884403E-4</v>
      </c>
      <c r="P19" s="15">
        <f>IFERROR(VLOOKUP($D19,'Portuária Encad NUTS II Tab'!$A$5:$J$508,P$1,FALSE),"")</f>
        <v>45316.216952680843</v>
      </c>
      <c r="Q19" s="15">
        <f>IFERROR(VLOOKUP($D19,'Portuária Encad NUTS II Tab'!$A$5:$J$508,Q$1,FALSE),"")</f>
        <v>35724700</v>
      </c>
      <c r="R19" s="15">
        <f>IFERROR(VLOOKUP($D19,'Portuária Encad NUTS II Tab'!$A$5:$J$508,R$1,FALSE),"")</f>
        <v>156823600</v>
      </c>
      <c r="T19" s="9">
        <f t="shared" si="7"/>
        <v>1992</v>
      </c>
      <c r="U19" s="9">
        <v>1992</v>
      </c>
      <c r="V19" s="10">
        <f>IFERROR(VLOOKUP($U19,'Portuária Cor NUTS II Tab'!$A$5:$I$52,7,FALSE),"")</f>
        <v>40954.91365808402</v>
      </c>
    </row>
    <row r="20" spans="4:22" x14ac:dyDescent="0.3">
      <c r="D20" s="13">
        <f t="shared" si="0"/>
        <v>1998</v>
      </c>
      <c r="E20" s="9">
        <f>IFERROR(VLOOKUP($D20,'Portuária Encad NUTS II Tab'!$A$5:$J$508,E$1,FALSE),"")</f>
        <v>247495.89443989767</v>
      </c>
      <c r="G20" s="13">
        <f t="shared" si="1"/>
        <v>1998</v>
      </c>
      <c r="H20" s="14">
        <f t="shared" si="2"/>
        <v>1</v>
      </c>
      <c r="J20" s="13">
        <f t="shared" si="3"/>
        <v>1998</v>
      </c>
      <c r="K20" s="14">
        <f t="shared" si="4"/>
        <v>6.2002784394554113E-3</v>
      </c>
      <c r="M20" s="13">
        <f t="shared" si="5"/>
        <v>1998</v>
      </c>
      <c r="N20" s="14">
        <f t="shared" si="6"/>
        <v>1.5057819606147688E-3</v>
      </c>
      <c r="P20" s="15">
        <f>IFERROR(VLOOKUP($D20,'Portuária Encad NUTS II Tab'!$A$5:$J$508,P$1,FALSE),"")</f>
        <v>247495.89443989767</v>
      </c>
      <c r="Q20" s="15">
        <f>IFERROR(VLOOKUP($D20,'Portuária Encad NUTS II Tab'!$A$5:$J$508,Q$1,FALSE),"")</f>
        <v>39916899.999999993</v>
      </c>
      <c r="R20" s="15">
        <f>IFERROR(VLOOKUP($D20,'Portuária Encad NUTS II Tab'!$A$5:$J$508,R$1,FALSE),"")</f>
        <v>164363700</v>
      </c>
      <c r="T20" s="9">
        <f t="shared" si="7"/>
        <v>1993</v>
      </c>
      <c r="U20" s="9">
        <v>1993</v>
      </c>
      <c r="V20" s="10">
        <f>IFERROR(VLOOKUP($U20,'Portuária Cor NUTS II Tab'!$A$5:$I$52,7,FALSE),"")</f>
        <v>41539.110743109108</v>
      </c>
    </row>
    <row r="21" spans="4:22" x14ac:dyDescent="0.3">
      <c r="D21" s="13">
        <f t="shared" si="0"/>
        <v>1999</v>
      </c>
      <c r="E21" s="9">
        <f>IFERROR(VLOOKUP($D21,'Portuária Encad NUTS II Tab'!$A$5:$J$508,E$1,FALSE),"")</f>
        <v>81839.057878784879</v>
      </c>
      <c r="G21" s="13">
        <f t="shared" si="1"/>
        <v>1999</v>
      </c>
      <c r="H21" s="14">
        <f t="shared" si="2"/>
        <v>1</v>
      </c>
      <c r="J21" s="13">
        <f t="shared" si="3"/>
        <v>1999</v>
      </c>
      <c r="K21" s="14">
        <f t="shared" si="4"/>
        <v>1.9329199585915993E-3</v>
      </c>
      <c r="M21" s="13">
        <f t="shared" si="5"/>
        <v>1999</v>
      </c>
      <c r="N21" s="14">
        <f t="shared" si="6"/>
        <v>4.7919431821928356E-4</v>
      </c>
      <c r="P21" s="15">
        <f>IFERROR(VLOOKUP($D21,'Portuária Encad NUTS II Tab'!$A$5:$J$508,P$1,FALSE),"")</f>
        <v>81839.057878784879</v>
      </c>
      <c r="Q21" s="15">
        <f>IFERROR(VLOOKUP($D21,'Portuária Encad NUTS II Tab'!$A$5:$J$508,Q$1,FALSE),"")</f>
        <v>42339600</v>
      </c>
      <c r="R21" s="15">
        <f>IFERROR(VLOOKUP($D21,'Portuária Encad NUTS II Tab'!$A$5:$J$508,R$1,FALSE),"")</f>
        <v>170784700</v>
      </c>
      <c r="T21" s="9">
        <f t="shared" si="7"/>
        <v>1994</v>
      </c>
      <c r="U21" s="9">
        <v>1994</v>
      </c>
      <c r="V21" s="10">
        <f>IFERROR(VLOOKUP($U21,'Portuária Cor NUTS II Tab'!$A$5:$I$52,7,FALSE),"")</f>
        <v>47706.00851946808</v>
      </c>
    </row>
    <row r="22" spans="4:22" x14ac:dyDescent="0.3">
      <c r="D22" s="13">
        <f t="shared" si="0"/>
        <v>2000</v>
      </c>
      <c r="E22" s="9">
        <f>IFERROR(VLOOKUP($D22,'Portuária Encad NUTS II Tab'!$A$5:$J$508,E$1,FALSE),"")</f>
        <v>104740.18024647109</v>
      </c>
      <c r="G22" s="13">
        <f t="shared" si="1"/>
        <v>2000</v>
      </c>
      <c r="H22" s="14">
        <f t="shared" si="2"/>
        <v>1</v>
      </c>
      <c r="J22" s="13">
        <f t="shared" si="3"/>
        <v>2000</v>
      </c>
      <c r="K22" s="14">
        <f t="shared" si="4"/>
        <v>2.3773518753100174E-3</v>
      </c>
      <c r="M22" s="13">
        <f t="shared" si="5"/>
        <v>2000</v>
      </c>
      <c r="N22" s="14">
        <f t="shared" si="6"/>
        <v>5.9074416065275643E-4</v>
      </c>
      <c r="P22" s="15">
        <f>IFERROR(VLOOKUP($D22,'Portuária Encad NUTS II Tab'!$A$5:$J$508,P$1,FALSE),"")</f>
        <v>104740.18024647109</v>
      </c>
      <c r="Q22" s="15">
        <f>IFERROR(VLOOKUP($D22,'Portuária Encad NUTS II Tab'!$A$5:$J$508,Q$1,FALSE),"")</f>
        <v>44057500</v>
      </c>
      <c r="R22" s="15">
        <f>IFERROR(VLOOKUP($D22,'Portuária Encad NUTS II Tab'!$A$5:$J$508,R$1,FALSE),"")</f>
        <v>177302100</v>
      </c>
      <c r="T22" s="9">
        <f t="shared" si="7"/>
        <v>1995</v>
      </c>
      <c r="U22" s="9">
        <v>1995</v>
      </c>
      <c r="V22" s="10">
        <f>IFERROR(VLOOKUP($U22,'Portuária Cor NUTS II Tab'!$A$5:$I$52,7,FALSE),"")</f>
        <v>40142.800849951615</v>
      </c>
    </row>
    <row r="23" spans="4:22" x14ac:dyDescent="0.3">
      <c r="D23" s="13">
        <f t="shared" si="0"/>
        <v>2001</v>
      </c>
      <c r="E23" s="9">
        <f>IFERROR(VLOOKUP($D23,'Portuária Encad NUTS II Tab'!$A$5:$J$508,E$1,FALSE),"")</f>
        <v>178895.0947961768</v>
      </c>
      <c r="G23" s="13">
        <f t="shared" si="1"/>
        <v>2001</v>
      </c>
      <c r="H23" s="14">
        <f t="shared" si="2"/>
        <v>1</v>
      </c>
      <c r="J23" s="13">
        <f t="shared" si="3"/>
        <v>2001</v>
      </c>
      <c r="K23" s="14">
        <f t="shared" si="4"/>
        <v>4.0213977223333471E-3</v>
      </c>
      <c r="M23" s="13">
        <f t="shared" si="5"/>
        <v>2001</v>
      </c>
      <c r="N23" s="14">
        <f t="shared" si="6"/>
        <v>9.8974758695343466E-4</v>
      </c>
      <c r="P23" s="15">
        <f>IFERROR(VLOOKUP($D23,'Portuária Encad NUTS II Tab'!$A$5:$J$508,P$1,FALSE),"")</f>
        <v>178895.0947961768</v>
      </c>
      <c r="Q23" s="15">
        <f>IFERROR(VLOOKUP($D23,'Portuária Encad NUTS II Tab'!$A$5:$J$508,Q$1,FALSE),"")</f>
        <v>44485800</v>
      </c>
      <c r="R23" s="15">
        <f>IFERROR(VLOOKUP($D23,'Portuária Encad NUTS II Tab'!$A$5:$J$508,R$1,FALSE),"")</f>
        <v>180748200</v>
      </c>
      <c r="T23" s="9">
        <f t="shared" si="7"/>
        <v>1996</v>
      </c>
      <c r="U23" s="9">
        <v>1996</v>
      </c>
      <c r="V23" s="10">
        <f>IFERROR(VLOOKUP($U23,'Portuária Cor NUTS II Tab'!$A$5:$I$52,7,FALSE),"")</f>
        <v>26854.974511427459</v>
      </c>
    </row>
    <row r="24" spans="4:22" x14ac:dyDescent="0.3">
      <c r="D24" s="13">
        <f t="shared" si="0"/>
        <v>2002</v>
      </c>
      <c r="E24" s="9">
        <f>IFERROR(VLOOKUP($D24,'Portuária Encad NUTS II Tab'!$A$5:$J$508,E$1,FALSE),"")</f>
        <v>138693.13976622673</v>
      </c>
      <c r="G24" s="13">
        <f t="shared" si="1"/>
        <v>2002</v>
      </c>
      <c r="H24" s="14">
        <f t="shared" si="2"/>
        <v>1</v>
      </c>
      <c r="J24" s="13">
        <f t="shared" si="3"/>
        <v>2002</v>
      </c>
      <c r="K24" s="14">
        <f t="shared" si="4"/>
        <v>3.2271480039608798E-3</v>
      </c>
      <c r="M24" s="13">
        <f t="shared" si="5"/>
        <v>2002</v>
      </c>
      <c r="N24" s="14">
        <f t="shared" si="6"/>
        <v>7.6145736954374933E-4</v>
      </c>
      <c r="P24" s="15">
        <f>IFERROR(VLOOKUP($D24,'Portuária Encad NUTS II Tab'!$A$5:$J$508,P$1,FALSE),"")</f>
        <v>138693.13976622673</v>
      </c>
      <c r="Q24" s="15">
        <f>IFERROR(VLOOKUP($D24,'Portuária Encad NUTS II Tab'!$A$5:$J$508,Q$1,FALSE),"")</f>
        <v>42977000</v>
      </c>
      <c r="R24" s="15">
        <f>IFERROR(VLOOKUP($D24,'Portuária Encad NUTS II Tab'!$A$5:$J$508,R$1,FALSE),"")</f>
        <v>182141700</v>
      </c>
      <c r="T24" s="9">
        <f t="shared" si="7"/>
        <v>1997</v>
      </c>
      <c r="U24" s="9">
        <v>1997</v>
      </c>
      <c r="V24" s="10">
        <f>IFERROR(VLOOKUP($U24,'Portuária Cor NUTS II Tab'!$A$5:$I$52,7,FALSE),"")</f>
        <v>33745.992158897061</v>
      </c>
    </row>
    <row r="25" spans="4:22" x14ac:dyDescent="0.3">
      <c r="D25" s="13">
        <f t="shared" si="0"/>
        <v>2003</v>
      </c>
      <c r="E25" s="9">
        <f>IFERROR(VLOOKUP($D25,'Portuária Encad NUTS II Tab'!$A$5:$J$508,E$1,FALSE),"")</f>
        <v>104259.49185127195</v>
      </c>
      <c r="G25" s="13">
        <f t="shared" si="1"/>
        <v>2003</v>
      </c>
      <c r="H25" s="14">
        <f t="shared" si="2"/>
        <v>1</v>
      </c>
      <c r="J25" s="13">
        <f t="shared" si="3"/>
        <v>2003</v>
      </c>
      <c r="K25" s="14">
        <f t="shared" si="4"/>
        <v>2.6173690079322773E-3</v>
      </c>
      <c r="M25" s="13">
        <f t="shared" si="5"/>
        <v>2003</v>
      </c>
      <c r="N25" s="14">
        <f t="shared" si="6"/>
        <v>5.7778520789103461E-4</v>
      </c>
      <c r="P25" s="15">
        <f>IFERROR(VLOOKUP($D25,'Portuária Encad NUTS II Tab'!$A$5:$J$508,P$1,FALSE),"")</f>
        <v>104259.49185127195</v>
      </c>
      <c r="Q25" s="15">
        <f>IFERROR(VLOOKUP($D25,'Portuária Encad NUTS II Tab'!$A$5:$J$508,Q$1,FALSE),"")</f>
        <v>39833700</v>
      </c>
      <c r="R25" s="15">
        <f>IFERROR(VLOOKUP($D25,'Portuária Encad NUTS II Tab'!$A$5:$J$508,R$1,FALSE),"")</f>
        <v>180446800</v>
      </c>
      <c r="T25" s="9">
        <f t="shared" si="7"/>
        <v>1998</v>
      </c>
      <c r="U25" s="9">
        <v>1998</v>
      </c>
      <c r="V25" s="10">
        <f>IFERROR(VLOOKUP($U25,'Portuária Cor NUTS II Tab'!$A$5:$I$52,7,FALSE),"")</f>
        <v>188817.69934457957</v>
      </c>
    </row>
    <row r="26" spans="4:22" x14ac:dyDescent="0.3">
      <c r="D26" s="13">
        <f t="shared" si="0"/>
        <v>2004</v>
      </c>
      <c r="E26" s="9">
        <f>IFERROR(VLOOKUP($D26,'Portuária Encad NUTS II Tab'!$A$5:$J$508,E$1,FALSE),"")</f>
        <v>56928.064488440301</v>
      </c>
      <c r="G26" s="13">
        <f t="shared" si="1"/>
        <v>2004</v>
      </c>
      <c r="H26" s="14">
        <f t="shared" si="2"/>
        <v>1</v>
      </c>
      <c r="J26" s="13">
        <f t="shared" si="3"/>
        <v>2004</v>
      </c>
      <c r="K26" s="14">
        <f t="shared" si="4"/>
        <v>1.4264503528897139E-3</v>
      </c>
      <c r="M26" s="13">
        <f t="shared" si="5"/>
        <v>2004</v>
      </c>
      <c r="N26" s="14">
        <f t="shared" si="6"/>
        <v>3.0993994532959283E-4</v>
      </c>
      <c r="P26" s="15">
        <f>IFERROR(VLOOKUP($D26,'Portuária Encad NUTS II Tab'!$A$5:$J$508,P$1,FALSE),"")</f>
        <v>56928.064488440301</v>
      </c>
      <c r="Q26" s="15">
        <f>IFERROR(VLOOKUP($D26,'Portuária Encad NUTS II Tab'!$A$5:$J$508,Q$1,FALSE),"")</f>
        <v>39908900</v>
      </c>
      <c r="R26" s="15">
        <f>IFERROR(VLOOKUP($D26,'Portuária Encad NUTS II Tab'!$A$5:$J$508,R$1,FALSE),"")</f>
        <v>183674500</v>
      </c>
      <c r="T26" s="9">
        <f t="shared" si="7"/>
        <v>1999</v>
      </c>
      <c r="U26" s="9">
        <v>1999</v>
      </c>
      <c r="V26" s="10">
        <f>IFERROR(VLOOKUP($U26,'Portuária Cor NUTS II Tab'!$A$5:$I$52,7,FALSE),"")</f>
        <v>63786.165341526917</v>
      </c>
    </row>
    <row r="27" spans="4:22" x14ac:dyDescent="0.3">
      <c r="D27" s="13">
        <f t="shared" si="0"/>
        <v>2005</v>
      </c>
      <c r="E27" s="9">
        <f>IFERROR(VLOOKUP($D27,'Portuária Encad NUTS II Tab'!$A$5:$J$508,E$1,FALSE),"")</f>
        <v>31215.668821963682</v>
      </c>
      <c r="G27" s="13">
        <f t="shared" si="1"/>
        <v>2005</v>
      </c>
      <c r="H27" s="14">
        <f t="shared" si="2"/>
        <v>1</v>
      </c>
      <c r="J27" s="13">
        <f t="shared" si="3"/>
        <v>2005</v>
      </c>
      <c r="K27" s="14">
        <f t="shared" si="4"/>
        <v>7.81309759516524E-4</v>
      </c>
      <c r="M27" s="13">
        <f t="shared" si="5"/>
        <v>2005</v>
      </c>
      <c r="N27" s="14">
        <f t="shared" si="6"/>
        <v>1.6863253007641749E-4</v>
      </c>
      <c r="P27" s="15">
        <f>IFERROR(VLOOKUP($D27,'Portuária Encad NUTS II Tab'!$A$5:$J$508,P$1,FALSE),"")</f>
        <v>31215.668821963682</v>
      </c>
      <c r="Q27" s="15">
        <f>IFERROR(VLOOKUP($D27,'Portuária Encad NUTS II Tab'!$A$5:$J$508,Q$1,FALSE),"")</f>
        <v>39953000</v>
      </c>
      <c r="R27" s="15">
        <f>IFERROR(VLOOKUP($D27,'Portuária Encad NUTS II Tab'!$A$5:$J$508,R$1,FALSE),"")</f>
        <v>185110599.99999997</v>
      </c>
      <c r="T27" s="9">
        <f t="shared" si="7"/>
        <v>2000</v>
      </c>
      <c r="U27" s="9">
        <v>2000</v>
      </c>
      <c r="V27" s="10">
        <f>IFERROR(VLOOKUP($U27,'Portuária Cor NUTS II Tab'!$A$5:$I$52,7,FALSE),"")</f>
        <v>85489.335700960684</v>
      </c>
    </row>
    <row r="28" spans="4:22" x14ac:dyDescent="0.3">
      <c r="D28" s="13">
        <f t="shared" si="0"/>
        <v>2006</v>
      </c>
      <c r="E28" s="9">
        <f>IFERROR(VLOOKUP($D28,'Portuária Encad NUTS II Tab'!$A$5:$J$508,E$1,FALSE),"")</f>
        <v>65236.17226445151</v>
      </c>
      <c r="G28" s="13">
        <f t="shared" si="1"/>
        <v>2006</v>
      </c>
      <c r="H28" s="14">
        <f t="shared" si="2"/>
        <v>1</v>
      </c>
      <c r="J28" s="13">
        <f t="shared" si="3"/>
        <v>2006</v>
      </c>
      <c r="K28" s="14">
        <f t="shared" si="4"/>
        <v>1.6452757906425504E-3</v>
      </c>
      <c r="M28" s="13">
        <f t="shared" si="5"/>
        <v>2006</v>
      </c>
      <c r="N28" s="14">
        <f t="shared" si="6"/>
        <v>3.4678214841303052E-4</v>
      </c>
      <c r="P28" s="15">
        <f>IFERROR(VLOOKUP($D28,'Portuária Encad NUTS II Tab'!$A$5:$J$508,P$1,FALSE),"")</f>
        <v>65236.17226445151</v>
      </c>
      <c r="Q28" s="15">
        <f>IFERROR(VLOOKUP($D28,'Portuária Encad NUTS II Tab'!$A$5:$J$508,Q$1,FALSE),"")</f>
        <v>39650600</v>
      </c>
      <c r="R28" s="15">
        <f>IFERROR(VLOOKUP($D28,'Portuária Encad NUTS II Tab'!$A$5:$J$508,R$1,FALSE),"")</f>
        <v>188118599.99999997</v>
      </c>
      <c r="T28" s="9">
        <f t="shared" si="7"/>
        <v>2001</v>
      </c>
      <c r="U28" s="9">
        <v>2001</v>
      </c>
      <c r="V28" s="10">
        <f>IFERROR(VLOOKUP($U28,'Portuária Cor NUTS II Tab'!$A$5:$I$52,7,FALSE),"")</f>
        <v>149505.11168227572</v>
      </c>
    </row>
    <row r="29" spans="4:22" x14ac:dyDescent="0.3">
      <c r="D29" s="13">
        <f t="shared" si="0"/>
        <v>2007</v>
      </c>
      <c r="E29" s="9">
        <f>IFERROR(VLOOKUP($D29,'Portuária Encad NUTS II Tab'!$A$5:$J$508,E$1,FALSE),"")</f>
        <v>102017.1689665779</v>
      </c>
      <c r="G29" s="13">
        <f t="shared" si="1"/>
        <v>2007</v>
      </c>
      <c r="H29" s="14">
        <f t="shared" si="2"/>
        <v>1</v>
      </c>
      <c r="J29" s="13">
        <f t="shared" si="3"/>
        <v>2007</v>
      </c>
      <c r="K29" s="14">
        <f t="shared" si="4"/>
        <v>2.495881728977641E-3</v>
      </c>
      <c r="M29" s="13">
        <f t="shared" si="5"/>
        <v>2007</v>
      </c>
      <c r="N29" s="14">
        <f t="shared" si="6"/>
        <v>5.2904139812780888E-4</v>
      </c>
      <c r="P29" s="15">
        <f>IFERROR(VLOOKUP($D29,'Portuária Encad NUTS II Tab'!$A$5:$J$508,P$1,FALSE),"")</f>
        <v>102017.1689665779</v>
      </c>
      <c r="Q29" s="15">
        <f>IFERROR(VLOOKUP($D29,'Portuária Encad NUTS II Tab'!$A$5:$J$508,Q$1,FALSE),"")</f>
        <v>40874200</v>
      </c>
      <c r="R29" s="15">
        <f>IFERROR(VLOOKUP($D29,'Portuária Encad NUTS II Tab'!$A$5:$J$508,R$1,FALSE),"")</f>
        <v>192834000</v>
      </c>
      <c r="T29" s="9">
        <f t="shared" si="7"/>
        <v>2002</v>
      </c>
      <c r="U29" s="9">
        <v>2002</v>
      </c>
      <c r="V29" s="10">
        <f>IFERROR(VLOOKUP($U29,'Portuária Cor NUTS II Tab'!$A$5:$I$52,7,FALSE),"")</f>
        <v>118954.289</v>
      </c>
    </row>
    <row r="30" spans="4:22" x14ac:dyDescent="0.3">
      <c r="D30" s="13">
        <f t="shared" si="0"/>
        <v>2008</v>
      </c>
      <c r="E30" s="9">
        <f>IFERROR(VLOOKUP($D30,'Portuária Encad NUTS II Tab'!$A$5:$J$508,E$1,FALSE),"")</f>
        <v>62732.89878399179</v>
      </c>
      <c r="G30" s="13">
        <f t="shared" si="1"/>
        <v>2008</v>
      </c>
      <c r="H30" s="14">
        <f t="shared" si="2"/>
        <v>1</v>
      </c>
      <c r="J30" s="13">
        <f t="shared" si="3"/>
        <v>2008</v>
      </c>
      <c r="K30" s="14">
        <f t="shared" si="4"/>
        <v>1.528307556988932E-3</v>
      </c>
      <c r="M30" s="13">
        <f t="shared" si="5"/>
        <v>2008</v>
      </c>
      <c r="N30" s="14">
        <f t="shared" si="6"/>
        <v>3.2428549236592782E-4</v>
      </c>
      <c r="P30" s="15">
        <f>IFERROR(VLOOKUP($D30,'Portuária Encad NUTS II Tab'!$A$5:$J$508,P$1,FALSE),"")</f>
        <v>62732.89878399179</v>
      </c>
      <c r="Q30" s="15">
        <f>IFERROR(VLOOKUP($D30,'Portuária Encad NUTS II Tab'!$A$5:$J$508,Q$1,FALSE),"")</f>
        <v>41047300</v>
      </c>
      <c r="R30" s="15">
        <f>IFERROR(VLOOKUP($D30,'Portuária Encad NUTS II Tab'!$A$5:$J$508,R$1,FALSE),"")</f>
        <v>193449600</v>
      </c>
      <c r="T30" s="9">
        <f t="shared" si="7"/>
        <v>2003</v>
      </c>
      <c r="U30" s="9">
        <v>2003</v>
      </c>
      <c r="V30" s="10">
        <f>IFERROR(VLOOKUP($U30,'Portuária Cor NUTS II Tab'!$A$5:$I$52,7,FALSE),"")</f>
        <v>90839.194000000003</v>
      </c>
    </row>
    <row r="31" spans="4:22" x14ac:dyDescent="0.3">
      <c r="D31" s="13">
        <f t="shared" si="0"/>
        <v>2009</v>
      </c>
      <c r="E31" s="9">
        <f>IFERROR(VLOOKUP($D31,'Portuária Encad NUTS II Tab'!$A$5:$J$508,E$1,FALSE),"")</f>
        <v>75012.653215715574</v>
      </c>
      <c r="G31" s="13">
        <f t="shared" si="1"/>
        <v>2009</v>
      </c>
      <c r="H31" s="14">
        <f t="shared" si="2"/>
        <v>1</v>
      </c>
      <c r="J31" s="13">
        <f t="shared" si="3"/>
        <v>2009</v>
      </c>
      <c r="K31" s="14">
        <f t="shared" si="4"/>
        <v>1.9764617610127152E-3</v>
      </c>
      <c r="M31" s="13">
        <f t="shared" si="5"/>
        <v>2009</v>
      </c>
      <c r="N31" s="14">
        <f t="shared" si="6"/>
        <v>4.0025960842919573E-4</v>
      </c>
      <c r="P31" s="15">
        <f>IFERROR(VLOOKUP($D31,'Portuária Encad NUTS II Tab'!$A$5:$J$508,P$1,FALSE),"")</f>
        <v>75012.653215715574</v>
      </c>
      <c r="Q31" s="15">
        <f>IFERROR(VLOOKUP($D31,'Portuária Encad NUTS II Tab'!$A$5:$J$508,Q$1,FALSE),"")</f>
        <v>37953000</v>
      </c>
      <c r="R31" s="15">
        <f>IFERROR(VLOOKUP($D31,'Portuária Encad NUTS II Tab'!$A$5:$J$508,R$1,FALSE),"")</f>
        <v>187410000</v>
      </c>
      <c r="T31" s="9">
        <f t="shared" si="7"/>
        <v>2004</v>
      </c>
      <c r="U31" s="9">
        <v>2004</v>
      </c>
      <c r="V31" s="10">
        <f>IFERROR(VLOOKUP($U31,'Portuária Cor NUTS II Tab'!$A$5:$I$52,7,FALSE),"")</f>
        <v>50871.071000000004</v>
      </c>
    </row>
    <row r="32" spans="4:22" x14ac:dyDescent="0.3">
      <c r="D32" s="13">
        <f t="shared" si="0"/>
        <v>2010</v>
      </c>
      <c r="E32" s="9">
        <f>IFERROR(VLOOKUP($D32,'Portuária Encad NUTS II Tab'!$A$5:$J$508,E$1,FALSE),"")</f>
        <v>100602.61397604246</v>
      </c>
      <c r="G32" s="13">
        <f t="shared" si="1"/>
        <v>2010</v>
      </c>
      <c r="H32" s="14">
        <f t="shared" si="2"/>
        <v>1</v>
      </c>
      <c r="J32" s="13">
        <f t="shared" si="3"/>
        <v>2010</v>
      </c>
      <c r="K32" s="14">
        <f t="shared" si="4"/>
        <v>2.6808847749432386E-3</v>
      </c>
      <c r="M32" s="13">
        <f t="shared" si="5"/>
        <v>2010</v>
      </c>
      <c r="N32" s="14">
        <f t="shared" si="6"/>
        <v>5.2763627177514292E-4</v>
      </c>
      <c r="P32" s="15">
        <f>IFERROR(VLOOKUP($D32,'Portuária Encad NUTS II Tab'!$A$5:$J$508,P$1,FALSE),"")</f>
        <v>100602.61397604246</v>
      </c>
      <c r="Q32" s="15">
        <f>IFERROR(VLOOKUP($D32,'Portuária Encad NUTS II Tab'!$A$5:$J$508,Q$1,FALSE),"")</f>
        <v>37525899.999999993</v>
      </c>
      <c r="R32" s="15">
        <f>IFERROR(VLOOKUP($D32,'Portuária Encad NUTS II Tab'!$A$5:$J$508,R$1,FALSE),"")</f>
        <v>190666599.99999997</v>
      </c>
      <c r="T32" s="9">
        <f t="shared" si="7"/>
        <v>2005</v>
      </c>
      <c r="U32" s="9">
        <v>2005</v>
      </c>
      <c r="V32" s="10">
        <f>IFERROR(VLOOKUP($U32,'Portuária Cor NUTS II Tab'!$A$5:$I$52,7,FALSE),"")</f>
        <v>28648.91</v>
      </c>
    </row>
    <row r="33" spans="4:22" x14ac:dyDescent="0.3">
      <c r="D33" s="13">
        <f t="shared" si="0"/>
        <v>2011</v>
      </c>
      <c r="E33" s="9">
        <f>IFERROR(VLOOKUP($D33,'Portuária Encad NUTS II Tab'!$A$5:$J$508,E$1,FALSE),"")</f>
        <v>72051.293446592506</v>
      </c>
      <c r="G33" s="13">
        <f t="shared" si="1"/>
        <v>2011</v>
      </c>
      <c r="H33" s="14">
        <f t="shared" si="2"/>
        <v>1</v>
      </c>
      <c r="J33" s="13">
        <f t="shared" si="3"/>
        <v>2011</v>
      </c>
      <c r="K33" s="14">
        <f t="shared" si="4"/>
        <v>2.1966522902575419E-3</v>
      </c>
      <c r="M33" s="13">
        <f t="shared" si="5"/>
        <v>2011</v>
      </c>
      <c r="N33" s="14">
        <f t="shared" si="6"/>
        <v>3.8441195335169997E-4</v>
      </c>
      <c r="P33" s="15">
        <f>IFERROR(VLOOKUP($D33,'Portuária Encad NUTS II Tab'!$A$5:$J$508,P$1,FALSE),"")</f>
        <v>72051.293446592506</v>
      </c>
      <c r="Q33" s="15">
        <f>IFERROR(VLOOKUP($D33,'Portuária Encad NUTS II Tab'!$A$5:$J$508,Q$1,FALSE),"")</f>
        <v>32800500</v>
      </c>
      <c r="R33" s="15">
        <f>IFERROR(VLOOKUP($D33,'Portuária Encad NUTS II Tab'!$A$5:$J$508,R$1,FALSE),"")</f>
        <v>187432500</v>
      </c>
      <c r="T33" s="9">
        <f t="shared" si="7"/>
        <v>2006</v>
      </c>
      <c r="U33" s="9">
        <v>2006</v>
      </c>
      <c r="V33" s="10">
        <f>IFERROR(VLOOKUP($U33,'Portuária Cor NUTS II Tab'!$A$5:$I$52,7,FALSE),"")</f>
        <v>61637.296000000002</v>
      </c>
    </row>
    <row r="34" spans="4:22" x14ac:dyDescent="0.3">
      <c r="D34" s="13">
        <f t="shared" si="0"/>
        <v>2012</v>
      </c>
      <c r="E34" s="9">
        <f>IFERROR(VLOOKUP($D34,'Portuária Encad NUTS II Tab'!$A$5:$J$508,E$1,FALSE),"")</f>
        <v>56477.198262871934</v>
      </c>
      <c r="G34" s="13">
        <f t="shared" si="1"/>
        <v>2012</v>
      </c>
      <c r="H34" s="14">
        <f t="shared" si="2"/>
        <v>1</v>
      </c>
      <c r="J34" s="13">
        <f t="shared" si="3"/>
        <v>2012</v>
      </c>
      <c r="K34" s="14">
        <f t="shared" si="4"/>
        <v>2.0673457471575125E-3</v>
      </c>
      <c r="M34" s="13">
        <f t="shared" si="5"/>
        <v>2012</v>
      </c>
      <c r="N34" s="14">
        <f t="shared" si="6"/>
        <v>3.1406249120893886E-4</v>
      </c>
      <c r="P34" s="15">
        <f>IFERROR(VLOOKUP($D34,'Portuária Encad NUTS II Tab'!$A$5:$J$508,P$1,FALSE),"")</f>
        <v>56477.198262871934</v>
      </c>
      <c r="Q34" s="15">
        <f>IFERROR(VLOOKUP($D34,'Portuária Encad NUTS II Tab'!$A$5:$J$508,Q$1,FALSE),"")</f>
        <v>27318700</v>
      </c>
      <c r="R34" s="15">
        <f>IFERROR(VLOOKUP($D34,'Portuária Encad NUTS II Tab'!$A$5:$J$508,R$1,FALSE),"")</f>
        <v>179827900</v>
      </c>
      <c r="T34" s="9">
        <f t="shared" si="7"/>
        <v>2007</v>
      </c>
      <c r="U34" s="9">
        <v>2007</v>
      </c>
      <c r="V34" s="10">
        <f>IFERROR(VLOOKUP($U34,'Portuária Cor NUTS II Tab'!$A$5:$I$52,7,FALSE),"")</f>
        <v>98589.324999999997</v>
      </c>
    </row>
    <row r="35" spans="4:22" x14ac:dyDescent="0.3">
      <c r="D35" s="13">
        <f t="shared" si="0"/>
        <v>2013</v>
      </c>
      <c r="E35" s="9">
        <f>IFERROR(VLOOKUP($D35,'Portuária Encad NUTS II Tab'!$A$5:$J$508,E$1,FALSE),"")</f>
        <v>45793.981358437086</v>
      </c>
      <c r="G35" s="13">
        <f t="shared" si="1"/>
        <v>2013</v>
      </c>
      <c r="H35" s="14">
        <f t="shared" si="2"/>
        <v>1</v>
      </c>
      <c r="J35" s="13">
        <f t="shared" si="3"/>
        <v>2013</v>
      </c>
      <c r="K35" s="14">
        <f t="shared" si="4"/>
        <v>1.7609073848025673E-3</v>
      </c>
      <c r="M35" s="13">
        <f t="shared" si="5"/>
        <v>2013</v>
      </c>
      <c r="N35" s="14">
        <f t="shared" si="6"/>
        <v>2.5702610537680092E-4</v>
      </c>
      <c r="P35" s="15">
        <f>IFERROR(VLOOKUP($D35,'Portuária Encad NUTS II Tab'!$A$5:$J$508,P$1,FALSE),"")</f>
        <v>45793.981358437086</v>
      </c>
      <c r="Q35" s="15">
        <f>IFERROR(VLOOKUP($D35,'Portuária Encad NUTS II Tab'!$A$5:$J$508,Q$1,FALSE),"")</f>
        <v>26005900</v>
      </c>
      <c r="R35" s="15">
        <f>IFERROR(VLOOKUP($D35,'Portuária Encad NUTS II Tab'!$A$5:$J$508,R$1,FALSE),"")</f>
        <v>178168599.99999997</v>
      </c>
      <c r="T35" s="9">
        <f t="shared" si="7"/>
        <v>2008</v>
      </c>
      <c r="U35" s="9">
        <v>2008</v>
      </c>
      <c r="V35" s="10">
        <f>IFERROR(VLOOKUP($U35,'Portuária Cor NUTS II Tab'!$A$5:$I$52,7,FALSE),"")</f>
        <v>62552.1</v>
      </c>
    </row>
    <row r="36" spans="4:22" x14ac:dyDescent="0.3">
      <c r="D36" s="13">
        <f t="shared" si="0"/>
        <v>2014</v>
      </c>
      <c r="E36" s="9">
        <f>IFERROR(VLOOKUP($D36,'Portuária Encad NUTS II Tab'!$A$5:$J$508,E$1,FALSE),"")</f>
        <v>36323.36861263153</v>
      </c>
      <c r="G36" s="13">
        <f t="shared" si="1"/>
        <v>2014</v>
      </c>
      <c r="H36" s="14">
        <f t="shared" si="2"/>
        <v>1</v>
      </c>
      <c r="J36" s="13">
        <f t="shared" si="3"/>
        <v>2014</v>
      </c>
      <c r="K36" s="14">
        <f t="shared" si="4"/>
        <v>1.3654837060358982E-3</v>
      </c>
      <c r="M36" s="13">
        <f t="shared" si="5"/>
        <v>2014</v>
      </c>
      <c r="N36" s="14">
        <f t="shared" si="6"/>
        <v>2.0226833937965025E-4</v>
      </c>
      <c r="P36" s="15">
        <f>IFERROR(VLOOKUP($D36,'Portuária Encad NUTS II Tab'!$A$5:$J$508,P$1,FALSE),"")</f>
        <v>36323.36861263153</v>
      </c>
      <c r="Q36" s="15">
        <f>IFERROR(VLOOKUP($D36,'Portuária Encad NUTS II Tab'!$A$5:$J$508,Q$1,FALSE),"")</f>
        <v>26601100</v>
      </c>
      <c r="R36" s="15">
        <f>IFERROR(VLOOKUP($D36,'Portuária Encad NUTS II Tab'!$A$5:$J$508,R$1,FALSE),"")</f>
        <v>179580100</v>
      </c>
      <c r="T36" s="9">
        <f t="shared" si="7"/>
        <v>2009</v>
      </c>
      <c r="U36" s="9">
        <v>2009</v>
      </c>
      <c r="V36" s="10">
        <f>IFERROR(VLOOKUP($U36,'Portuária Cor NUTS II Tab'!$A$5:$I$52,7,FALSE),"")</f>
        <v>73506.786999999997</v>
      </c>
    </row>
    <row r="37" spans="4:22" x14ac:dyDescent="0.3">
      <c r="D37" s="13">
        <f t="shared" si="0"/>
        <v>2015</v>
      </c>
      <c r="E37" s="9">
        <f>IFERROR(VLOOKUP($D37,'Portuária Encad NUTS II Tab'!$A$5:$J$508,E$1,FALSE),"")</f>
        <v>37305.478497480857</v>
      </c>
      <c r="G37" s="13">
        <f t="shared" si="1"/>
        <v>2015</v>
      </c>
      <c r="H37" s="14">
        <f t="shared" si="2"/>
        <v>1</v>
      </c>
      <c r="J37" s="13">
        <f t="shared" si="3"/>
        <v>2015</v>
      </c>
      <c r="K37" s="14">
        <f t="shared" si="4"/>
        <v>1.3240349272945688E-3</v>
      </c>
      <c r="M37" s="13">
        <f t="shared" si="5"/>
        <v>2015</v>
      </c>
      <c r="N37" s="14">
        <f t="shared" si="6"/>
        <v>2.040801194841134E-4</v>
      </c>
      <c r="P37" s="15">
        <f>IFERROR(VLOOKUP($D37,'Portuária Encad NUTS II Tab'!$A$5:$J$508,P$1,FALSE),"")</f>
        <v>37305.478497480857</v>
      </c>
      <c r="Q37" s="15">
        <f>IFERROR(VLOOKUP($D37,'Portuária Encad NUTS II Tab'!$A$5:$J$508,Q$1,FALSE),"")</f>
        <v>28175600.000000004</v>
      </c>
      <c r="R37" s="15">
        <f>IFERROR(VLOOKUP($D37,'Portuária Encad NUTS II Tab'!$A$5:$J$508,R$1,FALSE),"")</f>
        <v>182798200</v>
      </c>
      <c r="T37" s="9">
        <f t="shared" si="7"/>
        <v>2010</v>
      </c>
      <c r="U37" s="9">
        <v>2010</v>
      </c>
      <c r="V37" s="10">
        <f>IFERROR(VLOOKUP($U37,'Portuária Cor NUTS II Tab'!$A$5:$I$52,7,FALSE),"")</f>
        <v>99066.467000000004</v>
      </c>
    </row>
    <row r="38" spans="4:22" x14ac:dyDescent="0.3">
      <c r="D38" s="13">
        <f t="shared" si="0"/>
        <v>2016</v>
      </c>
      <c r="E38" s="9">
        <f>IFERROR(VLOOKUP($D38,'Portuária Encad NUTS II Tab'!$A$5:$J$508,E$1,FALSE),"")</f>
        <v>22373.225433688782</v>
      </c>
      <c r="G38" s="13">
        <f t="shared" si="1"/>
        <v>2016</v>
      </c>
      <c r="H38" s="14">
        <f t="shared" si="2"/>
        <v>1</v>
      </c>
      <c r="J38" s="13">
        <f t="shared" si="3"/>
        <v>2016</v>
      </c>
      <c r="K38" s="14">
        <f t="shared" si="4"/>
        <v>7.743368877905952E-4</v>
      </c>
      <c r="M38" s="13">
        <f t="shared" si="5"/>
        <v>2016</v>
      </c>
      <c r="N38" s="14">
        <f t="shared" si="6"/>
        <v>1.1997023662253261E-4</v>
      </c>
      <c r="P38" s="15">
        <f>IFERROR(VLOOKUP($D38,'Portuária Encad NUTS II Tab'!$A$5:$J$508,P$1,FALSE),"")</f>
        <v>22373.225433688782</v>
      </c>
      <c r="Q38" s="15">
        <f>IFERROR(VLOOKUP($D38,'Portuária Encad NUTS II Tab'!$A$5:$J$508,Q$1,FALSE),"")</f>
        <v>28893400</v>
      </c>
      <c r="R38" s="15">
        <f>IFERROR(VLOOKUP($D38,'Portuária Encad NUTS II Tab'!$A$5:$J$508,R$1,FALSE),"")</f>
        <v>186489800</v>
      </c>
      <c r="T38" s="9">
        <f t="shared" si="7"/>
        <v>2011</v>
      </c>
      <c r="U38" s="9">
        <v>2011</v>
      </c>
      <c r="V38" s="10">
        <f>IFERROR(VLOOKUP($U38,'Portuária Cor NUTS II Tab'!$A$5:$I$52,7,FALSE),"")</f>
        <v>71253.688999999998</v>
      </c>
    </row>
    <row r="39" spans="4:22" x14ac:dyDescent="0.3">
      <c r="D39" s="13">
        <f t="shared" si="0"/>
        <v>2017</v>
      </c>
      <c r="E39" s="9">
        <f>IFERROR(VLOOKUP($D39,'Portuária Encad NUTS II Tab'!$A$5:$J$508,E$1,FALSE),"")</f>
        <v>30224.734148937143</v>
      </c>
      <c r="G39" s="13">
        <f t="shared" si="1"/>
        <v>2017</v>
      </c>
      <c r="H39" s="14">
        <f t="shared" si="2"/>
        <v>1</v>
      </c>
      <c r="J39" s="13">
        <f t="shared" si="3"/>
        <v>2017</v>
      </c>
      <c r="K39" s="14">
        <f t="shared" si="4"/>
        <v>9.3827753232971606E-4</v>
      </c>
      <c r="M39" s="13">
        <f t="shared" si="5"/>
        <v>2017</v>
      </c>
      <c r="N39" s="14">
        <f t="shared" si="6"/>
        <v>1.5658147462418632E-4</v>
      </c>
      <c r="P39" s="15">
        <f>IFERROR(VLOOKUP($D39,'Portuária Encad NUTS II Tab'!$A$5:$J$508,P$1,FALSE),"")</f>
        <v>30224.734148937143</v>
      </c>
      <c r="Q39" s="15">
        <f>IFERROR(VLOOKUP($D39,'Portuária Encad NUTS II Tab'!$A$5:$J$508,Q$1,FALSE),"")</f>
        <v>32213000</v>
      </c>
      <c r="R39" s="15">
        <f>IFERROR(VLOOKUP($D39,'Portuária Encad NUTS II Tab'!$A$5:$J$508,R$1,FALSE),"")</f>
        <v>193028800.00000003</v>
      </c>
      <c r="T39" s="9">
        <f t="shared" si="7"/>
        <v>2012</v>
      </c>
      <c r="U39" s="9">
        <v>2012</v>
      </c>
      <c r="V39" s="10">
        <f>IFERROR(VLOOKUP($U39,'Portuária Cor NUTS II Tab'!$A$5:$I$52,7,FALSE),"")</f>
        <v>55056.724999999999</v>
      </c>
    </row>
    <row r="40" spans="4:22" x14ac:dyDescent="0.3">
      <c r="D40" s="13">
        <f t="shared" si="0"/>
        <v>2018</v>
      </c>
      <c r="E40" s="9">
        <f>IFERROR(VLOOKUP($D40,'Portuária Encad NUTS II Tab'!$A$5:$J$508,E$1,FALSE),"")</f>
        <v>22420.337469404843</v>
      </c>
      <c r="G40" s="13">
        <f t="shared" si="1"/>
        <v>2018</v>
      </c>
      <c r="H40" s="14">
        <f t="shared" si="2"/>
        <v>1</v>
      </c>
      <c r="J40" s="13">
        <f t="shared" si="3"/>
        <v>2018</v>
      </c>
      <c r="K40" s="14">
        <f t="shared" si="4"/>
        <v>6.5547917582203634E-4</v>
      </c>
      <c r="M40" s="13">
        <f t="shared" si="5"/>
        <v>2018</v>
      </c>
      <c r="N40" s="14">
        <f t="shared" si="6"/>
        <v>1.1293247510009809E-4</v>
      </c>
      <c r="P40" s="15">
        <f>IFERROR(VLOOKUP($D40,'Portuária Encad NUTS II Tab'!$A$5:$J$508,P$1,FALSE),"")</f>
        <v>22420.337469404843</v>
      </c>
      <c r="Q40" s="15">
        <f>IFERROR(VLOOKUP($D40,'Portuária Encad NUTS II Tab'!$A$5:$J$508,Q$1,FALSE),"")</f>
        <v>34204500</v>
      </c>
      <c r="R40" s="15">
        <f>IFERROR(VLOOKUP($D40,'Portuária Encad NUTS II Tab'!$A$5:$J$508,R$1,FALSE),"")</f>
        <v>198528700</v>
      </c>
      <c r="T40" s="9">
        <f t="shared" si="7"/>
        <v>2013</v>
      </c>
      <c r="U40" s="9">
        <v>2013</v>
      </c>
      <c r="V40" s="10">
        <f>IFERROR(VLOOKUP($U40,'Portuária Cor NUTS II Tab'!$A$5:$I$52,7,FALSE),"")</f>
        <v>44287.349000000002</v>
      </c>
    </row>
    <row r="41" spans="4:22" x14ac:dyDescent="0.3">
      <c r="D41" s="13">
        <f t="shared" si="0"/>
        <v>2019</v>
      </c>
      <c r="E41" s="9">
        <f>IFERROR(VLOOKUP($D41,'Portuária Encad NUTS II Tab'!$A$5:$J$508,E$1,FALSE),"")</f>
        <v>31644.102305602722</v>
      </c>
      <c r="G41" s="13">
        <f t="shared" si="1"/>
        <v>2019</v>
      </c>
      <c r="H41" s="14">
        <f t="shared" si="2"/>
        <v>1</v>
      </c>
      <c r="J41" s="13">
        <f t="shared" si="3"/>
        <v>2019</v>
      </c>
      <c r="K41" s="14">
        <f t="shared" si="4"/>
        <v>8.7784944519014526E-4</v>
      </c>
      <c r="M41" s="13">
        <f t="shared" si="5"/>
        <v>2019</v>
      </c>
      <c r="N41" s="14">
        <f t="shared" si="6"/>
        <v>1.552285586738544E-4</v>
      </c>
      <c r="P41" s="15">
        <f>IFERROR(VLOOKUP($D41,'Portuária Encad NUTS II Tab'!$A$5:$J$508,P$1,FALSE),"")</f>
        <v>31644.102305602722</v>
      </c>
      <c r="Q41" s="15">
        <f>IFERROR(VLOOKUP($D41,'Portuária Encad NUTS II Tab'!$A$5:$J$508,Q$1,FALSE),"")</f>
        <v>36047300</v>
      </c>
      <c r="R41" s="15">
        <f>IFERROR(VLOOKUP($D41,'Portuária Encad NUTS II Tab'!$A$5:$J$508,R$1,FALSE),"")</f>
        <v>203854900</v>
      </c>
      <c r="T41" s="9">
        <f t="shared" si="7"/>
        <v>2014</v>
      </c>
      <c r="U41" s="9">
        <v>2014</v>
      </c>
      <c r="V41" s="10">
        <f>IFERROR(VLOOKUP($U41,'Portuária Cor NUTS II Tab'!$A$5:$I$52,7,FALSE),"")</f>
        <v>35519.917999999998</v>
      </c>
    </row>
    <row r="42" spans="4:22" x14ac:dyDescent="0.3">
      <c r="D42" s="13">
        <f t="shared" si="0"/>
        <v>2020</v>
      </c>
      <c r="E42" s="9">
        <f>IFERROR(VLOOKUP($D42,'Portuária Encad NUTS II Tab'!$A$5:$J$508,E$1,FALSE),"")</f>
        <v>72627.160452339405</v>
      </c>
      <c r="G42" s="13">
        <f t="shared" si="1"/>
        <v>2020</v>
      </c>
      <c r="H42" s="14">
        <f t="shared" si="2"/>
        <v>1</v>
      </c>
      <c r="J42" s="13">
        <f t="shared" si="3"/>
        <v>2020</v>
      </c>
      <c r="K42" s="14">
        <f t="shared" si="4"/>
        <v>2.0596146175778634E-3</v>
      </c>
      <c r="M42" s="13">
        <f t="shared" si="5"/>
        <v>2020</v>
      </c>
      <c r="N42" s="14">
        <f t="shared" si="6"/>
        <v>3.8851786889557963E-4</v>
      </c>
      <c r="P42" s="15">
        <f>IFERROR(VLOOKUP($D42,'Portuária Encad NUTS II Tab'!$A$5:$J$508,P$1,FALSE),"")</f>
        <v>72627.160452339405</v>
      </c>
      <c r="Q42" s="15">
        <f>IFERROR(VLOOKUP($D42,'Portuária Encad NUTS II Tab'!$A$5:$J$508,Q$1,FALSE),"")</f>
        <v>35262500</v>
      </c>
      <c r="R42" s="15">
        <f>IFERROR(VLOOKUP($D42,'Portuária Encad NUTS II Tab'!$A$5:$J$508,R$1,FALSE),"")</f>
        <v>186933900.00000003</v>
      </c>
      <c r="T42" s="9">
        <f t="shared" si="7"/>
        <v>2015</v>
      </c>
      <c r="U42" s="9">
        <v>2015</v>
      </c>
      <c r="V42" s="10">
        <f>IFERROR(VLOOKUP($U42,'Portuária Cor NUTS II Tab'!$A$5:$I$52,7,FALSE),"")</f>
        <v>36922.699999999997</v>
      </c>
    </row>
    <row r="43" spans="4:22" x14ac:dyDescent="0.3">
      <c r="D43" s="13">
        <f t="shared" si="0"/>
        <v>2021</v>
      </c>
      <c r="E43" s="9">
        <f>IFERROR(VLOOKUP($D43,'Portuária Encad NUTS II Tab'!$A$5:$J$508,E$1,FALSE),"")</f>
        <v>86840.387077892912</v>
      </c>
      <c r="G43" s="13">
        <f t="shared" si="1"/>
        <v>2021</v>
      </c>
      <c r="H43" s="14">
        <f t="shared" si="2"/>
        <v>1</v>
      </c>
      <c r="J43" s="13">
        <f t="shared" si="3"/>
        <v>2021</v>
      </c>
      <c r="K43" s="14">
        <f t="shared" si="4"/>
        <v>2.2788864649834783E-3</v>
      </c>
      <c r="M43" s="13">
        <f t="shared" si="5"/>
        <v>2021</v>
      </c>
      <c r="N43" s="14">
        <f t="shared" si="6"/>
        <v>4.3934424004709585E-4</v>
      </c>
      <c r="P43" s="15">
        <f>IFERROR(VLOOKUP($D43,'Portuária Encad NUTS II Tab'!$A$5:$J$508,P$1,FALSE),"")</f>
        <v>86840.387077892912</v>
      </c>
      <c r="Q43" s="15">
        <f>IFERROR(VLOOKUP($D43,'Portuária Encad NUTS II Tab'!$A$5:$J$508,Q$1,FALSE),"")</f>
        <v>38106500</v>
      </c>
      <c r="R43" s="15">
        <f>IFERROR(VLOOKUP($D43,'Portuária Encad NUTS II Tab'!$A$5:$J$508,R$1,FALSE),"")</f>
        <v>197659099.99999997</v>
      </c>
      <c r="T43" s="9">
        <f t="shared" si="7"/>
        <v>2016</v>
      </c>
      <c r="U43" s="9">
        <v>2016</v>
      </c>
      <c r="V43" s="10">
        <f>IFERROR(VLOOKUP($U43,'Portuária Cor NUTS II Tab'!$A$5:$I$52,7,FALSE),"")</f>
        <v>22373.148000000001</v>
      </c>
    </row>
    <row r="44" spans="4:22" x14ac:dyDescent="0.3">
      <c r="D44" s="13">
        <f>D45-1</f>
        <v>2022</v>
      </c>
      <c r="E44" s="9">
        <f>IFERROR(VLOOKUP($D44,'Portuária Encad NUTS II Tab'!$A$5:$J$508,E$1,FALSE),"")</f>
        <v>130601.06670419495</v>
      </c>
      <c r="G44" s="13">
        <f t="shared" si="1"/>
        <v>2022</v>
      </c>
      <c r="H44" s="14">
        <f t="shared" si="2"/>
        <v>1</v>
      </c>
      <c r="J44" s="13">
        <f t="shared" si="3"/>
        <v>2022</v>
      </c>
      <c r="K44" s="14">
        <f t="shared" si="4"/>
        <v>3.3275428794525891E-3</v>
      </c>
      <c r="M44" s="13">
        <f t="shared" si="5"/>
        <v>2022</v>
      </c>
      <c r="N44" s="14">
        <f t="shared" si="6"/>
        <v>6.1851009761200676E-4</v>
      </c>
      <c r="P44" s="15">
        <f>IFERROR(VLOOKUP($D44,'Portuária Encad NUTS II Tab'!$A$5:$J$508,P$1,FALSE),"")</f>
        <v>130601.06670419495</v>
      </c>
      <c r="Q44" s="15">
        <f>IFERROR(VLOOKUP($D44,'Portuária Encad NUTS II Tab'!$A$5:$J$508,Q$1,FALSE),"")</f>
        <v>39248500</v>
      </c>
      <c r="R44" s="15">
        <f>IFERROR(VLOOKUP($D44,'Portuária Encad NUTS II Tab'!$A$5:$J$508,R$1,FALSE),"")</f>
        <v>211154300</v>
      </c>
      <c r="T44" s="9">
        <f t="shared" si="7"/>
        <v>2017</v>
      </c>
      <c r="U44" s="9">
        <v>2017</v>
      </c>
      <c r="V44" s="10">
        <f>IFERROR(VLOOKUP($U44,'Portuária Cor NUTS II Tab'!$A$5:$I$52,7,FALSE),"")</f>
        <v>30857.79</v>
      </c>
    </row>
    <row r="45" spans="4:22" x14ac:dyDescent="0.3">
      <c r="D45" s="13">
        <f>T4</f>
        <v>2023</v>
      </c>
      <c r="E45" s="9">
        <f>IFERROR(VLOOKUP($D45,'Portuária Encad NUTS II Tab'!$A$5:$J$508,E$1,FALSE),"")</f>
        <v>63524.235653420692</v>
      </c>
      <c r="G45" s="13">
        <f t="shared" si="1"/>
        <v>2023</v>
      </c>
      <c r="H45" s="14">
        <f>IF(SUM(E45)=0,"",E45/P45)</f>
        <v>1</v>
      </c>
      <c r="J45" s="13">
        <f t="shared" si="3"/>
        <v>2023</v>
      </c>
      <c r="K45" s="14">
        <f>IF(SUM(E45)=0,"",E45/Q45)</f>
        <v>1.5782810915406767E-3</v>
      </c>
      <c r="M45" s="13">
        <f t="shared" si="5"/>
        <v>2023</v>
      </c>
      <c r="N45" s="14">
        <f>IF(SUM(E45)=0,"",E45/R45)</f>
        <v>2.9419038504981126E-4</v>
      </c>
      <c r="P45" s="15">
        <f>IFERROR(VLOOKUP($D45,'Portuária Encad NUTS II Tab'!$A$5:$J$508,P$1,FALSE),"")</f>
        <v>63524.235653420692</v>
      </c>
      <c r="Q45" s="15">
        <f>IFERROR(VLOOKUP($D45,'Portuária Encad NUTS II Tab'!$A$5:$J$508,Q$1,FALSE),"")</f>
        <v>40249000</v>
      </c>
      <c r="R45" s="15">
        <f>IFERROR(VLOOKUP($D45,'Portuária Encad NUTS II Tab'!$A$5:$J$508,R$1,FALSE),"")</f>
        <v>215929000</v>
      </c>
      <c r="T45" s="9">
        <f t="shared" si="7"/>
        <v>2018</v>
      </c>
      <c r="U45" s="9">
        <v>2018</v>
      </c>
      <c r="V45" s="10">
        <f>IFERROR(VLOOKUP($U45,'Portuária Cor NUTS II Tab'!$A$5:$I$52,7,FALSE),"")</f>
        <v>23566.705000000002</v>
      </c>
    </row>
    <row r="46" spans="4:22" x14ac:dyDescent="0.3">
      <c r="T46" s="9">
        <f t="shared" si="7"/>
        <v>2019</v>
      </c>
      <c r="U46" s="9">
        <v>2019</v>
      </c>
      <c r="V46" s="10">
        <f>IFERROR(VLOOKUP($U46,'Portuária Cor NUTS II Tab'!$A$5:$I$52,7,FALSE),"")</f>
        <v>34073.813999999998</v>
      </c>
    </row>
    <row r="47" spans="4:22" x14ac:dyDescent="0.3">
      <c r="T47" s="9">
        <f t="shared" si="7"/>
        <v>2020</v>
      </c>
      <c r="U47" s="9">
        <v>2020</v>
      </c>
      <c r="V47" s="10">
        <f>IFERROR(VLOOKUP($U47,'Portuária Cor NUTS II Tab'!$A$5:$I$52,7,FALSE),"")</f>
        <v>79315.346999999994</v>
      </c>
    </row>
    <row r="48" spans="4:22" x14ac:dyDescent="0.3">
      <c r="T48" s="9">
        <f t="shared" si="7"/>
        <v>2021</v>
      </c>
      <c r="U48" s="9">
        <v>2021</v>
      </c>
      <c r="V48" s="10">
        <f>IFERROR(VLOOKUP($U48,'Portuária Cor NUTS II Tab'!$A$5:$I$52,7,FALSE),"")</f>
        <v>99449.237999999998</v>
      </c>
    </row>
    <row r="49" spans="20:22" x14ac:dyDescent="0.3">
      <c r="T49" s="9">
        <f t="shared" si="7"/>
        <v>2022</v>
      </c>
      <c r="U49" s="9">
        <v>2022</v>
      </c>
      <c r="V49" s="10">
        <f>IFERROR(VLOOKUP($U49,'Portuária Cor NUTS II Tab'!$A$5:$I$52,7,FALSE),"")</f>
        <v>161936.538</v>
      </c>
    </row>
    <row r="50" spans="20:22" x14ac:dyDescent="0.3">
      <c r="T50" s="9">
        <f t="shared" si="7"/>
        <v>2023</v>
      </c>
      <c r="U50" s="9">
        <v>2023</v>
      </c>
      <c r="V50" s="10">
        <f>IFERROR(VLOOKUP($U50,'Portuária Cor NUTS II Tab'!$A$5:$I$52,7,FALSE),"")</f>
        <v>81237.600000000006</v>
      </c>
    </row>
    <row r="51" spans="20:22" x14ac:dyDescent="0.3">
      <c r="T51" s="9" t="str">
        <f t="shared" si="7"/>
        <v/>
      </c>
      <c r="U51" s="9">
        <v>2024</v>
      </c>
      <c r="V51" s="10" t="str">
        <f>IFERROR(VLOOKUP($U51,'Portuária Cor NUTS II Tab'!$A$5:$I$52,7,FALSE),"")</f>
        <v/>
      </c>
    </row>
    <row r="52" spans="20:22" x14ac:dyDescent="0.3">
      <c r="T52" s="9" t="str">
        <f t="shared" si="7"/>
        <v/>
      </c>
      <c r="U52" s="9">
        <v>2025</v>
      </c>
      <c r="V52" s="10" t="str">
        <f>IFERROR(VLOOKUP($U52,'Portuária Cor NUTS II Tab'!$A$5:$I$52,7,FALSE),"")</f>
        <v/>
      </c>
    </row>
    <row r="53" spans="20:22" x14ac:dyDescent="0.3">
      <c r="T53" s="9" t="str">
        <f t="shared" si="7"/>
        <v/>
      </c>
      <c r="U53" s="9">
        <v>2026</v>
      </c>
      <c r="V53" s="10" t="str">
        <f>IFERROR(VLOOKUP($U53,'Portuária Cor NUTS II Tab'!$A$5:$I$52,7,FALSE),"")</f>
        <v/>
      </c>
    </row>
    <row r="54" spans="20:22" x14ac:dyDescent="0.3">
      <c r="T54" s="9" t="str">
        <f t="shared" si="7"/>
        <v/>
      </c>
      <c r="U54" s="9">
        <v>2027</v>
      </c>
      <c r="V54" s="10" t="str">
        <f>IFERROR(VLOOKUP($U54,'Portuária Cor NUTS II Tab'!$A$5:$I$52,7,FALSE),"")</f>
        <v/>
      </c>
    </row>
    <row r="55" spans="20:22" x14ac:dyDescent="0.3">
      <c r="T55" s="9" t="str">
        <f t="shared" si="7"/>
        <v/>
      </c>
      <c r="U55" s="9">
        <v>2028</v>
      </c>
      <c r="V55" s="10" t="str">
        <f>IFERROR(VLOOKUP($U55,'Portuária Cor NUTS II Tab'!$A$5:$I$52,7,FALSE),"")</f>
        <v/>
      </c>
    </row>
    <row r="56" spans="20:22" x14ac:dyDescent="0.3">
      <c r="T56" s="9" t="str">
        <f t="shared" si="7"/>
        <v/>
      </c>
      <c r="U56" s="9">
        <v>2029</v>
      </c>
      <c r="V56" s="10" t="str">
        <f>IFERROR(VLOOKUP($U56,'Portuária Cor NUTS II Tab'!$A$5:$I$52,7,FALSE),"")</f>
        <v/>
      </c>
    </row>
  </sheetData>
  <sheetProtection algorithmName="SHA-512" hashValue="RJ5b3+tbONSEaTKhtFJjLjBKxL29N6NvdRcq71qnXghZ9lRXwe1VcwK5j9HfnjXT3+bSVLwHPgM1qfjlbrjOcQ==" saltValue="OgN8TGIPZcXyOtohmB0scA==" spinCount="100000" sheet="1" objects="1" scenarios="1" autoFilter="0"/>
  <mergeCells count="4">
    <mergeCell ref="D2:E2"/>
    <mergeCell ref="G2:H2"/>
    <mergeCell ref="J2:K2"/>
    <mergeCell ref="M2:N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Folha58"/>
  <dimension ref="A1:V56"/>
  <sheetViews>
    <sheetView topLeftCell="O1" workbookViewId="0">
      <selection activeCell="A34" sqref="A1:XFD1048576"/>
    </sheetView>
  </sheetViews>
  <sheetFormatPr defaultRowHeight="14.4" x14ac:dyDescent="0.3"/>
  <cols>
    <col min="1" max="1" width="8.88671875" style="9"/>
    <col min="2" max="2" width="21" style="9" bestFit="1" customWidth="1"/>
    <col min="3" max="15" width="8.88671875" style="9"/>
    <col min="16" max="16" width="12.109375" style="9" bestFit="1" customWidth="1"/>
    <col min="17" max="17" width="10.109375" style="9" bestFit="1" customWidth="1"/>
    <col min="18" max="18" width="11.109375" style="9" bestFit="1" customWidth="1"/>
    <col min="19" max="19" width="8.88671875" style="9"/>
    <col min="20" max="20" width="5" style="9" bestFit="1" customWidth="1"/>
    <col min="21" max="21" width="5" style="10" bestFit="1" customWidth="1"/>
    <col min="22" max="22" width="11.44140625" style="9" bestFit="1" customWidth="1"/>
    <col min="23" max="16384" width="8.88671875" style="9"/>
  </cols>
  <sheetData>
    <row r="1" spans="1:22" x14ac:dyDescent="0.3">
      <c r="A1" s="9">
        <v>6</v>
      </c>
      <c r="B1" s="9" t="str">
        <f>VLOOKUP(A1,$A$5:$B$10,2,FALSE)</f>
        <v>Continente</v>
      </c>
      <c r="E1" s="9">
        <f>A1+1</f>
        <v>7</v>
      </c>
      <c r="P1" s="9">
        <v>7</v>
      </c>
      <c r="Q1" s="9">
        <v>8</v>
      </c>
      <c r="R1" s="9">
        <v>9</v>
      </c>
    </row>
    <row r="2" spans="1:22" x14ac:dyDescent="0.3">
      <c r="D2" s="70" t="s">
        <v>40</v>
      </c>
      <c r="E2" s="70"/>
      <c r="G2" s="70" t="s">
        <v>41</v>
      </c>
      <c r="H2" s="70"/>
      <c r="J2" s="70" t="s">
        <v>42</v>
      </c>
      <c r="K2" s="70"/>
      <c r="M2" s="70" t="s">
        <v>43</v>
      </c>
      <c r="N2" s="70"/>
    </row>
    <row r="3" spans="1:22" x14ac:dyDescent="0.3">
      <c r="U3" s="9"/>
      <c r="V3" s="10"/>
    </row>
    <row r="4" spans="1:22" x14ac:dyDescent="0.3">
      <c r="D4" s="12"/>
      <c r="E4" s="11" t="str">
        <f>HLOOKUP(B1,'Aeroportuária Cor NUTS II Tab'!$B$4:$I$42,1,FALSE)</f>
        <v>Continente</v>
      </c>
      <c r="G4" s="12"/>
      <c r="H4" s="11" t="str">
        <f>E4</f>
        <v>Continente</v>
      </c>
      <c r="J4" s="12"/>
      <c r="K4" s="11" t="str">
        <f>H4</f>
        <v>Continente</v>
      </c>
      <c r="M4" s="12"/>
      <c r="N4" s="11" t="str">
        <f>K4</f>
        <v>Continente</v>
      </c>
      <c r="P4" s="11" t="s">
        <v>32</v>
      </c>
      <c r="Q4" s="11" t="s">
        <v>37</v>
      </c>
      <c r="R4" s="11" t="s">
        <v>38</v>
      </c>
      <c r="T4" s="9">
        <f>MAX(T5:T500)</f>
        <v>2023</v>
      </c>
      <c r="U4" s="9"/>
      <c r="V4" s="10" t="s">
        <v>32</v>
      </c>
    </row>
    <row r="5" spans="1:22" x14ac:dyDescent="0.3">
      <c r="A5" s="9">
        <v>1</v>
      </c>
      <c r="B5" s="9" t="s">
        <v>0</v>
      </c>
      <c r="D5" s="13">
        <f t="shared" ref="D5:D43" si="0">D6-1</f>
        <v>1983</v>
      </c>
      <c r="E5" s="9">
        <f>VLOOKUP($D5,'Aeroportuária Cor NUTS II Tab'!$A$5:$I$508,E$1,FALSE)</f>
        <v>3586.3568799193945</v>
      </c>
      <c r="G5" s="13">
        <f>D5</f>
        <v>1983</v>
      </c>
      <c r="H5" s="14">
        <f>IF(SUM(E5)=0,"",E5/P5)</f>
        <v>1</v>
      </c>
      <c r="J5" s="13">
        <f>G5</f>
        <v>1983</v>
      </c>
      <c r="K5" s="14">
        <f>IF(SUM(E5)=0,"",E5/Q5)</f>
        <v>7.4136576329083095E-4</v>
      </c>
      <c r="M5" s="13">
        <f>J5</f>
        <v>1983</v>
      </c>
      <c r="N5" s="14">
        <f>IF(SUM(E5)=0,"",E5/R5)</f>
        <v>2.3227699999477943E-4</v>
      </c>
      <c r="P5" s="15">
        <f>VLOOKUP($D5,'Aeroportuária Cor NUTS II Tab'!$A$5:$I$508,P$1,FALSE)</f>
        <v>3586.3568799193945</v>
      </c>
      <c r="Q5" s="15">
        <f>VLOOKUP($D5,'Aeroportuária Cor NUTS II Tab'!$A$5:$I$508,Q$1,FALSE)</f>
        <v>4837500</v>
      </c>
      <c r="R5" s="15">
        <f>VLOOKUP($D5,'Aeroportuária Cor NUTS II Tab'!$A$5:$I$508,R$1,FALSE)</f>
        <v>15440000</v>
      </c>
      <c r="T5" s="9">
        <f>IF(SUM(V5)&gt;0,U5,"")</f>
        <v>1978</v>
      </c>
      <c r="U5" s="9">
        <v>1978</v>
      </c>
      <c r="V5" s="10">
        <f>IFERROR(VLOOKUP($U5,'Aeroportuária Cor NUTS II Tab'!$A$5:$I$52,7,FALSE),"")</f>
        <v>749.88278249418897</v>
      </c>
    </row>
    <row r="6" spans="1:22" x14ac:dyDescent="0.3">
      <c r="A6" s="9">
        <v>2</v>
      </c>
      <c r="B6" s="9" t="s">
        <v>1</v>
      </c>
      <c r="D6" s="13">
        <f t="shared" si="0"/>
        <v>1984</v>
      </c>
      <c r="E6" s="9">
        <f>VLOOKUP($D6,'Aeroportuária Cor NUTS II Tab'!$A$5:$I$508,E$1,FALSE)</f>
        <v>5027.8828024461045</v>
      </c>
      <c r="G6" s="13">
        <f t="shared" ref="G6:G45" si="1">D6</f>
        <v>1984</v>
      </c>
      <c r="H6" s="14">
        <f t="shared" ref="H6:H44" si="2">IF(SUM(E6)=0,"",E6/P6)</f>
        <v>1</v>
      </c>
      <c r="J6" s="13">
        <f t="shared" ref="J6:J45" si="3">G6</f>
        <v>1984</v>
      </c>
      <c r="K6" s="14">
        <f t="shared" ref="K6:K44" si="4">IF(SUM(E6)=0,"",E6/Q6)</f>
        <v>9.6038102925259379E-4</v>
      </c>
      <c r="M6" s="13">
        <f t="shared" ref="M6:M45" si="5">J6</f>
        <v>1984</v>
      </c>
      <c r="N6" s="14">
        <f t="shared" ref="N6:N44" si="6">IF(SUM(E6)=0,"",E6/R6)</f>
        <v>2.653376327218378E-4</v>
      </c>
      <c r="P6" s="15">
        <f>VLOOKUP(D6,'Aeroportuária Cor NUTS II Tab'!$A$5:$I$508,7,FALSE)</f>
        <v>5027.8828024461045</v>
      </c>
      <c r="Q6" s="15">
        <f>VLOOKUP($D6,'Aeroportuária Cor NUTS II Tab'!$A$5:$I$508,Q$1,FALSE)</f>
        <v>5235300</v>
      </c>
      <c r="R6" s="15">
        <f>VLOOKUP($D6,'Aeroportuária Cor NUTS II Tab'!$A$5:$I$508,R$1,FALSE)</f>
        <v>18949000</v>
      </c>
      <c r="T6" s="9">
        <f t="shared" ref="T6:T56" si="7">IF(SUM(V6)&gt;0,U6,"")</f>
        <v>1979</v>
      </c>
      <c r="U6" s="9">
        <v>1979</v>
      </c>
      <c r="V6" s="10">
        <f>IFERROR(VLOOKUP($U6,'Aeroportuária Cor NUTS II Tab'!$A$5:$I$52,7,FALSE),"")</f>
        <v>1310.8807773266428</v>
      </c>
    </row>
    <row r="7" spans="1:22" x14ac:dyDescent="0.3">
      <c r="A7" s="9">
        <v>3</v>
      </c>
      <c r="B7" s="9" t="s">
        <v>33</v>
      </c>
      <c r="D7" s="13">
        <f t="shared" si="0"/>
        <v>1985</v>
      </c>
      <c r="E7" s="9">
        <f>VLOOKUP($D7,'Aeroportuária Cor NUTS II Tab'!$A$5:$I$508,E$1,FALSE)</f>
        <v>5920.6013507447051</v>
      </c>
      <c r="G7" s="13">
        <f t="shared" si="1"/>
        <v>1985</v>
      </c>
      <c r="H7" s="14">
        <f t="shared" si="2"/>
        <v>1</v>
      </c>
      <c r="J7" s="13">
        <f t="shared" si="3"/>
        <v>1985</v>
      </c>
      <c r="K7" s="14">
        <f t="shared" si="4"/>
        <v>9.8686557834861896E-4</v>
      </c>
      <c r="M7" s="13">
        <f t="shared" si="5"/>
        <v>1985</v>
      </c>
      <c r="N7" s="14">
        <f t="shared" si="6"/>
        <v>2.5490497361849537E-4</v>
      </c>
      <c r="P7" s="15">
        <f>VLOOKUP(D7,'Aeroportuária Cor NUTS II Tab'!$A$5:$I$508,7,FALSE)</f>
        <v>5920.6013507447051</v>
      </c>
      <c r="Q7" s="15">
        <f>VLOOKUP($D7,'Aeroportuária Cor NUTS II Tab'!$A$5:$I$508,Q$1,FALSE)</f>
        <v>5999400</v>
      </c>
      <c r="R7" s="15">
        <f>VLOOKUP($D7,'Aeroportuária Cor NUTS II Tab'!$A$5:$I$508,R$1,FALSE)</f>
        <v>23226699.999999996</v>
      </c>
      <c r="T7" s="9">
        <f t="shared" si="7"/>
        <v>1980</v>
      </c>
      <c r="U7" s="9">
        <v>1980</v>
      </c>
      <c r="V7" s="10">
        <f>IFERROR(VLOOKUP($U7,'Aeroportuária Cor NUTS II Tab'!$A$5:$I$52,7,FALSE),"")</f>
        <v>1187.0192835267007</v>
      </c>
    </row>
    <row r="8" spans="1:22" x14ac:dyDescent="0.3">
      <c r="A8" s="9">
        <v>4</v>
      </c>
      <c r="B8" s="9" t="s">
        <v>2</v>
      </c>
      <c r="D8" s="13">
        <f t="shared" si="0"/>
        <v>1986</v>
      </c>
      <c r="E8" s="9">
        <f>VLOOKUP($D8,'Aeroportuária Cor NUTS II Tab'!$A$5:$I$508,E$1,FALSE)</f>
        <v>8504.5041450105236</v>
      </c>
      <c r="G8" s="13">
        <f t="shared" si="1"/>
        <v>1986</v>
      </c>
      <c r="H8" s="14">
        <f t="shared" si="2"/>
        <v>1</v>
      </c>
      <c r="J8" s="13">
        <f t="shared" si="3"/>
        <v>1986</v>
      </c>
      <c r="K8" s="14">
        <f t="shared" si="4"/>
        <v>1.204058237769074E-3</v>
      </c>
      <c r="M8" s="13">
        <f t="shared" si="5"/>
        <v>1986</v>
      </c>
      <c r="N8" s="14">
        <f t="shared" si="6"/>
        <v>3.0016673884537685E-4</v>
      </c>
      <c r="P8" s="15">
        <f>VLOOKUP(D8,'Aeroportuária Cor NUTS II Tab'!$A$5:$I$508,7,FALSE)</f>
        <v>8504.5041450105236</v>
      </c>
      <c r="Q8" s="15">
        <f>VLOOKUP($D8,'Aeroportuária Cor NUTS II Tab'!$A$5:$I$508,Q$1,FALSE)</f>
        <v>7063200</v>
      </c>
      <c r="R8" s="15">
        <f>VLOOKUP($D8,'Aeroportuária Cor NUTS II Tab'!$A$5:$I$508,R$1,FALSE)</f>
        <v>28332600</v>
      </c>
      <c r="T8" s="9">
        <f t="shared" si="7"/>
        <v>1981</v>
      </c>
      <c r="U8" s="9">
        <v>1981</v>
      </c>
      <c r="V8" s="10">
        <f>IFERROR(VLOOKUP($U8,'Aeroportuária Cor NUTS II Tab'!$A$5:$I$52,7,FALSE),"")</f>
        <v>1316.5920132480721</v>
      </c>
    </row>
    <row r="9" spans="1:22" x14ac:dyDescent="0.3">
      <c r="A9" s="9">
        <v>5</v>
      </c>
      <c r="B9" s="9" t="s">
        <v>3</v>
      </c>
      <c r="D9" s="13">
        <f t="shared" si="0"/>
        <v>1987</v>
      </c>
      <c r="E9" s="9">
        <f>VLOOKUP($D9,'Aeroportuária Cor NUTS II Tab'!$A$5:$I$508,E$1,FALSE)</f>
        <v>18814.142915573466</v>
      </c>
      <c r="G9" s="13">
        <f t="shared" si="1"/>
        <v>1987</v>
      </c>
      <c r="H9" s="14">
        <f t="shared" si="2"/>
        <v>1</v>
      </c>
      <c r="J9" s="13">
        <f t="shared" si="3"/>
        <v>1987</v>
      </c>
      <c r="K9" s="14">
        <f t="shared" si="4"/>
        <v>2.0433941454686463E-3</v>
      </c>
      <c r="M9" s="13">
        <f t="shared" si="5"/>
        <v>1987</v>
      </c>
      <c r="N9" s="14">
        <f t="shared" si="6"/>
        <v>5.6147374294801219E-4</v>
      </c>
      <c r="P9" s="15">
        <f>VLOOKUP(D9,'Aeroportuária Cor NUTS II Tab'!$A$5:$I$508,7,FALSE)</f>
        <v>18814.142915573466</v>
      </c>
      <c r="Q9" s="15">
        <f>VLOOKUP($D9,'Aeroportuária Cor NUTS II Tab'!$A$5:$I$508,Q$1,FALSE)</f>
        <v>9207300</v>
      </c>
      <c r="R9" s="15">
        <f>VLOOKUP($D9,'Aeroportuária Cor NUTS II Tab'!$A$5:$I$508,R$1,FALSE)</f>
        <v>33508500</v>
      </c>
      <c r="T9" s="9">
        <f t="shared" si="7"/>
        <v>1982</v>
      </c>
      <c r="U9" s="9">
        <v>1982</v>
      </c>
      <c r="V9" s="10">
        <f>IFERROR(VLOOKUP($U9,'Aeroportuária Cor NUTS II Tab'!$A$5:$I$52,7,FALSE),"")</f>
        <v>3519.6925409762475</v>
      </c>
    </row>
    <row r="10" spans="1:22" x14ac:dyDescent="0.3">
      <c r="A10" s="9">
        <v>6</v>
      </c>
      <c r="B10" s="9" t="s">
        <v>32</v>
      </c>
      <c r="D10" s="13">
        <f t="shared" si="0"/>
        <v>1988</v>
      </c>
      <c r="E10" s="9">
        <f>VLOOKUP($D10,'Aeroportuária Cor NUTS II Tab'!$A$5:$I$508,E$1,FALSE)</f>
        <v>24528.376612364202</v>
      </c>
      <c r="G10" s="13">
        <f t="shared" si="1"/>
        <v>1988</v>
      </c>
      <c r="H10" s="14">
        <f t="shared" si="2"/>
        <v>1</v>
      </c>
      <c r="J10" s="13">
        <f t="shared" si="3"/>
        <v>1988</v>
      </c>
      <c r="K10" s="14">
        <f t="shared" si="4"/>
        <v>2.0957975847059199E-3</v>
      </c>
      <c r="M10" s="13">
        <f t="shared" si="5"/>
        <v>1988</v>
      </c>
      <c r="N10" s="14">
        <f t="shared" si="6"/>
        <v>6.1250809354199945E-4</v>
      </c>
      <c r="P10" s="15">
        <f>VLOOKUP(D10,'Aeroportuária Cor NUTS II Tab'!$A$5:$I$508,7,FALSE)</f>
        <v>24528.376612364202</v>
      </c>
      <c r="Q10" s="15">
        <f>VLOOKUP($D10,'Aeroportuária Cor NUTS II Tab'!$A$5:$I$508,Q$1,FALSE)</f>
        <v>11703599.999999998</v>
      </c>
      <c r="R10" s="15">
        <f>VLOOKUP($D10,'Aeroportuária Cor NUTS II Tab'!$A$5:$I$508,R$1,FALSE)</f>
        <v>40045800</v>
      </c>
      <c r="T10" s="9">
        <f t="shared" si="7"/>
        <v>1983</v>
      </c>
      <c r="U10" s="9">
        <v>1983</v>
      </c>
      <c r="V10" s="10">
        <f>IFERROR(VLOOKUP($U10,'Aeroportuária Cor NUTS II Tab'!$A$5:$I$52,7,FALSE),"")</f>
        <v>3586.3568799193945</v>
      </c>
    </row>
    <row r="11" spans="1:22" x14ac:dyDescent="0.3">
      <c r="D11" s="13">
        <f t="shared" si="0"/>
        <v>1989</v>
      </c>
      <c r="E11" s="9">
        <f>VLOOKUP($D11,'Aeroportuária Cor NUTS II Tab'!$A$5:$I$508,E$1,FALSE)</f>
        <v>32128.545206053412</v>
      </c>
      <c r="G11" s="13">
        <f t="shared" si="1"/>
        <v>1989</v>
      </c>
      <c r="H11" s="14">
        <f t="shared" si="2"/>
        <v>1</v>
      </c>
      <c r="J11" s="13">
        <f t="shared" si="3"/>
        <v>1989</v>
      </c>
      <c r="K11" s="14">
        <f t="shared" si="4"/>
        <v>2.3960076071692133E-3</v>
      </c>
      <c r="M11" s="13">
        <f t="shared" si="5"/>
        <v>1989</v>
      </c>
      <c r="N11" s="14">
        <f t="shared" si="6"/>
        <v>6.803824800683889E-4</v>
      </c>
      <c r="P11" s="15">
        <f>VLOOKUP(D11,'Aeroportuária Cor NUTS II Tab'!$A$5:$I$508,7,FALSE)</f>
        <v>32128.545206053412</v>
      </c>
      <c r="Q11" s="15">
        <f>VLOOKUP($D11,'Aeroportuária Cor NUTS II Tab'!$A$5:$I$508,Q$1,FALSE)</f>
        <v>13409199.999999998</v>
      </c>
      <c r="R11" s="15">
        <f>VLOOKUP($D11,'Aeroportuária Cor NUTS II Tab'!$A$5:$I$508,R$1,FALSE)</f>
        <v>47221300</v>
      </c>
      <c r="T11" s="9">
        <f t="shared" si="7"/>
        <v>1984</v>
      </c>
      <c r="U11" s="9">
        <v>1984</v>
      </c>
      <c r="V11" s="10">
        <f>IFERROR(VLOOKUP($U11,'Aeroportuária Cor NUTS II Tab'!$A$5:$I$52,7,FALSE),"")</f>
        <v>5027.8828024461045</v>
      </c>
    </row>
    <row r="12" spans="1:22" x14ac:dyDescent="0.3">
      <c r="D12" s="13">
        <f t="shared" si="0"/>
        <v>1990</v>
      </c>
      <c r="E12" s="9">
        <f>VLOOKUP($D12,'Aeroportuária Cor NUTS II Tab'!$A$5:$I$508,E$1,FALSE)</f>
        <v>33452.065522091754</v>
      </c>
      <c r="G12" s="13">
        <f t="shared" si="1"/>
        <v>1990</v>
      </c>
      <c r="H12" s="14">
        <f t="shared" si="2"/>
        <v>1</v>
      </c>
      <c r="J12" s="13">
        <f t="shared" si="3"/>
        <v>1990</v>
      </c>
      <c r="K12" s="14">
        <f t="shared" si="4"/>
        <v>2.1770326191171202E-3</v>
      </c>
      <c r="M12" s="13">
        <f t="shared" si="5"/>
        <v>1990</v>
      </c>
      <c r="N12" s="14">
        <f t="shared" si="6"/>
        <v>5.900667734793578E-4</v>
      </c>
      <c r="P12" s="15">
        <f>VLOOKUP(D12,'Aeroportuária Cor NUTS II Tab'!$A$5:$I$508,7,FALSE)</f>
        <v>33452.065522091754</v>
      </c>
      <c r="Q12" s="15">
        <f>VLOOKUP($D12,'Aeroportuária Cor NUTS II Tab'!$A$5:$I$508,Q$1,FALSE)</f>
        <v>15365900</v>
      </c>
      <c r="R12" s="15">
        <f>VLOOKUP($D12,'Aeroportuária Cor NUTS II Tab'!$A$5:$I$508,R$1,FALSE)</f>
        <v>56692000</v>
      </c>
      <c r="T12" s="9">
        <f t="shared" si="7"/>
        <v>1985</v>
      </c>
      <c r="U12" s="9">
        <v>1985</v>
      </c>
      <c r="V12" s="10">
        <f>IFERROR(VLOOKUP($U12,'Aeroportuária Cor NUTS II Tab'!$A$5:$I$52,7,FALSE),"")</f>
        <v>5920.6013507447051</v>
      </c>
    </row>
    <row r="13" spans="1:22" x14ac:dyDescent="0.3">
      <c r="D13" s="13">
        <f t="shared" si="0"/>
        <v>1991</v>
      </c>
      <c r="E13" s="9">
        <f>VLOOKUP($D13,'Aeroportuária Cor NUTS II Tab'!$A$5:$I$508,E$1,FALSE)</f>
        <v>30283.362097345398</v>
      </c>
      <c r="G13" s="13">
        <f t="shared" si="1"/>
        <v>1991</v>
      </c>
      <c r="H13" s="14">
        <f t="shared" si="2"/>
        <v>1</v>
      </c>
      <c r="J13" s="13">
        <f t="shared" si="3"/>
        <v>1991</v>
      </c>
      <c r="K13" s="14">
        <f t="shared" si="4"/>
        <v>1.742796918638916E-3</v>
      </c>
      <c r="M13" s="13">
        <f t="shared" si="5"/>
        <v>1991</v>
      </c>
      <c r="N13" s="14">
        <f t="shared" si="6"/>
        <v>4.658598929217372E-4</v>
      </c>
      <c r="P13" s="15">
        <f>VLOOKUP(D13,'Aeroportuária Cor NUTS II Tab'!$A$5:$I$508,7,FALSE)</f>
        <v>30283.362097345398</v>
      </c>
      <c r="Q13" s="15">
        <f>VLOOKUP($D13,'Aeroportuária Cor NUTS II Tab'!$A$5:$I$508,Q$1,FALSE)</f>
        <v>17376300</v>
      </c>
      <c r="R13" s="15">
        <f>VLOOKUP($D13,'Aeroportuária Cor NUTS II Tab'!$A$5:$I$508,R$1,FALSE)</f>
        <v>65005299.999999993</v>
      </c>
      <c r="T13" s="9">
        <f t="shared" si="7"/>
        <v>1986</v>
      </c>
      <c r="U13" s="9">
        <v>1986</v>
      </c>
      <c r="V13" s="10">
        <f>IFERROR(VLOOKUP($U13,'Aeroportuária Cor NUTS II Tab'!$A$5:$I$52,7,FALSE),"")</f>
        <v>8504.5041450105236</v>
      </c>
    </row>
    <row r="14" spans="1:22" x14ac:dyDescent="0.3">
      <c r="D14" s="13">
        <f t="shared" si="0"/>
        <v>1992</v>
      </c>
      <c r="E14" s="9">
        <f>VLOOKUP($D14,'Aeroportuária Cor NUTS II Tab'!$A$5:$I$508,E$1,FALSE)</f>
        <v>18319.674584251952</v>
      </c>
      <c r="G14" s="13">
        <f t="shared" si="1"/>
        <v>1992</v>
      </c>
      <c r="H14" s="14">
        <f t="shared" si="2"/>
        <v>1</v>
      </c>
      <c r="J14" s="13">
        <f t="shared" si="3"/>
        <v>1992</v>
      </c>
      <c r="K14" s="14">
        <f t="shared" si="4"/>
        <v>9.4227315010039878E-4</v>
      </c>
      <c r="M14" s="13">
        <f t="shared" si="5"/>
        <v>1992</v>
      </c>
      <c r="N14" s="14">
        <f t="shared" si="6"/>
        <v>2.5110029091214559E-4</v>
      </c>
      <c r="P14" s="15">
        <f>VLOOKUP(D14,'Aeroportuária Cor NUTS II Tab'!$A$5:$I$508,7,FALSE)</f>
        <v>18319.674584251952</v>
      </c>
      <c r="Q14" s="15">
        <f>VLOOKUP($D14,'Aeroportuária Cor NUTS II Tab'!$A$5:$I$508,Q$1,FALSE)</f>
        <v>19442000</v>
      </c>
      <c r="R14" s="15">
        <f>VLOOKUP($D14,'Aeroportuária Cor NUTS II Tab'!$A$5:$I$508,R$1,FALSE)</f>
        <v>72957600</v>
      </c>
      <c r="T14" s="9">
        <f t="shared" si="7"/>
        <v>1987</v>
      </c>
      <c r="U14" s="9">
        <v>1987</v>
      </c>
      <c r="V14" s="10">
        <f>IFERROR(VLOOKUP($U14,'Aeroportuária Cor NUTS II Tab'!$A$5:$I$52,7,FALSE),"")</f>
        <v>18814.142915573466</v>
      </c>
    </row>
    <row r="15" spans="1:22" x14ac:dyDescent="0.3">
      <c r="D15" s="13">
        <f t="shared" si="0"/>
        <v>1993</v>
      </c>
      <c r="E15" s="9">
        <f>VLOOKUP($D15,'Aeroportuária Cor NUTS II Tab'!$A$5:$I$508,E$1,FALSE)</f>
        <v>13284.76371943616</v>
      </c>
      <c r="G15" s="13">
        <f t="shared" si="1"/>
        <v>1993</v>
      </c>
      <c r="H15" s="14">
        <f t="shared" si="2"/>
        <v>1</v>
      </c>
      <c r="J15" s="13">
        <f t="shared" si="3"/>
        <v>1993</v>
      </c>
      <c r="K15" s="14">
        <f t="shared" si="4"/>
        <v>7.1604010755270864E-4</v>
      </c>
      <c r="M15" s="13">
        <f t="shared" si="5"/>
        <v>1993</v>
      </c>
      <c r="N15" s="14">
        <f t="shared" si="6"/>
        <v>1.7464992117851891E-4</v>
      </c>
      <c r="P15" s="15">
        <f>VLOOKUP(D15,'Aeroportuária Cor NUTS II Tab'!$A$5:$I$508,7,FALSE)</f>
        <v>13284.76371943616</v>
      </c>
      <c r="Q15" s="15">
        <f>VLOOKUP($D15,'Aeroportuária Cor NUTS II Tab'!$A$5:$I$508,Q$1,FALSE)</f>
        <v>18553100</v>
      </c>
      <c r="R15" s="15">
        <f>VLOOKUP($D15,'Aeroportuária Cor NUTS II Tab'!$A$5:$I$508,R$1,FALSE)</f>
        <v>76065100</v>
      </c>
      <c r="T15" s="9">
        <f t="shared" si="7"/>
        <v>1988</v>
      </c>
      <c r="U15" s="9">
        <v>1988</v>
      </c>
      <c r="V15" s="10">
        <f>IFERROR(VLOOKUP($U15,'Aeroportuária Cor NUTS II Tab'!$A$5:$I$52,7,FALSE),"")</f>
        <v>24528.376612364202</v>
      </c>
    </row>
    <row r="16" spans="1:22" x14ac:dyDescent="0.3">
      <c r="D16" s="13">
        <f t="shared" si="0"/>
        <v>1994</v>
      </c>
      <c r="E16" s="9">
        <f>VLOOKUP($D16,'Aeroportuária Cor NUTS II Tab'!$A$5:$I$508,E$1,FALSE)</f>
        <v>17788.729162717849</v>
      </c>
      <c r="G16" s="13">
        <f t="shared" si="1"/>
        <v>1994</v>
      </c>
      <c r="H16" s="14">
        <f t="shared" si="2"/>
        <v>1</v>
      </c>
      <c r="J16" s="13">
        <f t="shared" si="3"/>
        <v>1994</v>
      </c>
      <c r="K16" s="14">
        <f t="shared" si="4"/>
        <v>9.2480565022889667E-4</v>
      </c>
      <c r="M16" s="13">
        <f t="shared" si="5"/>
        <v>1994</v>
      </c>
      <c r="N16" s="14">
        <f t="shared" si="6"/>
        <v>2.1570253432471253E-4</v>
      </c>
      <c r="P16" s="15">
        <f>VLOOKUP(D16,'Aeroportuária Cor NUTS II Tab'!$A$5:$I$508,7,FALSE)</f>
        <v>17788.729162717849</v>
      </c>
      <c r="Q16" s="15">
        <f>VLOOKUP($D16,'Aeroportuária Cor NUTS II Tab'!$A$5:$I$508,Q$1,FALSE)</f>
        <v>19235100</v>
      </c>
      <c r="R16" s="15">
        <f>VLOOKUP($D16,'Aeroportuária Cor NUTS II Tab'!$A$5:$I$508,R$1,FALSE)</f>
        <v>82468799.999999985</v>
      </c>
      <c r="T16" s="9">
        <f t="shared" si="7"/>
        <v>1989</v>
      </c>
      <c r="U16" s="9">
        <v>1989</v>
      </c>
      <c r="V16" s="10">
        <f>IFERROR(VLOOKUP($U16,'Aeroportuária Cor NUTS II Tab'!$A$5:$I$52,7,FALSE),"")</f>
        <v>32128.545206053412</v>
      </c>
    </row>
    <row r="17" spans="4:22" x14ac:dyDescent="0.3">
      <c r="D17" s="13">
        <f t="shared" si="0"/>
        <v>1995</v>
      </c>
      <c r="E17" s="9">
        <f>VLOOKUP($D17,'Aeroportuária Cor NUTS II Tab'!$A$5:$I$508,E$1,FALSE)</f>
        <v>24277.137099589985</v>
      </c>
      <c r="G17" s="13">
        <f t="shared" si="1"/>
        <v>1995</v>
      </c>
      <c r="H17" s="14">
        <f t="shared" si="2"/>
        <v>1</v>
      </c>
      <c r="J17" s="13">
        <f t="shared" si="3"/>
        <v>1995</v>
      </c>
      <c r="K17" s="14">
        <f t="shared" si="4"/>
        <v>1.1712694961012575E-3</v>
      </c>
      <c r="M17" s="13">
        <f t="shared" si="5"/>
        <v>1995</v>
      </c>
      <c r="N17" s="14">
        <f t="shared" si="6"/>
        <v>2.7268919313108356E-4</v>
      </c>
      <c r="P17" s="15">
        <f>VLOOKUP(D17,'Aeroportuária Cor NUTS II Tab'!$A$5:$I$508,7,FALSE)</f>
        <v>24277.137099589985</v>
      </c>
      <c r="Q17" s="15">
        <f>VLOOKUP($D17,'Aeroportuária Cor NUTS II Tab'!$A$5:$I$508,Q$1,FALSE)</f>
        <v>20727200</v>
      </c>
      <c r="R17" s="15">
        <f>VLOOKUP($D17,'Aeroportuária Cor NUTS II Tab'!$A$5:$I$508,R$1,FALSE)</f>
        <v>89028600</v>
      </c>
      <c r="T17" s="9">
        <f t="shared" si="7"/>
        <v>1990</v>
      </c>
      <c r="U17" s="9">
        <v>1990</v>
      </c>
      <c r="V17" s="10">
        <f>IFERROR(VLOOKUP($U17,'Aeroportuária Cor NUTS II Tab'!$A$5:$I$52,7,FALSE),"")</f>
        <v>33452.065522091754</v>
      </c>
    </row>
    <row r="18" spans="4:22" x14ac:dyDescent="0.3">
      <c r="D18" s="13">
        <f t="shared" si="0"/>
        <v>1996</v>
      </c>
      <c r="E18" s="9">
        <f>VLOOKUP($D18,'Aeroportuária Cor NUTS II Tab'!$A$5:$I$508,E$1,FALSE)</f>
        <v>31574.295946768289</v>
      </c>
      <c r="G18" s="13">
        <f t="shared" si="1"/>
        <v>1996</v>
      </c>
      <c r="H18" s="14">
        <f t="shared" si="2"/>
        <v>1</v>
      </c>
      <c r="J18" s="13">
        <f t="shared" si="3"/>
        <v>1996</v>
      </c>
      <c r="K18" s="14">
        <f t="shared" si="4"/>
        <v>1.4046692534853164E-3</v>
      </c>
      <c r="M18" s="13">
        <f t="shared" si="5"/>
        <v>1996</v>
      </c>
      <c r="N18" s="14">
        <f t="shared" si="6"/>
        <v>3.3464505050013235E-4</v>
      </c>
      <c r="P18" s="15">
        <f>VLOOKUP(D18,'Aeroportuária Cor NUTS II Tab'!$A$5:$I$508,7,FALSE)</f>
        <v>31574.295946768289</v>
      </c>
      <c r="Q18" s="15">
        <f>VLOOKUP($D18,'Aeroportuária Cor NUTS II Tab'!$A$5:$I$508,Q$1,FALSE)</f>
        <v>22478100</v>
      </c>
      <c r="R18" s="15">
        <f>VLOOKUP($D18,'Aeroportuária Cor NUTS II Tab'!$A$5:$I$508,R$1,FALSE)</f>
        <v>94351600</v>
      </c>
      <c r="T18" s="9">
        <f t="shared" si="7"/>
        <v>1991</v>
      </c>
      <c r="U18" s="9">
        <v>1991</v>
      </c>
      <c r="V18" s="10">
        <f>IFERROR(VLOOKUP($U18,'Aeroportuária Cor NUTS II Tab'!$A$5:$I$52,7,FALSE),"")</f>
        <v>30283.362097345398</v>
      </c>
    </row>
    <row r="19" spans="4:22" x14ac:dyDescent="0.3">
      <c r="D19" s="13">
        <f t="shared" si="0"/>
        <v>1997</v>
      </c>
      <c r="E19" s="9">
        <f>VLOOKUP($D19,'Aeroportuária Cor NUTS II Tab'!$A$5:$I$508,E$1,FALSE)</f>
        <v>39186.66513701978</v>
      </c>
      <c r="G19" s="13">
        <f t="shared" si="1"/>
        <v>1997</v>
      </c>
      <c r="H19" s="14">
        <f t="shared" si="2"/>
        <v>1</v>
      </c>
      <c r="J19" s="13">
        <f t="shared" si="3"/>
        <v>1997</v>
      </c>
      <c r="K19" s="14">
        <f t="shared" si="4"/>
        <v>1.4729946223798378E-3</v>
      </c>
      <c r="M19" s="13">
        <f t="shared" si="5"/>
        <v>1997</v>
      </c>
      <c r="N19" s="14">
        <f t="shared" si="6"/>
        <v>3.8294068689926285E-4</v>
      </c>
      <c r="P19" s="15">
        <f>VLOOKUP(D19,'Aeroportuária Cor NUTS II Tab'!$A$5:$I$508,7,FALSE)</f>
        <v>39186.66513701978</v>
      </c>
      <c r="Q19" s="15">
        <f>VLOOKUP($D19,'Aeroportuária Cor NUTS II Tab'!$A$5:$I$508,Q$1,FALSE)</f>
        <v>26603400</v>
      </c>
      <c r="R19" s="15">
        <f>VLOOKUP($D19,'Aeroportuária Cor NUTS II Tab'!$A$5:$I$508,R$1,FALSE)</f>
        <v>102330900</v>
      </c>
      <c r="T19" s="9">
        <f t="shared" si="7"/>
        <v>1992</v>
      </c>
      <c r="U19" s="9">
        <v>1992</v>
      </c>
      <c r="V19" s="10">
        <f>IFERROR(VLOOKUP($U19,'Aeroportuária Cor NUTS II Tab'!$A$5:$I$52,7,FALSE),"")</f>
        <v>18319.674584251952</v>
      </c>
    </row>
    <row r="20" spans="4:22" x14ac:dyDescent="0.3">
      <c r="D20" s="13">
        <f t="shared" si="0"/>
        <v>1998</v>
      </c>
      <c r="E20" s="9">
        <f>VLOOKUP($D20,'Aeroportuária Cor NUTS II Tab'!$A$5:$I$508,E$1,FALSE)</f>
        <v>60361.942718049497</v>
      </c>
      <c r="G20" s="13">
        <f t="shared" si="1"/>
        <v>1998</v>
      </c>
      <c r="H20" s="14">
        <f t="shared" si="2"/>
        <v>1</v>
      </c>
      <c r="J20" s="13">
        <f t="shared" si="3"/>
        <v>1998</v>
      </c>
      <c r="K20" s="14">
        <f t="shared" si="4"/>
        <v>1.9821280171164676E-3</v>
      </c>
      <c r="M20" s="13">
        <f t="shared" si="5"/>
        <v>1998</v>
      </c>
      <c r="N20" s="14">
        <f t="shared" si="6"/>
        <v>5.4207543476938731E-4</v>
      </c>
      <c r="P20" s="15">
        <f>VLOOKUP(D20,'Aeroportuária Cor NUTS II Tab'!$A$5:$I$508,7,FALSE)</f>
        <v>60361.942718049497</v>
      </c>
      <c r="Q20" s="15">
        <f>VLOOKUP($D20,'Aeroportuária Cor NUTS II Tab'!$A$5:$I$508,Q$1,FALSE)</f>
        <v>30453100</v>
      </c>
      <c r="R20" s="15">
        <f>VLOOKUP($D20,'Aeroportuária Cor NUTS II Tab'!$A$5:$I$508,R$1,FALSE)</f>
        <v>111353400</v>
      </c>
      <c r="T20" s="9">
        <f t="shared" si="7"/>
        <v>1993</v>
      </c>
      <c r="U20" s="9">
        <v>1993</v>
      </c>
      <c r="V20" s="10">
        <f>IFERROR(VLOOKUP($U20,'Aeroportuária Cor NUTS II Tab'!$A$5:$I$52,7,FALSE),"")</f>
        <v>13284.76371943616</v>
      </c>
    </row>
    <row r="21" spans="4:22" x14ac:dyDescent="0.3">
      <c r="D21" s="13">
        <f t="shared" si="0"/>
        <v>1999</v>
      </c>
      <c r="E21" s="9">
        <f>VLOOKUP($D21,'Aeroportuária Cor NUTS II Tab'!$A$5:$I$508,E$1,FALSE)</f>
        <v>20812.042976426812</v>
      </c>
      <c r="G21" s="13">
        <f t="shared" si="1"/>
        <v>1999</v>
      </c>
      <c r="H21" s="14">
        <f t="shared" si="2"/>
        <v>1</v>
      </c>
      <c r="J21" s="13">
        <f t="shared" si="3"/>
        <v>1999</v>
      </c>
      <c r="K21" s="14">
        <f t="shared" si="4"/>
        <v>6.306698801034795E-4</v>
      </c>
      <c r="M21" s="13">
        <f t="shared" si="5"/>
        <v>1999</v>
      </c>
      <c r="N21" s="14">
        <f t="shared" si="6"/>
        <v>1.7400893601118709E-4</v>
      </c>
      <c r="P21" s="15">
        <f>VLOOKUP(D21,'Aeroportuária Cor NUTS II Tab'!$A$5:$I$508,7,FALSE)</f>
        <v>20812.042976426812</v>
      </c>
      <c r="Q21" s="15">
        <f>VLOOKUP($D21,'Aeroportuária Cor NUTS II Tab'!$A$5:$I$508,Q$1,FALSE)</f>
        <v>32999900</v>
      </c>
      <c r="R21" s="15">
        <f>VLOOKUP($D21,'Aeroportuária Cor NUTS II Tab'!$A$5:$I$508,R$1,FALSE)</f>
        <v>119603300</v>
      </c>
      <c r="T21" s="9">
        <f t="shared" si="7"/>
        <v>1994</v>
      </c>
      <c r="U21" s="9">
        <v>1994</v>
      </c>
      <c r="V21" s="10">
        <f>IFERROR(VLOOKUP($U21,'Aeroportuária Cor NUTS II Tab'!$A$5:$I$52,7,FALSE),"")</f>
        <v>17788.729162717849</v>
      </c>
    </row>
    <row r="22" spans="4:22" x14ac:dyDescent="0.3">
      <c r="D22" s="13">
        <f t="shared" si="0"/>
        <v>2000</v>
      </c>
      <c r="E22" s="9">
        <f>VLOOKUP($D22,'Aeroportuária Cor NUTS II Tab'!$A$5:$I$508,E$1,FALSE)</f>
        <v>43360.431360421382</v>
      </c>
      <c r="G22" s="13">
        <f t="shared" si="1"/>
        <v>2000</v>
      </c>
      <c r="H22" s="14">
        <f t="shared" si="2"/>
        <v>1</v>
      </c>
      <c r="J22" s="13">
        <f t="shared" si="3"/>
        <v>2000</v>
      </c>
      <c r="K22" s="14">
        <f t="shared" si="4"/>
        <v>1.205799553403135E-3</v>
      </c>
      <c r="M22" s="13">
        <f t="shared" si="5"/>
        <v>2000</v>
      </c>
      <c r="N22" s="14">
        <f t="shared" si="6"/>
        <v>3.3765993217605008E-4</v>
      </c>
      <c r="P22" s="15">
        <f>VLOOKUP(D22,'Aeroportuária Cor NUTS II Tab'!$A$5:$I$508,7,FALSE)</f>
        <v>43360.431360421382</v>
      </c>
      <c r="Q22" s="15">
        <f>VLOOKUP($D22,'Aeroportuária Cor NUTS II Tab'!$A$5:$I$508,Q$1,FALSE)</f>
        <v>35959899.999999993</v>
      </c>
      <c r="R22" s="15">
        <f>VLOOKUP($D22,'Aeroportuária Cor NUTS II Tab'!$A$5:$I$508,R$1,FALSE)</f>
        <v>128414500</v>
      </c>
      <c r="T22" s="9">
        <f t="shared" si="7"/>
        <v>1995</v>
      </c>
      <c r="U22" s="9">
        <v>1995</v>
      </c>
      <c r="V22" s="10">
        <f>IFERROR(VLOOKUP($U22,'Aeroportuária Cor NUTS II Tab'!$A$5:$I$52,7,FALSE),"")</f>
        <v>24277.137099589985</v>
      </c>
    </row>
    <row r="23" spans="4:22" x14ac:dyDescent="0.3">
      <c r="D23" s="13">
        <f t="shared" si="0"/>
        <v>2001</v>
      </c>
      <c r="E23" s="9">
        <f>VLOOKUP($D23,'Aeroportuária Cor NUTS II Tab'!$A$5:$I$508,E$1,FALSE)</f>
        <v>111424</v>
      </c>
      <c r="G23" s="13">
        <f t="shared" si="1"/>
        <v>2001</v>
      </c>
      <c r="H23" s="14">
        <f t="shared" si="2"/>
        <v>1</v>
      </c>
      <c r="J23" s="13">
        <f t="shared" si="3"/>
        <v>2001</v>
      </c>
      <c r="K23" s="14">
        <f t="shared" si="4"/>
        <v>2.997089629721283E-3</v>
      </c>
      <c r="M23" s="13">
        <f t="shared" si="5"/>
        <v>2001</v>
      </c>
      <c r="N23" s="14">
        <f t="shared" si="6"/>
        <v>8.2065120924234268E-4</v>
      </c>
      <c r="P23" s="15">
        <f>VLOOKUP(D23,'Aeroportuária Cor NUTS II Tab'!$A$5:$I$508,7,FALSE)</f>
        <v>111424</v>
      </c>
      <c r="Q23" s="15">
        <f>VLOOKUP($D23,'Aeroportuária Cor NUTS II Tab'!$A$5:$I$508,Q$1,FALSE)</f>
        <v>37177399.999999993</v>
      </c>
      <c r="R23" s="15">
        <f>VLOOKUP($D23,'Aeroportuária Cor NUTS II Tab'!$A$5:$I$508,R$1,FALSE)</f>
        <v>135775100</v>
      </c>
      <c r="T23" s="9">
        <f t="shared" si="7"/>
        <v>1996</v>
      </c>
      <c r="U23" s="9">
        <v>1996</v>
      </c>
      <c r="V23" s="10">
        <f>IFERROR(VLOOKUP($U23,'Aeroportuária Cor NUTS II Tab'!$A$5:$I$52,7,FALSE),"")</f>
        <v>31574.295946768289</v>
      </c>
    </row>
    <row r="24" spans="4:22" x14ac:dyDescent="0.3">
      <c r="D24" s="13">
        <f t="shared" si="0"/>
        <v>2002</v>
      </c>
      <c r="E24" s="9">
        <f>VLOOKUP($D24,'Aeroportuária Cor NUTS II Tab'!$A$5:$I$508,E$1,FALSE)</f>
        <v>71160</v>
      </c>
      <c r="G24" s="13">
        <f t="shared" si="1"/>
        <v>2002</v>
      </c>
      <c r="H24" s="14">
        <f t="shared" si="2"/>
        <v>1</v>
      </c>
      <c r="J24" s="13">
        <f t="shared" si="3"/>
        <v>2002</v>
      </c>
      <c r="K24" s="14">
        <f t="shared" si="4"/>
        <v>1.9305218323137233E-3</v>
      </c>
      <c r="M24" s="13">
        <f t="shared" si="5"/>
        <v>2002</v>
      </c>
      <c r="N24" s="14">
        <f t="shared" si="6"/>
        <v>4.9917855805020129E-4</v>
      </c>
      <c r="P24" s="15">
        <f>VLOOKUP(D24,'Aeroportuária Cor NUTS II Tab'!$A$5:$I$508,7,FALSE)</f>
        <v>71160</v>
      </c>
      <c r="Q24" s="15">
        <f>VLOOKUP($D24,'Aeroportuária Cor NUTS II Tab'!$A$5:$I$508,Q$1,FALSE)</f>
        <v>36860500</v>
      </c>
      <c r="R24" s="15">
        <f>VLOOKUP($D24,'Aeroportuária Cor NUTS II Tab'!$A$5:$I$508,R$1,FALSE)</f>
        <v>142554200</v>
      </c>
      <c r="T24" s="9">
        <f t="shared" si="7"/>
        <v>1997</v>
      </c>
      <c r="U24" s="9">
        <v>1997</v>
      </c>
      <c r="V24" s="10">
        <f>IFERROR(VLOOKUP($U24,'Aeroportuária Cor NUTS II Tab'!$A$5:$I$52,7,FALSE),"")</f>
        <v>39186.66513701978</v>
      </c>
    </row>
    <row r="25" spans="4:22" x14ac:dyDescent="0.3">
      <c r="D25" s="13">
        <f t="shared" si="0"/>
        <v>2003</v>
      </c>
      <c r="E25" s="9">
        <f>VLOOKUP($D25,'Aeroportuária Cor NUTS II Tab'!$A$5:$I$508,E$1,FALSE)</f>
        <v>54366</v>
      </c>
      <c r="G25" s="13">
        <f t="shared" si="1"/>
        <v>2003</v>
      </c>
      <c r="H25" s="14">
        <f t="shared" si="2"/>
        <v>1</v>
      </c>
      <c r="J25" s="13">
        <f t="shared" si="3"/>
        <v>2003</v>
      </c>
      <c r="K25" s="14">
        <f t="shared" si="4"/>
        <v>1.5664591154919999E-3</v>
      </c>
      <c r="M25" s="13">
        <f t="shared" si="5"/>
        <v>2003</v>
      </c>
      <c r="N25" s="14">
        <f t="shared" si="6"/>
        <v>3.7219702083552981E-4</v>
      </c>
      <c r="P25" s="15">
        <f>VLOOKUP(D25,'Aeroportuária Cor NUTS II Tab'!$A$5:$I$508,7,FALSE)</f>
        <v>54366</v>
      </c>
      <c r="Q25" s="15">
        <f>VLOOKUP($D25,'Aeroportuária Cor NUTS II Tab'!$A$5:$I$508,Q$1,FALSE)</f>
        <v>34706300</v>
      </c>
      <c r="R25" s="15">
        <f>VLOOKUP($D25,'Aeroportuária Cor NUTS II Tab'!$A$5:$I$508,R$1,FALSE)</f>
        <v>146067800</v>
      </c>
      <c r="T25" s="9">
        <f t="shared" si="7"/>
        <v>1998</v>
      </c>
      <c r="U25" s="9">
        <v>1998</v>
      </c>
      <c r="V25" s="10">
        <f>IFERROR(VLOOKUP($U25,'Aeroportuária Cor NUTS II Tab'!$A$5:$I$52,7,FALSE),"")</f>
        <v>60361.942718049497</v>
      </c>
    </row>
    <row r="26" spans="4:22" x14ac:dyDescent="0.3">
      <c r="D26" s="13">
        <f t="shared" si="0"/>
        <v>2004</v>
      </c>
      <c r="E26" s="9">
        <f>VLOOKUP($D26,'Aeroportuária Cor NUTS II Tab'!$A$5:$I$508,E$1,FALSE)</f>
        <v>144886</v>
      </c>
      <c r="G26" s="13">
        <f t="shared" si="1"/>
        <v>2004</v>
      </c>
      <c r="H26" s="14">
        <f t="shared" si="2"/>
        <v>1</v>
      </c>
      <c r="J26" s="13">
        <f t="shared" si="3"/>
        <v>2004</v>
      </c>
      <c r="K26" s="14">
        <f t="shared" si="4"/>
        <v>4.0626761294013068E-3</v>
      </c>
      <c r="M26" s="13">
        <f t="shared" si="5"/>
        <v>2004</v>
      </c>
      <c r="N26" s="14">
        <f t="shared" si="6"/>
        <v>9.5164218474545531E-4</v>
      </c>
      <c r="P26" s="15">
        <f>VLOOKUP(D26,'Aeroportuária Cor NUTS II Tab'!$A$5:$I$508,7,FALSE)</f>
        <v>144886</v>
      </c>
      <c r="Q26" s="15">
        <f>VLOOKUP($D26,'Aeroportuária Cor NUTS II Tab'!$A$5:$I$508,Q$1,FALSE)</f>
        <v>35662700</v>
      </c>
      <c r="R26" s="15">
        <f>VLOOKUP($D26,'Aeroportuária Cor NUTS II Tab'!$A$5:$I$508,R$1,FALSE)</f>
        <v>152248400.00000003</v>
      </c>
      <c r="T26" s="9">
        <f t="shared" si="7"/>
        <v>1999</v>
      </c>
      <c r="U26" s="9">
        <v>1999</v>
      </c>
      <c r="V26" s="10">
        <f>IFERROR(VLOOKUP($U26,'Aeroportuária Cor NUTS II Tab'!$A$5:$I$52,7,FALSE),"")</f>
        <v>20812.042976426812</v>
      </c>
    </row>
    <row r="27" spans="4:22" x14ac:dyDescent="0.3">
      <c r="D27" s="13">
        <f t="shared" si="0"/>
        <v>2005</v>
      </c>
      <c r="E27" s="9">
        <f>VLOOKUP($D27,'Aeroportuária Cor NUTS II Tab'!$A$5:$I$508,E$1,FALSE)</f>
        <v>117626</v>
      </c>
      <c r="G27" s="13">
        <f t="shared" si="1"/>
        <v>2005</v>
      </c>
      <c r="H27" s="14">
        <f t="shared" si="2"/>
        <v>1</v>
      </c>
      <c r="J27" s="13">
        <f t="shared" si="3"/>
        <v>2005</v>
      </c>
      <c r="K27" s="14">
        <f t="shared" si="4"/>
        <v>3.2078826654448863E-3</v>
      </c>
      <c r="M27" s="13">
        <f t="shared" si="5"/>
        <v>2005</v>
      </c>
      <c r="N27" s="14">
        <f t="shared" si="6"/>
        <v>7.4187320682649993E-4</v>
      </c>
      <c r="P27" s="15">
        <f>VLOOKUP(D27,'Aeroportuária Cor NUTS II Tab'!$A$5:$I$508,7,FALSE)</f>
        <v>117626</v>
      </c>
      <c r="Q27" s="15">
        <f>VLOOKUP($D27,'Aeroportuária Cor NUTS II Tab'!$A$5:$I$508,Q$1,FALSE)</f>
        <v>36667800</v>
      </c>
      <c r="R27" s="15">
        <f>VLOOKUP($D27,'Aeroportuária Cor NUTS II Tab'!$A$5:$I$508,R$1,FALSE)</f>
        <v>158552700</v>
      </c>
      <c r="T27" s="9">
        <f t="shared" si="7"/>
        <v>2000</v>
      </c>
      <c r="U27" s="9">
        <v>2000</v>
      </c>
      <c r="V27" s="10">
        <f>IFERROR(VLOOKUP($U27,'Aeroportuária Cor NUTS II Tab'!$A$5:$I$52,7,FALSE),"")</f>
        <v>43360.431360421382</v>
      </c>
    </row>
    <row r="28" spans="4:22" x14ac:dyDescent="0.3">
      <c r="D28" s="13">
        <f t="shared" si="0"/>
        <v>2006</v>
      </c>
      <c r="E28" s="9">
        <f>VLOOKUP($D28,'Aeroportuária Cor NUTS II Tab'!$A$5:$I$508,E$1,FALSE)</f>
        <v>81804.509000000005</v>
      </c>
      <c r="G28" s="13">
        <f t="shared" si="1"/>
        <v>2006</v>
      </c>
      <c r="H28" s="14">
        <f t="shared" si="2"/>
        <v>1</v>
      </c>
      <c r="J28" s="13">
        <f t="shared" si="3"/>
        <v>2006</v>
      </c>
      <c r="K28" s="14">
        <f t="shared" si="4"/>
        <v>2.1835964092763028E-3</v>
      </c>
      <c r="M28" s="13">
        <f t="shared" si="5"/>
        <v>2006</v>
      </c>
      <c r="N28" s="14">
        <f t="shared" si="6"/>
        <v>4.9202641759553086E-4</v>
      </c>
      <c r="P28" s="15">
        <f>VLOOKUP(D28,'Aeroportuária Cor NUTS II Tab'!$A$5:$I$508,7,FALSE)</f>
        <v>81804.509000000005</v>
      </c>
      <c r="Q28" s="15">
        <f>VLOOKUP($D28,'Aeroportuária Cor NUTS II Tab'!$A$5:$I$508,Q$1,FALSE)</f>
        <v>37463200.000000007</v>
      </c>
      <c r="R28" s="15">
        <f>VLOOKUP($D28,'Aeroportuária Cor NUTS II Tab'!$A$5:$I$508,R$1,FALSE)</f>
        <v>166260400</v>
      </c>
      <c r="T28" s="9">
        <f t="shared" si="7"/>
        <v>2001</v>
      </c>
      <c r="U28" s="9">
        <v>2001</v>
      </c>
      <c r="V28" s="10">
        <f>IFERROR(VLOOKUP($U28,'Aeroportuária Cor NUTS II Tab'!$A$5:$I$52,7,FALSE),"")</f>
        <v>111424</v>
      </c>
    </row>
    <row r="29" spans="4:22" x14ac:dyDescent="0.3">
      <c r="D29" s="13">
        <f t="shared" si="0"/>
        <v>2007</v>
      </c>
      <c r="E29" s="9">
        <f>VLOOKUP($D29,'Aeroportuária Cor NUTS II Tab'!$A$5:$I$508,E$1,FALSE)</f>
        <v>71662.437999999995</v>
      </c>
      <c r="G29" s="13">
        <f t="shared" si="1"/>
        <v>2007</v>
      </c>
      <c r="H29" s="14">
        <f t="shared" si="2"/>
        <v>1</v>
      </c>
      <c r="J29" s="13">
        <f t="shared" si="3"/>
        <v>2007</v>
      </c>
      <c r="K29" s="14">
        <f t="shared" si="4"/>
        <v>1.8142021933732989E-3</v>
      </c>
      <c r="M29" s="13">
        <f t="shared" si="5"/>
        <v>2007</v>
      </c>
      <c r="N29" s="14">
        <f t="shared" si="6"/>
        <v>4.0837160665909138E-4</v>
      </c>
      <c r="P29" s="15">
        <f>VLOOKUP(D29,'Aeroportuária Cor NUTS II Tab'!$A$5:$I$508,7,FALSE)</f>
        <v>71662.437999999995</v>
      </c>
      <c r="Q29" s="15">
        <f>VLOOKUP($D29,'Aeroportuária Cor NUTS II Tab'!$A$5:$I$508,Q$1,FALSE)</f>
        <v>39500799.999999993</v>
      </c>
      <c r="R29" s="15">
        <f>VLOOKUP($D29,'Aeroportuária Cor NUTS II Tab'!$A$5:$I$508,R$1,FALSE)</f>
        <v>175483400</v>
      </c>
      <c r="T29" s="9">
        <f t="shared" si="7"/>
        <v>2002</v>
      </c>
      <c r="U29" s="9">
        <v>2002</v>
      </c>
      <c r="V29" s="10">
        <f>IFERROR(VLOOKUP($U29,'Aeroportuária Cor NUTS II Tab'!$A$5:$I$52,7,FALSE),"")</f>
        <v>71160</v>
      </c>
    </row>
    <row r="30" spans="4:22" x14ac:dyDescent="0.3">
      <c r="D30" s="13">
        <f t="shared" si="0"/>
        <v>2008</v>
      </c>
      <c r="E30" s="9">
        <f>VLOOKUP($D30,'Aeroportuária Cor NUTS II Tab'!$A$5:$I$508,E$1,FALSE)</f>
        <v>133209.89199999999</v>
      </c>
      <c r="G30" s="13">
        <f t="shared" si="1"/>
        <v>2008</v>
      </c>
      <c r="H30" s="14">
        <f t="shared" si="2"/>
        <v>1</v>
      </c>
      <c r="J30" s="13">
        <f t="shared" si="3"/>
        <v>2008</v>
      </c>
      <c r="K30" s="14">
        <f t="shared" si="4"/>
        <v>3.2546578709472499E-3</v>
      </c>
      <c r="M30" s="13">
        <f t="shared" si="5"/>
        <v>2008</v>
      </c>
      <c r="N30" s="14">
        <f t="shared" si="6"/>
        <v>7.4376219690591098E-4</v>
      </c>
      <c r="P30" s="15">
        <f>VLOOKUP(D30,'Aeroportuária Cor NUTS II Tab'!$A$5:$I$508,7,FALSE)</f>
        <v>133209.89199999999</v>
      </c>
      <c r="Q30" s="15">
        <f>VLOOKUP($D30,'Aeroportuária Cor NUTS II Tab'!$A$5:$I$508,Q$1,FALSE)</f>
        <v>40929000</v>
      </c>
      <c r="R30" s="15">
        <f>VLOOKUP($D30,'Aeroportuária Cor NUTS II Tab'!$A$5:$I$508,R$1,FALSE)</f>
        <v>179102800</v>
      </c>
      <c r="T30" s="9">
        <f t="shared" si="7"/>
        <v>2003</v>
      </c>
      <c r="U30" s="9">
        <v>2003</v>
      </c>
      <c r="V30" s="10">
        <f>IFERROR(VLOOKUP($U30,'Aeroportuária Cor NUTS II Tab'!$A$5:$I$52,7,FALSE),"")</f>
        <v>54366</v>
      </c>
    </row>
    <row r="31" spans="4:22" x14ac:dyDescent="0.3">
      <c r="D31" s="13">
        <f t="shared" si="0"/>
        <v>2009</v>
      </c>
      <c r="E31" s="9">
        <f>VLOOKUP($D31,'Aeroportuária Cor NUTS II Tab'!$A$5:$I$508,E$1,FALSE)</f>
        <v>151111.51413612912</v>
      </c>
      <c r="G31" s="13">
        <f t="shared" si="1"/>
        <v>2009</v>
      </c>
      <c r="H31" s="14">
        <f t="shared" si="2"/>
        <v>1</v>
      </c>
      <c r="J31" s="13">
        <f t="shared" si="3"/>
        <v>2009</v>
      </c>
      <c r="K31" s="14">
        <f t="shared" si="4"/>
        <v>4.0631095648187088E-3</v>
      </c>
      <c r="M31" s="13">
        <f t="shared" si="5"/>
        <v>2009</v>
      </c>
      <c r="N31" s="14">
        <f t="shared" si="6"/>
        <v>8.6144462054932791E-4</v>
      </c>
      <c r="P31" s="15">
        <f>VLOOKUP(D31,'Aeroportuária Cor NUTS II Tab'!$A$5:$I$508,7,FALSE)</f>
        <v>151111.51413612912</v>
      </c>
      <c r="Q31" s="15">
        <f>VLOOKUP($D31,'Aeroportuária Cor NUTS II Tab'!$A$5:$I$508,Q$1,FALSE)</f>
        <v>37191100.000000007</v>
      </c>
      <c r="R31" s="15">
        <f>VLOOKUP($D31,'Aeroportuária Cor NUTS II Tab'!$A$5:$I$508,R$1,FALSE)</f>
        <v>175416400</v>
      </c>
      <c r="T31" s="9">
        <f t="shared" si="7"/>
        <v>2004</v>
      </c>
      <c r="U31" s="9">
        <v>2004</v>
      </c>
      <c r="V31" s="10">
        <f>IFERROR(VLOOKUP($U31,'Aeroportuária Cor NUTS II Tab'!$A$5:$I$52,7,FALSE),"")</f>
        <v>144886</v>
      </c>
    </row>
    <row r="32" spans="4:22" x14ac:dyDescent="0.3">
      <c r="D32" s="13">
        <f t="shared" si="0"/>
        <v>2010</v>
      </c>
      <c r="E32" s="9">
        <f>VLOOKUP($D32,'Aeroportuária Cor NUTS II Tab'!$A$5:$I$508,E$1,FALSE)</f>
        <v>108589</v>
      </c>
      <c r="G32" s="13">
        <f t="shared" si="1"/>
        <v>2010</v>
      </c>
      <c r="H32" s="14">
        <f t="shared" si="2"/>
        <v>1</v>
      </c>
      <c r="J32" s="13">
        <f t="shared" si="3"/>
        <v>2010</v>
      </c>
      <c r="K32" s="14">
        <f t="shared" si="4"/>
        <v>2.93857856893505E-3</v>
      </c>
      <c r="M32" s="13">
        <f t="shared" si="5"/>
        <v>2010</v>
      </c>
      <c r="N32" s="14">
        <f t="shared" si="6"/>
        <v>6.0457945736002501E-4</v>
      </c>
      <c r="P32" s="15">
        <f>VLOOKUP(D32,'Aeroportuária Cor NUTS II Tab'!$A$5:$I$508,7,FALSE)</f>
        <v>108589</v>
      </c>
      <c r="Q32" s="15">
        <f>VLOOKUP($D32,'Aeroportuária Cor NUTS II Tab'!$A$5:$I$508,Q$1,FALSE)</f>
        <v>36952900</v>
      </c>
      <c r="R32" s="15">
        <f>VLOOKUP($D32,'Aeroportuária Cor NUTS II Tab'!$A$5:$I$508,R$1,FALSE)</f>
        <v>179610800.00000003</v>
      </c>
      <c r="T32" s="9">
        <f t="shared" si="7"/>
        <v>2005</v>
      </c>
      <c r="U32" s="9">
        <v>2005</v>
      </c>
      <c r="V32" s="10">
        <f>IFERROR(VLOOKUP($U32,'Aeroportuária Cor NUTS II Tab'!$A$5:$I$52,7,FALSE),"")</f>
        <v>117626</v>
      </c>
    </row>
    <row r="33" spans="4:22" x14ac:dyDescent="0.3">
      <c r="D33" s="13">
        <f t="shared" si="0"/>
        <v>2011</v>
      </c>
      <c r="E33" s="9">
        <f>VLOOKUP($D33,'Aeroportuária Cor NUTS II Tab'!$A$5:$I$508,E$1,FALSE)</f>
        <v>79914</v>
      </c>
      <c r="G33" s="13">
        <f t="shared" si="1"/>
        <v>2011</v>
      </c>
      <c r="H33" s="14">
        <f t="shared" si="2"/>
        <v>1</v>
      </c>
      <c r="J33" s="13">
        <f t="shared" si="3"/>
        <v>2011</v>
      </c>
      <c r="K33" s="14">
        <f t="shared" si="4"/>
        <v>2.4636376528328415E-3</v>
      </c>
      <c r="M33" s="13">
        <f t="shared" si="5"/>
        <v>2011</v>
      </c>
      <c r="N33" s="14">
        <f t="shared" si="6"/>
        <v>4.5380877043343356E-4</v>
      </c>
      <c r="P33" s="15">
        <f>VLOOKUP(D33,'Aeroportuária Cor NUTS II Tab'!$A$5:$I$508,7,FALSE)</f>
        <v>79914</v>
      </c>
      <c r="Q33" s="15">
        <f>VLOOKUP($D33,'Aeroportuária Cor NUTS II Tab'!$A$5:$I$508,Q$1,FALSE)</f>
        <v>32437399.999999996</v>
      </c>
      <c r="R33" s="15">
        <f>VLOOKUP($D33,'Aeroportuária Cor NUTS II Tab'!$A$5:$I$508,R$1,FALSE)</f>
        <v>176096200</v>
      </c>
      <c r="T33" s="9">
        <f t="shared" si="7"/>
        <v>2006</v>
      </c>
      <c r="U33" s="9">
        <v>2006</v>
      </c>
      <c r="V33" s="10">
        <f>IFERROR(VLOOKUP($U33,'Aeroportuária Cor NUTS II Tab'!$A$5:$I$52,7,FALSE),"")</f>
        <v>81804.509000000005</v>
      </c>
    </row>
    <row r="34" spans="4:22" x14ac:dyDescent="0.3">
      <c r="D34" s="13">
        <f t="shared" si="0"/>
        <v>2012</v>
      </c>
      <c r="E34" s="9">
        <f>VLOOKUP($D34,'Aeroportuária Cor NUTS II Tab'!$A$5:$I$508,E$1,FALSE)</f>
        <v>57493</v>
      </c>
      <c r="G34" s="13">
        <f t="shared" si="1"/>
        <v>2012</v>
      </c>
      <c r="H34" s="14">
        <f t="shared" si="2"/>
        <v>1</v>
      </c>
      <c r="J34" s="13">
        <f t="shared" si="3"/>
        <v>2012</v>
      </c>
      <c r="K34" s="14">
        <f t="shared" si="4"/>
        <v>2.1588263566590066E-3</v>
      </c>
      <c r="M34" s="13">
        <f t="shared" si="5"/>
        <v>2012</v>
      </c>
      <c r="N34" s="14">
        <f t="shared" si="6"/>
        <v>3.4161915106514974E-4</v>
      </c>
      <c r="P34" s="15">
        <f>VLOOKUP(D34,'Aeroportuária Cor NUTS II Tab'!$A$5:$I$508,7,FALSE)</f>
        <v>57493</v>
      </c>
      <c r="Q34" s="15">
        <f>VLOOKUP($D34,'Aeroportuária Cor NUTS II Tab'!$A$5:$I$508,Q$1,FALSE)</f>
        <v>26631600</v>
      </c>
      <c r="R34" s="15">
        <f>VLOOKUP($D34,'Aeroportuária Cor NUTS II Tab'!$A$5:$I$508,R$1,FALSE)</f>
        <v>168295599.99999997</v>
      </c>
      <c r="T34" s="9">
        <f t="shared" si="7"/>
        <v>2007</v>
      </c>
      <c r="U34" s="9">
        <v>2007</v>
      </c>
      <c r="V34" s="10">
        <f>IFERROR(VLOOKUP($U34,'Aeroportuária Cor NUTS II Tab'!$A$5:$I$52,7,FALSE),"")</f>
        <v>71662.437999999995</v>
      </c>
    </row>
    <row r="35" spans="4:22" x14ac:dyDescent="0.3">
      <c r="D35" s="13">
        <f t="shared" si="0"/>
        <v>2013</v>
      </c>
      <c r="E35" s="9">
        <f>VLOOKUP($D35,'Aeroportuária Cor NUTS II Tab'!$A$5:$I$508,E$1,FALSE)</f>
        <v>48837.243000000002</v>
      </c>
      <c r="G35" s="13">
        <f t="shared" si="1"/>
        <v>2013</v>
      </c>
      <c r="H35" s="14">
        <f t="shared" si="2"/>
        <v>1</v>
      </c>
      <c r="J35" s="13">
        <f t="shared" si="3"/>
        <v>2013</v>
      </c>
      <c r="K35" s="14">
        <f t="shared" si="4"/>
        <v>1.9418155250633194E-3</v>
      </c>
      <c r="M35" s="13">
        <f t="shared" si="5"/>
        <v>2013</v>
      </c>
      <c r="N35" s="14">
        <f t="shared" si="6"/>
        <v>2.864483791936645E-4</v>
      </c>
      <c r="P35" s="15">
        <f>VLOOKUP(D35,'Aeroportuária Cor NUTS II Tab'!$A$5:$I$508,7,FALSE)</f>
        <v>48837.243000000002</v>
      </c>
      <c r="Q35" s="15">
        <f>VLOOKUP($D35,'Aeroportuária Cor NUTS II Tab'!$A$5:$I$508,Q$1,FALSE)</f>
        <v>25150300</v>
      </c>
      <c r="R35" s="15">
        <f>VLOOKUP($D35,'Aeroportuária Cor NUTS II Tab'!$A$5:$I$508,R$1,FALSE)</f>
        <v>170492300</v>
      </c>
      <c r="T35" s="9">
        <f t="shared" si="7"/>
        <v>2008</v>
      </c>
      <c r="U35" s="9">
        <v>2008</v>
      </c>
      <c r="V35" s="10">
        <f>IFERROR(VLOOKUP($U35,'Aeroportuária Cor NUTS II Tab'!$A$5:$I$52,7,FALSE),"")</f>
        <v>133209.89199999999</v>
      </c>
    </row>
    <row r="36" spans="4:22" x14ac:dyDescent="0.3">
      <c r="D36" s="13">
        <f t="shared" si="0"/>
        <v>2014</v>
      </c>
      <c r="E36" s="9">
        <f>VLOOKUP($D36,'Aeroportuária Cor NUTS II Tab'!$A$5:$I$508,E$1,FALSE)</f>
        <v>25879</v>
      </c>
      <c r="G36" s="13">
        <f t="shared" si="1"/>
        <v>2014</v>
      </c>
      <c r="H36" s="14">
        <f t="shared" si="2"/>
        <v>1</v>
      </c>
      <c r="J36" s="13">
        <f t="shared" si="3"/>
        <v>2014</v>
      </c>
      <c r="K36" s="14">
        <f t="shared" si="4"/>
        <v>9.9486020290089094E-4</v>
      </c>
      <c r="M36" s="13">
        <f t="shared" si="5"/>
        <v>2014</v>
      </c>
      <c r="N36" s="14">
        <f t="shared" si="6"/>
        <v>1.4954317648221331E-4</v>
      </c>
      <c r="P36" s="15">
        <f>VLOOKUP(D36,'Aeroportuária Cor NUTS II Tab'!$A$5:$I$508,7,FALSE)</f>
        <v>25879</v>
      </c>
      <c r="Q36" s="15">
        <f>VLOOKUP($D36,'Aeroportuária Cor NUTS II Tab'!$A$5:$I$508,Q$1,FALSE)</f>
        <v>26012699.999999996</v>
      </c>
      <c r="R36" s="15">
        <f>VLOOKUP($D36,'Aeroportuária Cor NUTS II Tab'!$A$5:$I$508,R$1,FALSE)</f>
        <v>173053700</v>
      </c>
      <c r="T36" s="9">
        <f t="shared" si="7"/>
        <v>2009</v>
      </c>
      <c r="U36" s="9">
        <v>2009</v>
      </c>
      <c r="V36" s="10">
        <f>IFERROR(VLOOKUP($U36,'Aeroportuária Cor NUTS II Tab'!$A$5:$I$52,7,FALSE),"")</f>
        <v>151111.51413612912</v>
      </c>
    </row>
    <row r="37" spans="4:22" x14ac:dyDescent="0.3">
      <c r="D37" s="13">
        <f t="shared" si="0"/>
        <v>2015</v>
      </c>
      <c r="E37" s="9">
        <f>VLOOKUP($D37,'Aeroportuária Cor NUTS II Tab'!$A$5:$I$508,E$1,FALSE)</f>
        <v>46584.491629999997</v>
      </c>
      <c r="G37" s="13">
        <f t="shared" si="1"/>
        <v>2015</v>
      </c>
      <c r="H37" s="14">
        <f t="shared" si="2"/>
        <v>1</v>
      </c>
      <c r="J37" s="13">
        <f t="shared" si="3"/>
        <v>2015</v>
      </c>
      <c r="K37" s="14">
        <f t="shared" si="4"/>
        <v>1.6705033485736826E-3</v>
      </c>
      <c r="M37" s="13">
        <f t="shared" si="5"/>
        <v>2015</v>
      </c>
      <c r="N37" s="14">
        <f t="shared" si="6"/>
        <v>2.5921574837018091E-4</v>
      </c>
      <c r="P37" s="15">
        <f>VLOOKUP(D37,'Aeroportuária Cor NUTS II Tab'!$A$5:$I$508,7,FALSE)</f>
        <v>46584.491629999997</v>
      </c>
      <c r="Q37" s="15">
        <f>VLOOKUP($D37,'Aeroportuária Cor NUTS II Tab'!$A$5:$I$508,Q$1,FALSE)</f>
        <v>27886500</v>
      </c>
      <c r="R37" s="15">
        <f>VLOOKUP($D37,'Aeroportuária Cor NUTS II Tab'!$A$5:$I$508,R$1,FALSE)</f>
        <v>179713200</v>
      </c>
      <c r="T37" s="9">
        <f t="shared" si="7"/>
        <v>2010</v>
      </c>
      <c r="U37" s="9">
        <v>2010</v>
      </c>
      <c r="V37" s="10">
        <f>IFERROR(VLOOKUP($U37,'Aeroportuária Cor NUTS II Tab'!$A$5:$I$52,7,FALSE),"")</f>
        <v>108589</v>
      </c>
    </row>
    <row r="38" spans="4:22" x14ac:dyDescent="0.3">
      <c r="D38" s="13">
        <f t="shared" si="0"/>
        <v>2016</v>
      </c>
      <c r="E38" s="9">
        <f>VLOOKUP($D38,'Aeroportuária Cor NUTS II Tab'!$A$5:$I$508,E$1,FALSE)</f>
        <v>56576</v>
      </c>
      <c r="G38" s="13">
        <f t="shared" si="1"/>
        <v>2016</v>
      </c>
      <c r="H38" s="14">
        <f t="shared" si="2"/>
        <v>1</v>
      </c>
      <c r="J38" s="13">
        <f t="shared" si="3"/>
        <v>2016</v>
      </c>
      <c r="K38" s="14">
        <f t="shared" si="4"/>
        <v>1.9581010130376247E-3</v>
      </c>
      <c r="M38" s="13">
        <f t="shared" si="5"/>
        <v>2016</v>
      </c>
      <c r="N38" s="14">
        <f t="shared" si="6"/>
        <v>3.0337316035515077E-4</v>
      </c>
      <c r="P38" s="15">
        <f>VLOOKUP(D38,'Aeroportuária Cor NUTS II Tab'!$A$5:$I$508,7,FALSE)</f>
        <v>56576</v>
      </c>
      <c r="Q38" s="15">
        <f>VLOOKUP($D38,'Aeroportuária Cor NUTS II Tab'!$A$5:$I$508,Q$1,FALSE)</f>
        <v>28893300</v>
      </c>
      <c r="R38" s="15">
        <f>VLOOKUP($D38,'Aeroportuária Cor NUTS II Tab'!$A$5:$I$508,R$1,FALSE)</f>
        <v>186489800</v>
      </c>
      <c r="T38" s="9">
        <f t="shared" si="7"/>
        <v>2011</v>
      </c>
      <c r="U38" s="9">
        <v>2011</v>
      </c>
      <c r="V38" s="10">
        <f>IFERROR(VLOOKUP($U38,'Aeroportuária Cor NUTS II Tab'!$A$5:$I$52,7,FALSE),"")</f>
        <v>79914</v>
      </c>
    </row>
    <row r="39" spans="4:22" x14ac:dyDescent="0.3">
      <c r="D39" s="13">
        <f t="shared" si="0"/>
        <v>2017</v>
      </c>
      <c r="E39" s="9">
        <f>VLOOKUP($D39,'Aeroportuária Cor NUTS II Tab'!$A$5:$I$508,E$1,FALSE)</f>
        <v>49110.975550000003</v>
      </c>
      <c r="G39" s="13">
        <f t="shared" si="1"/>
        <v>2017</v>
      </c>
      <c r="H39" s="14">
        <f t="shared" si="2"/>
        <v>1</v>
      </c>
      <c r="J39" s="13">
        <f t="shared" si="3"/>
        <v>2017</v>
      </c>
      <c r="K39" s="14">
        <f t="shared" si="4"/>
        <v>1.4932931019803759E-3</v>
      </c>
      <c r="M39" s="13">
        <f t="shared" si="5"/>
        <v>2017</v>
      </c>
      <c r="N39" s="14">
        <f t="shared" si="6"/>
        <v>2.5063384734961631E-4</v>
      </c>
      <c r="P39" s="15">
        <f>VLOOKUP(D39,'Aeroportuária Cor NUTS II Tab'!$A$5:$I$508,7,FALSE)</f>
        <v>49110.975550000003</v>
      </c>
      <c r="Q39" s="15">
        <f>VLOOKUP($D39,'Aeroportuária Cor NUTS II Tab'!$A$5:$I$508,Q$1,FALSE)</f>
        <v>32887699.999999996</v>
      </c>
      <c r="R39" s="15">
        <f>VLOOKUP($D39,'Aeroportuária Cor NUTS II Tab'!$A$5:$I$508,R$1,FALSE)</f>
        <v>195947100</v>
      </c>
      <c r="T39" s="9">
        <f t="shared" si="7"/>
        <v>2012</v>
      </c>
      <c r="U39" s="9">
        <v>2012</v>
      </c>
      <c r="V39" s="10">
        <f>IFERROR(VLOOKUP($U39,'Aeroportuária Cor NUTS II Tab'!$A$5:$I$52,7,FALSE),"")</f>
        <v>57493</v>
      </c>
    </row>
    <row r="40" spans="4:22" x14ac:dyDescent="0.3">
      <c r="D40" s="13">
        <f t="shared" si="0"/>
        <v>2018</v>
      </c>
      <c r="E40" s="9">
        <f>VLOOKUP($D40,'Aeroportuária Cor NUTS II Tab'!$A$5:$I$508,E$1,FALSE)</f>
        <v>17027.230069999998</v>
      </c>
      <c r="G40" s="13">
        <f t="shared" si="1"/>
        <v>2018</v>
      </c>
      <c r="H40" s="14">
        <f t="shared" si="2"/>
        <v>1</v>
      </c>
      <c r="J40" s="13">
        <f t="shared" si="3"/>
        <v>2018</v>
      </c>
      <c r="K40" s="14">
        <f t="shared" si="4"/>
        <v>4.7359165113730546E-4</v>
      </c>
      <c r="M40" s="13">
        <f t="shared" si="5"/>
        <v>2018</v>
      </c>
      <c r="N40" s="14">
        <f t="shared" si="6"/>
        <v>8.2985093735287604E-5</v>
      </c>
      <c r="P40" s="15">
        <f>VLOOKUP(D40,'Aeroportuária Cor NUTS II Tab'!$A$5:$I$508,7,FALSE)</f>
        <v>17027.230069999998</v>
      </c>
      <c r="Q40" s="15">
        <f>VLOOKUP($D40,'Aeroportuária Cor NUTS II Tab'!$A$5:$I$508,Q$1,FALSE)</f>
        <v>35953400</v>
      </c>
      <c r="R40" s="15">
        <f>VLOOKUP($D40,'Aeroportuária Cor NUTS II Tab'!$A$5:$I$508,R$1,FALSE)</f>
        <v>205184200</v>
      </c>
      <c r="T40" s="9">
        <f t="shared" si="7"/>
        <v>2013</v>
      </c>
      <c r="U40" s="9">
        <v>2013</v>
      </c>
      <c r="V40" s="10">
        <f>IFERROR(VLOOKUP($U40,'Aeroportuária Cor NUTS II Tab'!$A$5:$I$52,7,FALSE),"")</f>
        <v>48837.243000000002</v>
      </c>
    </row>
    <row r="41" spans="4:22" x14ac:dyDescent="0.3">
      <c r="D41" s="13">
        <f t="shared" si="0"/>
        <v>2019</v>
      </c>
      <c r="E41" s="9">
        <f>VLOOKUP($D41,'Aeroportuária Cor NUTS II Tab'!$A$5:$I$508,E$1,FALSE)</f>
        <v>35127.362009999997</v>
      </c>
      <c r="G41" s="13">
        <f t="shared" si="1"/>
        <v>2019</v>
      </c>
      <c r="H41" s="14">
        <f t="shared" si="2"/>
        <v>1</v>
      </c>
      <c r="J41" s="13">
        <f t="shared" si="3"/>
        <v>2019</v>
      </c>
      <c r="K41" s="14">
        <f t="shared" si="4"/>
        <v>9.0499218113569192E-4</v>
      </c>
      <c r="M41" s="13">
        <f t="shared" si="5"/>
        <v>2019</v>
      </c>
      <c r="N41" s="14">
        <f t="shared" si="6"/>
        <v>1.6385964393186321E-4</v>
      </c>
      <c r="P41" s="15">
        <f>VLOOKUP(D41,'Aeroportuária Cor NUTS II Tab'!$A$5:$I$508,7,FALSE)</f>
        <v>35127.362009999997</v>
      </c>
      <c r="Q41" s="15">
        <f>VLOOKUP($D41,'Aeroportuária Cor NUTS II Tab'!$A$5:$I$508,Q$1,FALSE)</f>
        <v>38815100</v>
      </c>
      <c r="R41" s="15">
        <f>VLOOKUP($D41,'Aeroportuária Cor NUTS II Tab'!$A$5:$I$508,R$1,FALSE)</f>
        <v>214374700</v>
      </c>
      <c r="T41" s="9">
        <f t="shared" si="7"/>
        <v>2014</v>
      </c>
      <c r="U41" s="9">
        <v>2014</v>
      </c>
      <c r="V41" s="10">
        <f>IFERROR(VLOOKUP($U41,'Aeroportuária Cor NUTS II Tab'!$A$5:$I$52,7,FALSE),"")</f>
        <v>25879</v>
      </c>
    </row>
    <row r="42" spans="4:22" x14ac:dyDescent="0.3">
      <c r="D42" s="13">
        <f t="shared" si="0"/>
        <v>2020</v>
      </c>
      <c r="E42" s="9">
        <f>VLOOKUP($D42,'Aeroportuária Cor NUTS II Tab'!$A$5:$I$508,E$1,FALSE)</f>
        <v>60324</v>
      </c>
      <c r="G42" s="13">
        <f t="shared" si="1"/>
        <v>2020</v>
      </c>
      <c r="H42" s="14">
        <f t="shared" si="2"/>
        <v>1</v>
      </c>
      <c r="J42" s="13">
        <f t="shared" si="3"/>
        <v>2020</v>
      </c>
      <c r="K42" s="14">
        <f t="shared" si="4"/>
        <v>1.5664584079896548E-3</v>
      </c>
      <c r="M42" s="13">
        <f t="shared" si="5"/>
        <v>2020</v>
      </c>
      <c r="N42" s="14">
        <f t="shared" si="6"/>
        <v>3.0083947198992209E-4</v>
      </c>
      <c r="P42" s="15">
        <f>VLOOKUP(D42,'Aeroportuária Cor NUTS II Tab'!$A$5:$I$508,7,FALSE)</f>
        <v>60324</v>
      </c>
      <c r="Q42" s="15">
        <f>VLOOKUP($D42,'Aeroportuária Cor NUTS II Tab'!$A$5:$I$508,Q$1,FALSE)</f>
        <v>38509799.999999993</v>
      </c>
      <c r="R42" s="15">
        <f>VLOOKUP($D42,'Aeroportuária Cor NUTS II Tab'!$A$5:$I$508,R$1,FALSE)</f>
        <v>200518900.00000003</v>
      </c>
      <c r="T42" s="9">
        <f t="shared" si="7"/>
        <v>2015</v>
      </c>
      <c r="U42" s="9">
        <v>2015</v>
      </c>
      <c r="V42" s="10">
        <f>IFERROR(VLOOKUP($U42,'Aeroportuária Cor NUTS II Tab'!$A$5:$I$52,7,FALSE),"")</f>
        <v>46584.491629999997</v>
      </c>
    </row>
    <row r="43" spans="4:22" x14ac:dyDescent="0.3">
      <c r="D43" s="13">
        <f t="shared" si="0"/>
        <v>2021</v>
      </c>
      <c r="E43" s="9">
        <f>VLOOKUP($D43,'Aeroportuária Cor NUTS II Tab'!$A$5:$I$508,E$1,FALSE)</f>
        <v>23121.915510000003</v>
      </c>
      <c r="G43" s="13">
        <f t="shared" si="1"/>
        <v>2021</v>
      </c>
      <c r="H43" s="14">
        <f t="shared" si="2"/>
        <v>1</v>
      </c>
      <c r="J43" s="13">
        <f t="shared" si="3"/>
        <v>2021</v>
      </c>
      <c r="K43" s="14">
        <f t="shared" si="4"/>
        <v>5.2984036237895124E-4</v>
      </c>
      <c r="M43" s="13">
        <f t="shared" si="5"/>
        <v>2021</v>
      </c>
      <c r="N43" s="14">
        <f t="shared" si="6"/>
        <v>1.070194970870614E-4</v>
      </c>
      <c r="P43" s="15">
        <f>VLOOKUP(D43,'Aeroportuária Cor NUTS II Tab'!$A$5:$I$508,7,FALSE)</f>
        <v>23121.915510000003</v>
      </c>
      <c r="Q43" s="15">
        <f>VLOOKUP($D43,'Aeroportuária Cor NUTS II Tab'!$A$5:$I$508,Q$1,FALSE)</f>
        <v>43639400</v>
      </c>
      <c r="R43" s="15">
        <f>VLOOKUP($D43,'Aeroportuária Cor NUTS II Tab'!$A$5:$I$508,R$1,FALSE)</f>
        <v>216053300</v>
      </c>
      <c r="T43" s="9">
        <f t="shared" si="7"/>
        <v>2016</v>
      </c>
      <c r="U43" s="9">
        <v>2016</v>
      </c>
      <c r="V43" s="10">
        <f>IFERROR(VLOOKUP($U43,'Aeroportuária Cor NUTS II Tab'!$A$5:$I$52,7,FALSE),"")</f>
        <v>56576</v>
      </c>
    </row>
    <row r="44" spans="4:22" x14ac:dyDescent="0.3">
      <c r="D44" s="13">
        <f>D45-1</f>
        <v>2022</v>
      </c>
      <c r="E44" s="9">
        <f>VLOOKUP($D44,'Aeroportuária Cor NUTS II Tab'!$A$5:$I$508,E$1,FALSE)</f>
        <v>22891.475579999995</v>
      </c>
      <c r="G44" s="13">
        <f t="shared" si="1"/>
        <v>2022</v>
      </c>
      <c r="H44" s="14">
        <f t="shared" si="2"/>
        <v>1</v>
      </c>
      <c r="J44" s="13">
        <f t="shared" si="3"/>
        <v>2022</v>
      </c>
      <c r="K44" s="14">
        <f t="shared" si="4"/>
        <v>4.7038406222066955E-4</v>
      </c>
      <c r="M44" s="13">
        <f t="shared" si="5"/>
        <v>2022</v>
      </c>
      <c r="N44" s="14">
        <f t="shared" si="6"/>
        <v>9.4459810869729338E-5</v>
      </c>
      <c r="P44" s="15">
        <f>VLOOKUP(D44,'Aeroportuária Cor NUTS II Tab'!$A$5:$I$508,7,FALSE)</f>
        <v>22891.475579999995</v>
      </c>
      <c r="Q44" s="15">
        <f>VLOOKUP($D44,'Aeroportuária Cor NUTS II Tab'!$A$5:$I$508,Q$1,FALSE)</f>
        <v>48665500</v>
      </c>
      <c r="R44" s="15">
        <f>VLOOKUP($D44,'Aeroportuária Cor NUTS II Tab'!$A$5:$I$508,R$1,FALSE)</f>
        <v>242340900.00000003</v>
      </c>
      <c r="T44" s="9">
        <f t="shared" si="7"/>
        <v>2017</v>
      </c>
      <c r="U44" s="9">
        <v>2017</v>
      </c>
      <c r="V44" s="10">
        <f>IFERROR(VLOOKUP($U44,'Aeroportuária Cor NUTS II Tab'!$A$5:$I$52,7,FALSE),"")</f>
        <v>49110.975550000003</v>
      </c>
    </row>
    <row r="45" spans="4:22" x14ac:dyDescent="0.3">
      <c r="D45" s="13">
        <f>T4</f>
        <v>2023</v>
      </c>
      <c r="E45" s="9">
        <f>VLOOKUP($D45,'Aeroportuária Cor NUTS II Tab'!$A$5:$I$508,E$1,FALSE)</f>
        <v>69459</v>
      </c>
      <c r="G45" s="13">
        <f t="shared" si="1"/>
        <v>2023</v>
      </c>
      <c r="H45" s="14">
        <f>IF(SUM(E45)=0,"",E45/P45)</f>
        <v>1</v>
      </c>
      <c r="J45" s="13">
        <f t="shared" si="3"/>
        <v>2023</v>
      </c>
      <c r="K45" s="14">
        <f>IF(SUM(E45)=0,"",E45/Q45)</f>
        <v>1.3494468858918018E-3</v>
      </c>
      <c r="M45" s="13">
        <f t="shared" si="5"/>
        <v>2023</v>
      </c>
      <c r="N45" s="14">
        <f>IF(SUM(E45)=0,"",E45/R45)</f>
        <v>2.6161296166633206E-4</v>
      </c>
      <c r="P45" s="15">
        <f>VLOOKUP(D45,'Aeroportuária Cor NUTS II Tab'!$A$5:$I$508,7,FALSE)</f>
        <v>69459</v>
      </c>
      <c r="Q45" s="15">
        <f>VLOOKUP($D45,'Aeroportuária Cor NUTS II Tab'!$A$5:$I$508,Q$1,FALSE)</f>
        <v>51472200</v>
      </c>
      <c r="R45" s="15">
        <f>VLOOKUP($D45,'Aeroportuária Cor NUTS II Tab'!$A$5:$I$508,R$1,FALSE)</f>
        <v>265502900.00000003</v>
      </c>
      <c r="T45" s="9">
        <f t="shared" si="7"/>
        <v>2018</v>
      </c>
      <c r="U45" s="9">
        <v>2018</v>
      </c>
      <c r="V45" s="10">
        <f>IFERROR(VLOOKUP($U45,'Aeroportuária Cor NUTS II Tab'!$A$5:$I$52,7,FALSE),"")</f>
        <v>17027.230069999998</v>
      </c>
    </row>
    <row r="46" spans="4:22" x14ac:dyDescent="0.3">
      <c r="T46" s="9">
        <f t="shared" si="7"/>
        <v>2019</v>
      </c>
      <c r="U46" s="9">
        <v>2019</v>
      </c>
      <c r="V46" s="10">
        <f>IFERROR(VLOOKUP($U46,'Aeroportuária Cor NUTS II Tab'!$A$5:$I$52,7,FALSE),"")</f>
        <v>35127.362009999997</v>
      </c>
    </row>
    <row r="47" spans="4:22" x14ac:dyDescent="0.3">
      <c r="T47" s="9">
        <f t="shared" si="7"/>
        <v>2020</v>
      </c>
      <c r="U47" s="9">
        <v>2020</v>
      </c>
      <c r="V47" s="10">
        <f>IFERROR(VLOOKUP($U47,'Aeroportuária Cor NUTS II Tab'!$A$5:$I$52,7,FALSE),"")</f>
        <v>60324</v>
      </c>
    </row>
    <row r="48" spans="4:22" x14ac:dyDescent="0.3">
      <c r="T48" s="9">
        <f t="shared" si="7"/>
        <v>2021</v>
      </c>
      <c r="U48" s="9">
        <v>2021</v>
      </c>
      <c r="V48" s="10">
        <f>IFERROR(VLOOKUP($U48,'Aeroportuária Cor NUTS II Tab'!$A$5:$I$52,7,FALSE),"")</f>
        <v>23121.915510000003</v>
      </c>
    </row>
    <row r="49" spans="20:22" x14ac:dyDescent="0.3">
      <c r="T49" s="9">
        <f t="shared" si="7"/>
        <v>2022</v>
      </c>
      <c r="U49" s="9">
        <v>2022</v>
      </c>
      <c r="V49" s="10">
        <f>IFERROR(VLOOKUP($U49,'Aeroportuária Cor NUTS II Tab'!$A$5:$I$52,7,FALSE),"")</f>
        <v>22891.475579999995</v>
      </c>
    </row>
    <row r="50" spans="20:22" x14ac:dyDescent="0.3">
      <c r="T50" s="9">
        <f t="shared" si="7"/>
        <v>2023</v>
      </c>
      <c r="U50" s="9">
        <v>2023</v>
      </c>
      <c r="V50" s="10">
        <f>IFERROR(VLOOKUP($U50,'Aeroportuária Cor NUTS II Tab'!$A$5:$I$52,7,FALSE),"")</f>
        <v>69459</v>
      </c>
    </row>
    <row r="51" spans="20:22" x14ac:dyDescent="0.3">
      <c r="T51" s="9" t="str">
        <f t="shared" si="7"/>
        <v/>
      </c>
      <c r="U51" s="9">
        <v>2024</v>
      </c>
      <c r="V51" s="10" t="str">
        <f>IFERROR(VLOOKUP($U51,'Aeroportuária Cor NUTS II Tab'!$A$5:$I$52,7,FALSE),"")</f>
        <v/>
      </c>
    </row>
    <row r="52" spans="20:22" x14ac:dyDescent="0.3">
      <c r="T52" s="9" t="str">
        <f t="shared" si="7"/>
        <v/>
      </c>
      <c r="U52" s="9">
        <v>2025</v>
      </c>
      <c r="V52" s="10" t="str">
        <f>IFERROR(VLOOKUP($U52,'Aeroportuária Cor NUTS II Tab'!$A$5:$I$52,7,FALSE),"")</f>
        <v/>
      </c>
    </row>
    <row r="53" spans="20:22" x14ac:dyDescent="0.3">
      <c r="T53" s="9" t="str">
        <f t="shared" si="7"/>
        <v/>
      </c>
      <c r="U53" s="9">
        <v>2026</v>
      </c>
      <c r="V53" s="10" t="str">
        <f>IFERROR(VLOOKUP($U53,'Aeroportuária Cor NUTS II Tab'!$A$5:$I$52,7,FALSE),"")</f>
        <v/>
      </c>
    </row>
    <row r="54" spans="20:22" x14ac:dyDescent="0.3">
      <c r="T54" s="9" t="str">
        <f t="shared" si="7"/>
        <v/>
      </c>
      <c r="U54" s="9">
        <v>2027</v>
      </c>
      <c r="V54" s="10" t="str">
        <f>IFERROR(VLOOKUP($U54,'Aeroportuária Cor NUTS II Tab'!$A$5:$I$52,7,FALSE),"")</f>
        <v/>
      </c>
    </row>
    <row r="55" spans="20:22" x14ac:dyDescent="0.3">
      <c r="T55" s="9" t="str">
        <f t="shared" si="7"/>
        <v/>
      </c>
      <c r="U55" s="9">
        <v>2028</v>
      </c>
      <c r="V55" s="10" t="str">
        <f>IFERROR(VLOOKUP($U55,'Aeroportuária Cor NUTS II Tab'!$A$5:$I$52,7,FALSE),"")</f>
        <v/>
      </c>
    </row>
    <row r="56" spans="20:22" x14ac:dyDescent="0.3">
      <c r="T56" s="9" t="str">
        <f t="shared" si="7"/>
        <v/>
      </c>
      <c r="U56" s="9">
        <v>2029</v>
      </c>
      <c r="V56" s="10" t="str">
        <f>IFERROR(VLOOKUP($U56,'Aeroportuária Cor NUTS II Tab'!$A$5:$I$52,7,FALSE),"")</f>
        <v/>
      </c>
    </row>
  </sheetData>
  <sheetProtection algorithmName="SHA-512" hashValue="avu+0UrcK/u5ZWEa3Dym3tGu1PRdQ/oQyQC0X4ahrXXNb6a/CLOibG3Ft/Cbf/3MgnEG9a8X4zyX6ad3P1Gh/w==" saltValue="9GcxXZ5YIk2DwciR73Dh3w==" spinCount="100000" sheet="1" objects="1" scenarios="1" autoFilter="0"/>
  <mergeCells count="4">
    <mergeCell ref="D2:E2"/>
    <mergeCell ref="G2:H2"/>
    <mergeCell ref="J2:K2"/>
    <mergeCell ref="M2:N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Folha59"/>
  <dimension ref="A1:V56"/>
  <sheetViews>
    <sheetView topLeftCell="O31" workbookViewId="0">
      <selection activeCell="A34" sqref="A1:XFD1048576"/>
    </sheetView>
  </sheetViews>
  <sheetFormatPr defaultRowHeight="14.4" x14ac:dyDescent="0.3"/>
  <cols>
    <col min="1" max="1" width="8.88671875" style="9"/>
    <col min="2" max="2" width="21" style="9" bestFit="1" customWidth="1"/>
    <col min="3" max="13" width="8.88671875" style="9"/>
    <col min="14" max="14" width="11.109375" style="9" bestFit="1" customWidth="1"/>
    <col min="15" max="15" width="8.88671875" style="9"/>
    <col min="16" max="16" width="12.109375" style="9" bestFit="1" customWidth="1"/>
    <col min="17" max="17" width="10.109375" style="9" bestFit="1" customWidth="1"/>
    <col min="18" max="18" width="11.109375" style="9" bestFit="1" customWidth="1"/>
    <col min="19" max="19" width="8.88671875" style="9"/>
    <col min="20" max="20" width="5" style="9" bestFit="1" customWidth="1"/>
    <col min="21" max="21" width="5" style="10" bestFit="1" customWidth="1"/>
    <col min="22" max="22" width="11.44140625" style="9" bestFit="1" customWidth="1"/>
    <col min="23" max="16384" width="8.88671875" style="9"/>
  </cols>
  <sheetData>
    <row r="1" spans="1:22" x14ac:dyDescent="0.3">
      <c r="A1" s="9">
        <v>6</v>
      </c>
      <c r="B1" s="9" t="str">
        <f>VLOOKUP(A1,$A$5:$B$10,2,FALSE)</f>
        <v>Continente</v>
      </c>
      <c r="E1" s="9">
        <f>A1+1</f>
        <v>7</v>
      </c>
      <c r="P1" s="9">
        <v>7</v>
      </c>
      <c r="Q1" s="9">
        <v>8</v>
      </c>
      <c r="R1" s="9">
        <v>10</v>
      </c>
    </row>
    <row r="2" spans="1:22" x14ac:dyDescent="0.3">
      <c r="D2" s="70" t="s">
        <v>40</v>
      </c>
      <c r="E2" s="70"/>
      <c r="G2" s="70" t="s">
        <v>41</v>
      </c>
      <c r="H2" s="70"/>
      <c r="J2" s="70" t="s">
        <v>42</v>
      </c>
      <c r="K2" s="70"/>
      <c r="M2" s="70" t="s">
        <v>43</v>
      </c>
      <c r="N2" s="70"/>
    </row>
    <row r="3" spans="1:22" x14ac:dyDescent="0.3">
      <c r="U3" s="9"/>
      <c r="V3" s="10"/>
    </row>
    <row r="4" spans="1:22" x14ac:dyDescent="0.3">
      <c r="D4" s="12"/>
      <c r="E4" s="11" t="str">
        <f>HLOOKUP(B1,'Aeroportuária Encad NUTS II Tab'!$B$4:$J$42,1,FALSE)</f>
        <v>Continente</v>
      </c>
      <c r="G4" s="12"/>
      <c r="H4" s="11" t="str">
        <f>E4</f>
        <v>Continente</v>
      </c>
      <c r="J4" s="12"/>
      <c r="K4" s="11" t="str">
        <f>H4</f>
        <v>Continente</v>
      </c>
      <c r="M4" s="12"/>
      <c r="N4" s="11" t="str">
        <f>K4</f>
        <v>Continente</v>
      </c>
      <c r="P4" s="11" t="s">
        <v>32</v>
      </c>
      <c r="Q4" s="11" t="s">
        <v>37</v>
      </c>
      <c r="R4" s="11" t="s">
        <v>38</v>
      </c>
      <c r="T4" s="9">
        <f>MAX(T5:T500)</f>
        <v>2023</v>
      </c>
      <c r="U4" s="9"/>
      <c r="V4" s="10" t="s">
        <v>32</v>
      </c>
    </row>
    <row r="5" spans="1:22" x14ac:dyDescent="0.3">
      <c r="A5" s="9">
        <v>1</v>
      </c>
      <c r="B5" s="9" t="s">
        <v>0</v>
      </c>
      <c r="D5" s="13">
        <f t="shared" ref="D5:D43" si="0">D6-1</f>
        <v>1983</v>
      </c>
      <c r="E5" s="9">
        <f>VLOOKUP($D5,'Aeroportuária Encad NUTS II Tab'!$A$5:$J$508,E$1,FALSE)</f>
        <v>13933.969521051165</v>
      </c>
      <c r="G5" s="13">
        <f>D5</f>
        <v>1983</v>
      </c>
      <c r="H5" s="14">
        <f>IF(SUM(E5)=0,"",E5/P5)</f>
        <v>1</v>
      </c>
      <c r="J5" s="13">
        <f>G5</f>
        <v>1983</v>
      </c>
      <c r="K5" s="14">
        <f>IF(SUM(E5)=0,"",E5/Q5)</f>
        <v>7.4136576329083084E-4</v>
      </c>
      <c r="M5" s="13">
        <f>J5</f>
        <v>1983</v>
      </c>
      <c r="N5" s="14">
        <f>IF(SUM(E5)=0,"",E5/R5)</f>
        <v>1.3490248274796558E-4</v>
      </c>
      <c r="P5" s="15">
        <f>VLOOKUP($D5,'Aeroportuária Encad NUTS II Tab'!$A$5:$J$508,P$1,FALSE)</f>
        <v>13933.969521051165</v>
      </c>
      <c r="Q5" s="15">
        <f>VLOOKUP($D5,'Aeroportuária Encad NUTS II Tab'!$A$5:$J$508,Q$1,FALSE)</f>
        <v>18795000</v>
      </c>
      <c r="R5" s="15">
        <f>VLOOKUP($D5,'Aeroportuária Encad NUTS II Tab'!$A$5:$J$508,R$1,FALSE)</f>
        <v>103289200</v>
      </c>
      <c r="T5" s="9">
        <f>IF(SUM(V5)&gt;0,U5,"")</f>
        <v>1978</v>
      </c>
      <c r="U5" s="9">
        <v>1978</v>
      </c>
      <c r="V5" s="10">
        <f>IFERROR(VLOOKUP($U5,'Aeroportuária Cor NUTS II Tab'!$A$5:$I$52,7,FALSE),"")</f>
        <v>749.88278249418897</v>
      </c>
    </row>
    <row r="6" spans="1:22" x14ac:dyDescent="0.3">
      <c r="A6" s="9">
        <v>2</v>
      </c>
      <c r="B6" s="9" t="s">
        <v>1</v>
      </c>
      <c r="D6" s="13">
        <f t="shared" si="0"/>
        <v>1984</v>
      </c>
      <c r="E6" s="9">
        <f>VLOOKUP($D6,'Aeroportuária Encad NUTS II Tab'!$A$5:$J$508,E$1,FALSE)</f>
        <v>15858.387783636377</v>
      </c>
      <c r="G6" s="13">
        <f t="shared" ref="G6:G45" si="1">D6</f>
        <v>1984</v>
      </c>
      <c r="H6" s="14">
        <f t="shared" ref="H6:H44" si="2">IF(SUM(E6)=0,"",E6/P6)</f>
        <v>1</v>
      </c>
      <c r="J6" s="13">
        <f t="shared" ref="J6:J45" si="3">G6</f>
        <v>1984</v>
      </c>
      <c r="K6" s="14">
        <f t="shared" ref="K6:K44" si="4">IF(SUM(E6)=0,"",E6/Q6)</f>
        <v>9.6038102925259368E-4</v>
      </c>
      <c r="M6" s="13">
        <f t="shared" ref="M6:M45" si="5">J6</f>
        <v>1984</v>
      </c>
      <c r="N6" s="14">
        <f t="shared" ref="N6:N44" si="6">IF(SUM(E6)=0,"",E6/R6)</f>
        <v>1.5551326835273893E-4</v>
      </c>
      <c r="P6" s="15">
        <f>VLOOKUP(D6,'Aeroportuária Encad NUTS II Tab'!$A$5:$J$508,7,FALSE)</f>
        <v>15858.387783636377</v>
      </c>
      <c r="Q6" s="15">
        <f>VLOOKUP($D6,'Aeroportuária Encad NUTS II Tab'!$A$5:$J$508,Q$1,FALSE)</f>
        <v>16512599.999999998</v>
      </c>
      <c r="R6" s="15">
        <f>VLOOKUP($D6,'Aeroportuária Encad NUTS II Tab'!$A$5:$J$508,R$1,FALSE)</f>
        <v>101974500</v>
      </c>
      <c r="T6" s="9">
        <f t="shared" ref="T6:T56" si="7">IF(SUM(V6)&gt;0,U6,"")</f>
        <v>1979</v>
      </c>
      <c r="U6" s="9">
        <v>1979</v>
      </c>
      <c r="V6" s="10">
        <f>IFERROR(VLOOKUP($U6,'Aeroportuária Cor NUTS II Tab'!$A$5:$I$52,7,FALSE),"")</f>
        <v>1310.8807773266428</v>
      </c>
    </row>
    <row r="7" spans="1:22" x14ac:dyDescent="0.3">
      <c r="A7" s="9">
        <v>3</v>
      </c>
      <c r="B7" s="9" t="s">
        <v>33</v>
      </c>
      <c r="D7" s="13">
        <f t="shared" si="0"/>
        <v>1985</v>
      </c>
      <c r="E7" s="9">
        <f>VLOOKUP($D7,'Aeroportuária Encad NUTS II Tab'!$A$5:$J$508,E$1,FALSE)</f>
        <v>15966.202132428805</v>
      </c>
      <c r="G7" s="13">
        <f t="shared" si="1"/>
        <v>1985</v>
      </c>
      <c r="H7" s="14">
        <f t="shared" si="2"/>
        <v>1</v>
      </c>
      <c r="J7" s="13">
        <f t="shared" si="3"/>
        <v>1985</v>
      </c>
      <c r="K7" s="14">
        <f t="shared" si="4"/>
        <v>9.8686557834861918E-4</v>
      </c>
      <c r="M7" s="13">
        <f t="shared" si="5"/>
        <v>1985</v>
      </c>
      <c r="N7" s="14">
        <f t="shared" si="6"/>
        <v>1.5515613209219855E-4</v>
      </c>
      <c r="P7" s="15">
        <f>VLOOKUP(D7,'Aeroportuária Encad NUTS II Tab'!$A$5:$J$508,7,FALSE)</f>
        <v>15966.202132428805</v>
      </c>
      <c r="Q7" s="15">
        <f>VLOOKUP($D7,'Aeroportuária Encad NUTS II Tab'!$A$5:$J$508,Q$1,FALSE)</f>
        <v>16178700</v>
      </c>
      <c r="R7" s="15">
        <f>VLOOKUP($D7,'Aeroportuária Encad NUTS II Tab'!$A$5:$J$508,R$1,FALSE)</f>
        <v>102904099.99999999</v>
      </c>
      <c r="T7" s="9">
        <f t="shared" si="7"/>
        <v>1980</v>
      </c>
      <c r="U7" s="9">
        <v>1980</v>
      </c>
      <c r="V7" s="10">
        <f>IFERROR(VLOOKUP($U7,'Aeroportuária Cor NUTS II Tab'!$A$5:$I$52,7,FALSE),"")</f>
        <v>1187.0192835267007</v>
      </c>
    </row>
    <row r="8" spans="1:22" x14ac:dyDescent="0.3">
      <c r="A8" s="9">
        <v>4</v>
      </c>
      <c r="B8" s="9" t="s">
        <v>2</v>
      </c>
      <c r="D8" s="13">
        <f t="shared" si="0"/>
        <v>1986</v>
      </c>
      <c r="E8" s="9">
        <f>VLOOKUP($D8,'Aeroportuária Encad NUTS II Tab'!$A$5:$J$508,E$1,FALSE)</f>
        <v>20687.406206405572</v>
      </c>
      <c r="G8" s="13">
        <f t="shared" si="1"/>
        <v>1986</v>
      </c>
      <c r="H8" s="14">
        <f t="shared" si="2"/>
        <v>1</v>
      </c>
      <c r="J8" s="13">
        <f t="shared" si="3"/>
        <v>1986</v>
      </c>
      <c r="K8" s="14">
        <f t="shared" si="4"/>
        <v>1.2040582377690742E-3</v>
      </c>
      <c r="M8" s="13">
        <f t="shared" si="5"/>
        <v>1986</v>
      </c>
      <c r="N8" s="14">
        <f t="shared" si="6"/>
        <v>1.9501243095143472E-4</v>
      </c>
      <c r="P8" s="15">
        <f>VLOOKUP(D8,'Aeroportuária Encad NUTS II Tab'!$A$5:$J$508,7,FALSE)</f>
        <v>20687.406206405572</v>
      </c>
      <c r="Q8" s="15">
        <f>VLOOKUP($D8,'Aeroportuária Encad NUTS II Tab'!$A$5:$J$508,Q$1,FALSE)</f>
        <v>17181400</v>
      </c>
      <c r="R8" s="15">
        <f>VLOOKUP($D8,'Aeroportuária Encad NUTS II Tab'!$A$5:$J$508,R$1,FALSE)</f>
        <v>106082500</v>
      </c>
      <c r="T8" s="9">
        <f t="shared" si="7"/>
        <v>1981</v>
      </c>
      <c r="U8" s="9">
        <v>1981</v>
      </c>
      <c r="V8" s="10">
        <f>IFERROR(VLOOKUP($U8,'Aeroportuária Cor NUTS II Tab'!$A$5:$I$52,7,FALSE),"")</f>
        <v>1316.5920132480721</v>
      </c>
    </row>
    <row r="9" spans="1:22" x14ac:dyDescent="0.3">
      <c r="A9" s="9">
        <v>5</v>
      </c>
      <c r="B9" s="9" t="s">
        <v>3</v>
      </c>
      <c r="D9" s="13">
        <f t="shared" si="0"/>
        <v>1987</v>
      </c>
      <c r="E9" s="9">
        <f>VLOOKUP($D9,'Aeroportuária Encad NUTS II Tab'!$A$5:$J$508,E$1,FALSE)</f>
        <v>42348.9349860086</v>
      </c>
      <c r="G9" s="13">
        <f t="shared" si="1"/>
        <v>1987</v>
      </c>
      <c r="H9" s="14">
        <f t="shared" si="2"/>
        <v>1</v>
      </c>
      <c r="J9" s="13">
        <f t="shared" si="3"/>
        <v>1987</v>
      </c>
      <c r="K9" s="14">
        <f t="shared" si="4"/>
        <v>2.0433941454686463E-3</v>
      </c>
      <c r="M9" s="13">
        <f t="shared" si="5"/>
        <v>1987</v>
      </c>
      <c r="N9" s="14">
        <f t="shared" si="6"/>
        <v>3.7375160722535715E-4</v>
      </c>
      <c r="P9" s="15">
        <f>VLOOKUP(D9,'Aeroportuária Encad NUTS II Tab'!$A$5:$J$508,7,FALSE)</f>
        <v>42348.9349860086</v>
      </c>
      <c r="Q9" s="15">
        <f>VLOOKUP($D9,'Aeroportuária Encad NUTS II Tab'!$A$5:$J$508,Q$1,FALSE)</f>
        <v>20724800</v>
      </c>
      <c r="R9" s="15">
        <f>VLOOKUP($D9,'Aeroportuária Encad NUTS II Tab'!$A$5:$J$508,R$1,FALSE)</f>
        <v>113307700</v>
      </c>
      <c r="T9" s="9">
        <f t="shared" si="7"/>
        <v>1982</v>
      </c>
      <c r="U9" s="9">
        <v>1982</v>
      </c>
      <c r="V9" s="10">
        <f>IFERROR(VLOOKUP($U9,'Aeroportuária Cor NUTS II Tab'!$A$5:$I$52,7,FALSE),"")</f>
        <v>3519.6925409762475</v>
      </c>
    </row>
    <row r="10" spans="1:22" x14ac:dyDescent="0.3">
      <c r="A10" s="9">
        <v>6</v>
      </c>
      <c r="B10" s="9" t="s">
        <v>32</v>
      </c>
      <c r="D10" s="13">
        <f t="shared" si="0"/>
        <v>1988</v>
      </c>
      <c r="E10" s="9">
        <f>VLOOKUP($D10,'Aeroportuária Encad NUTS II Tab'!$A$5:$J$508,E$1,FALSE)</f>
        <v>49515.313736262062</v>
      </c>
      <c r="G10" s="13">
        <f t="shared" si="1"/>
        <v>1988</v>
      </c>
      <c r="H10" s="14">
        <f t="shared" si="2"/>
        <v>1</v>
      </c>
      <c r="J10" s="13">
        <f t="shared" si="3"/>
        <v>1988</v>
      </c>
      <c r="K10" s="14">
        <f t="shared" si="4"/>
        <v>2.0957975847059199E-3</v>
      </c>
      <c r="M10" s="13">
        <f t="shared" si="5"/>
        <v>1988</v>
      </c>
      <c r="N10" s="14">
        <f t="shared" si="6"/>
        <v>4.1077195217490038E-4</v>
      </c>
      <c r="P10" s="15">
        <f>VLOOKUP(D10,'Aeroportuária Encad NUTS II Tab'!$A$5:$J$508,7,FALSE)</f>
        <v>49515.313736262062</v>
      </c>
      <c r="Q10" s="15">
        <f>VLOOKUP($D10,'Aeroportuária Encad NUTS II Tab'!$A$5:$J$508,Q$1,FALSE)</f>
        <v>23626000</v>
      </c>
      <c r="R10" s="15">
        <f>VLOOKUP($D10,'Aeroportuária Encad NUTS II Tab'!$A$5:$J$508,R$1,FALSE)</f>
        <v>120542100</v>
      </c>
      <c r="T10" s="9">
        <f t="shared" si="7"/>
        <v>1983</v>
      </c>
      <c r="U10" s="9">
        <v>1983</v>
      </c>
      <c r="V10" s="10">
        <f>IFERROR(VLOOKUP($U10,'Aeroportuária Cor NUTS II Tab'!$A$5:$I$52,7,FALSE),"")</f>
        <v>3586.3568799193945</v>
      </c>
    </row>
    <row r="11" spans="1:22" x14ac:dyDescent="0.3">
      <c r="D11" s="13">
        <f t="shared" si="0"/>
        <v>1989</v>
      </c>
      <c r="E11" s="9">
        <f>VLOOKUP($D11,'Aeroportuária Encad NUTS II Tab'!$A$5:$J$508,E$1,FALSE)</f>
        <v>58843.550824468708</v>
      </c>
      <c r="G11" s="13">
        <f t="shared" si="1"/>
        <v>1989</v>
      </c>
      <c r="H11" s="14">
        <f t="shared" si="2"/>
        <v>1</v>
      </c>
      <c r="J11" s="13">
        <f t="shared" si="3"/>
        <v>1989</v>
      </c>
      <c r="K11" s="14">
        <f t="shared" si="4"/>
        <v>2.3960076071692133E-3</v>
      </c>
      <c r="M11" s="13">
        <f t="shared" si="5"/>
        <v>1989</v>
      </c>
      <c r="N11" s="14">
        <f t="shared" si="6"/>
        <v>4.617454779645874E-4</v>
      </c>
      <c r="P11" s="15">
        <f>VLOOKUP(D11,'Aeroportuária Encad NUTS II Tab'!$A$5:$J$508,7,FALSE)</f>
        <v>58843.550824468708</v>
      </c>
      <c r="Q11" s="15">
        <f>VLOOKUP($D11,'Aeroportuária Encad NUTS II Tab'!$A$5:$J$508,Q$1,FALSE)</f>
        <v>24559000</v>
      </c>
      <c r="R11" s="15">
        <f>VLOOKUP($D11,'Aeroportuária Encad NUTS II Tab'!$A$5:$J$508,R$1,FALSE)</f>
        <v>127437199.99999999</v>
      </c>
      <c r="T11" s="9">
        <f t="shared" si="7"/>
        <v>1984</v>
      </c>
      <c r="U11" s="9">
        <v>1984</v>
      </c>
      <c r="V11" s="10">
        <f>IFERROR(VLOOKUP($U11,'Aeroportuária Cor NUTS II Tab'!$A$5:$I$52,7,FALSE),"")</f>
        <v>5027.8828024461045</v>
      </c>
    </row>
    <row r="12" spans="1:22" x14ac:dyDescent="0.3">
      <c r="D12" s="13">
        <f t="shared" si="0"/>
        <v>1990</v>
      </c>
      <c r="E12" s="9">
        <f>VLOOKUP($D12,'Aeroportuária Encad NUTS II Tab'!$A$5:$J$508,E$1,FALSE)</f>
        <v>57441.65876519095</v>
      </c>
      <c r="G12" s="13">
        <f t="shared" si="1"/>
        <v>1990</v>
      </c>
      <c r="H12" s="14">
        <f t="shared" si="2"/>
        <v>1</v>
      </c>
      <c r="J12" s="13">
        <f t="shared" si="3"/>
        <v>1990</v>
      </c>
      <c r="K12" s="14">
        <f t="shared" si="4"/>
        <v>2.1770326191171202E-3</v>
      </c>
      <c r="M12" s="13">
        <f t="shared" si="5"/>
        <v>1990</v>
      </c>
      <c r="N12" s="14">
        <f t="shared" si="6"/>
        <v>4.2459174705286064E-4</v>
      </c>
      <c r="P12" s="15">
        <f>VLOOKUP(D12,'Aeroportuária Encad NUTS II Tab'!$A$5:$J$508,7,FALSE)</f>
        <v>57441.65876519095</v>
      </c>
      <c r="Q12" s="15">
        <f>VLOOKUP($D12,'Aeroportuária Encad NUTS II Tab'!$A$5:$J$508,Q$1,FALSE)</f>
        <v>26385300</v>
      </c>
      <c r="R12" s="15">
        <f>VLOOKUP($D12,'Aeroportuária Encad NUTS II Tab'!$A$5:$J$508,R$1,FALSE)</f>
        <v>135286800</v>
      </c>
      <c r="T12" s="9">
        <f t="shared" si="7"/>
        <v>1985</v>
      </c>
      <c r="U12" s="9">
        <v>1985</v>
      </c>
      <c r="V12" s="10">
        <f>IFERROR(VLOOKUP($U12,'Aeroportuária Cor NUTS II Tab'!$A$5:$I$52,7,FALSE),"")</f>
        <v>5920.6013507447051</v>
      </c>
    </row>
    <row r="13" spans="1:22" x14ac:dyDescent="0.3">
      <c r="D13" s="13">
        <f t="shared" si="0"/>
        <v>1991</v>
      </c>
      <c r="E13" s="9">
        <f>VLOOKUP($D13,'Aeroportuária Encad NUTS II Tab'!$A$5:$J$508,E$1,FALSE)</f>
        <v>49288.213935719054</v>
      </c>
      <c r="G13" s="13">
        <f t="shared" si="1"/>
        <v>1991</v>
      </c>
      <c r="H13" s="14">
        <f t="shared" si="2"/>
        <v>1</v>
      </c>
      <c r="J13" s="13">
        <f t="shared" si="3"/>
        <v>1991</v>
      </c>
      <c r="K13" s="14">
        <f t="shared" si="4"/>
        <v>1.742796918638916E-3</v>
      </c>
      <c r="M13" s="13">
        <f t="shared" si="5"/>
        <v>1991</v>
      </c>
      <c r="N13" s="14">
        <f t="shared" si="6"/>
        <v>3.5402553569559346E-4</v>
      </c>
      <c r="P13" s="15">
        <f>VLOOKUP(D13,'Aeroportuária Encad NUTS II Tab'!$A$5:$J$508,7,FALSE)</f>
        <v>49288.213935719054</v>
      </c>
      <c r="Q13" s="15">
        <f>VLOOKUP($D13,'Aeroportuária Encad NUTS II Tab'!$A$5:$J$508,Q$1,FALSE)</f>
        <v>28281100.000000004</v>
      </c>
      <c r="R13" s="15">
        <f>VLOOKUP($D13,'Aeroportuária Encad NUTS II Tab'!$A$5:$J$508,R$1,FALSE)</f>
        <v>139222200</v>
      </c>
      <c r="T13" s="9">
        <f t="shared" si="7"/>
        <v>1986</v>
      </c>
      <c r="U13" s="9">
        <v>1986</v>
      </c>
      <c r="V13" s="10">
        <f>IFERROR(VLOOKUP($U13,'Aeroportuária Cor NUTS II Tab'!$A$5:$I$52,7,FALSE),"")</f>
        <v>8504.5041450105236</v>
      </c>
    </row>
    <row r="14" spans="1:22" x14ac:dyDescent="0.3">
      <c r="D14" s="13">
        <f t="shared" si="0"/>
        <v>1992</v>
      </c>
      <c r="E14" s="9">
        <f>VLOOKUP($D14,'Aeroportuária Encad NUTS II Tab'!$A$5:$J$508,E$1,FALSE)</f>
        <v>28902.909696919589</v>
      </c>
      <c r="G14" s="13">
        <f t="shared" si="1"/>
        <v>1992</v>
      </c>
      <c r="H14" s="14">
        <f t="shared" si="2"/>
        <v>1</v>
      </c>
      <c r="J14" s="13">
        <f t="shared" si="3"/>
        <v>1992</v>
      </c>
      <c r="K14" s="14">
        <f t="shared" si="4"/>
        <v>9.4227315010039867E-4</v>
      </c>
      <c r="M14" s="13">
        <f t="shared" si="5"/>
        <v>1992</v>
      </c>
      <c r="N14" s="14">
        <f t="shared" si="6"/>
        <v>2.0408704740429239E-4</v>
      </c>
      <c r="P14" s="15">
        <f>VLOOKUP(D14,'Aeroportuária Encad NUTS II Tab'!$A$5:$J$508,7,FALSE)</f>
        <v>28902.909696919589</v>
      </c>
      <c r="Q14" s="15">
        <f>VLOOKUP($D14,'Aeroportuária Encad NUTS II Tab'!$A$5:$J$508,Q$1,FALSE)</f>
        <v>30673600</v>
      </c>
      <c r="R14" s="15">
        <f>VLOOKUP($D14,'Aeroportuária Encad NUTS II Tab'!$A$5:$J$508,R$1,FALSE)</f>
        <v>141620500</v>
      </c>
      <c r="T14" s="9">
        <f t="shared" si="7"/>
        <v>1987</v>
      </c>
      <c r="U14" s="9">
        <v>1987</v>
      </c>
      <c r="V14" s="10">
        <f>IFERROR(VLOOKUP($U14,'Aeroportuária Cor NUTS II Tab'!$A$5:$I$52,7,FALSE),"")</f>
        <v>18814.142915573466</v>
      </c>
    </row>
    <row r="15" spans="1:22" x14ac:dyDescent="0.3">
      <c r="D15" s="13">
        <f t="shared" si="0"/>
        <v>1993</v>
      </c>
      <c r="E15" s="9">
        <f>VLOOKUP($D15,'Aeroportuária Encad NUTS II Tab'!$A$5:$J$508,E$1,FALSE)</f>
        <v>20563.526224741712</v>
      </c>
      <c r="G15" s="13">
        <f t="shared" si="1"/>
        <v>1993</v>
      </c>
      <c r="H15" s="14">
        <f t="shared" si="2"/>
        <v>1</v>
      </c>
      <c r="J15" s="13">
        <f t="shared" si="3"/>
        <v>1993</v>
      </c>
      <c r="K15" s="14">
        <f t="shared" si="4"/>
        <v>7.1604010755270875E-4</v>
      </c>
      <c r="M15" s="13">
        <f t="shared" si="5"/>
        <v>1993</v>
      </c>
      <c r="N15" s="14">
        <f t="shared" si="6"/>
        <v>1.4766930207873321E-4</v>
      </c>
      <c r="P15" s="15">
        <f>VLOOKUP(D15,'Aeroportuária Encad NUTS II Tab'!$A$5:$J$508,7,FALSE)</f>
        <v>20563.526224741712</v>
      </c>
      <c r="Q15" s="15">
        <f>VLOOKUP($D15,'Aeroportuária Encad NUTS II Tab'!$A$5:$J$508,Q$1,FALSE)</f>
        <v>28718400</v>
      </c>
      <c r="R15" s="15">
        <f>VLOOKUP($D15,'Aeroportuária Encad NUTS II Tab'!$A$5:$J$508,R$1,FALSE)</f>
        <v>139253900.00000003</v>
      </c>
      <c r="T15" s="9">
        <f t="shared" si="7"/>
        <v>1988</v>
      </c>
      <c r="U15" s="9">
        <v>1988</v>
      </c>
      <c r="V15" s="10">
        <f>IFERROR(VLOOKUP($U15,'Aeroportuária Cor NUTS II Tab'!$A$5:$I$52,7,FALSE),"")</f>
        <v>24528.376612364202</v>
      </c>
    </row>
    <row r="16" spans="1:22" x14ac:dyDescent="0.3">
      <c r="D16" s="13">
        <f t="shared" si="0"/>
        <v>1994</v>
      </c>
      <c r="E16" s="9">
        <f>VLOOKUP($D16,'Aeroportuária Encad NUTS II Tab'!$A$5:$J$508,E$1,FALSE)</f>
        <v>26379.341328259095</v>
      </c>
      <c r="G16" s="13">
        <f t="shared" si="1"/>
        <v>1994</v>
      </c>
      <c r="H16" s="14">
        <f t="shared" si="2"/>
        <v>1</v>
      </c>
      <c r="J16" s="13">
        <f t="shared" si="3"/>
        <v>1994</v>
      </c>
      <c r="K16" s="14">
        <f t="shared" si="4"/>
        <v>9.2480565022889667E-4</v>
      </c>
      <c r="M16" s="13">
        <f t="shared" si="5"/>
        <v>1994</v>
      </c>
      <c r="N16" s="14">
        <f t="shared" si="6"/>
        <v>1.8609567678831685E-4</v>
      </c>
      <c r="P16" s="15">
        <f>VLOOKUP(D16,'Aeroportuária Encad NUTS II Tab'!$A$5:$J$508,7,FALSE)</f>
        <v>26379.341328259095</v>
      </c>
      <c r="Q16" s="15">
        <f>VLOOKUP($D16,'Aeroportuária Encad NUTS II Tab'!$A$5:$J$508,Q$1,FALSE)</f>
        <v>28524200</v>
      </c>
      <c r="R16" s="15">
        <f>VLOOKUP($D16,'Aeroportuária Encad NUTS II Tab'!$A$5:$J$508,R$1,FALSE)</f>
        <v>141751500</v>
      </c>
      <c r="T16" s="9">
        <f t="shared" si="7"/>
        <v>1989</v>
      </c>
      <c r="U16" s="9">
        <v>1989</v>
      </c>
      <c r="V16" s="10">
        <f>IFERROR(VLOOKUP($U16,'Aeroportuária Cor NUTS II Tab'!$A$5:$I$52,7,FALSE),"")</f>
        <v>32128.545206053412</v>
      </c>
    </row>
    <row r="17" spans="4:22" x14ac:dyDescent="0.3">
      <c r="D17" s="13">
        <f t="shared" si="0"/>
        <v>1995</v>
      </c>
      <c r="E17" s="9">
        <f>VLOOKUP($D17,'Aeroportuária Encad NUTS II Tab'!$A$5:$J$508,E$1,FALSE)</f>
        <v>34845.033255113194</v>
      </c>
      <c r="G17" s="13">
        <f t="shared" si="1"/>
        <v>1995</v>
      </c>
      <c r="H17" s="14">
        <f t="shared" si="2"/>
        <v>1</v>
      </c>
      <c r="J17" s="13">
        <f t="shared" si="3"/>
        <v>1995</v>
      </c>
      <c r="K17" s="14">
        <f t="shared" si="4"/>
        <v>1.1712694961012575E-3</v>
      </c>
      <c r="M17" s="13">
        <f t="shared" si="5"/>
        <v>1995</v>
      </c>
      <c r="N17" s="14">
        <f t="shared" si="6"/>
        <v>2.4009961768152116E-4</v>
      </c>
      <c r="P17" s="15">
        <f>VLOOKUP(D17,'Aeroportuária Encad NUTS II Tab'!$A$5:$J$508,7,FALSE)</f>
        <v>34845.033255113194</v>
      </c>
      <c r="Q17" s="15">
        <f>VLOOKUP($D17,'Aeroportuária Encad NUTS II Tab'!$A$5:$J$508,Q$1,FALSE)</f>
        <v>29749800.000000004</v>
      </c>
      <c r="R17" s="15">
        <f>VLOOKUP($D17,'Aeroportuária Encad NUTS II Tab'!$A$5:$J$508,R$1,FALSE)</f>
        <v>145127400</v>
      </c>
      <c r="T17" s="9">
        <f t="shared" si="7"/>
        <v>1990</v>
      </c>
      <c r="U17" s="9">
        <v>1990</v>
      </c>
      <c r="V17" s="10">
        <f>IFERROR(VLOOKUP($U17,'Aeroportuária Cor NUTS II Tab'!$A$5:$I$52,7,FALSE),"")</f>
        <v>33452.065522091754</v>
      </c>
    </row>
    <row r="18" spans="4:22" x14ac:dyDescent="0.3">
      <c r="D18" s="13">
        <f t="shared" si="0"/>
        <v>1996</v>
      </c>
      <c r="E18" s="9">
        <f>VLOOKUP($D18,'Aeroportuária Encad NUTS II Tab'!$A$5:$J$508,E$1,FALSE)</f>
        <v>43956.174482390663</v>
      </c>
      <c r="G18" s="13">
        <f t="shared" si="1"/>
        <v>1996</v>
      </c>
      <c r="H18" s="14">
        <f t="shared" si="2"/>
        <v>1</v>
      </c>
      <c r="J18" s="13">
        <f t="shared" si="3"/>
        <v>1996</v>
      </c>
      <c r="K18" s="14">
        <f t="shared" si="4"/>
        <v>1.4046692534853168E-3</v>
      </c>
      <c r="M18" s="13">
        <f t="shared" si="5"/>
        <v>1996</v>
      </c>
      <c r="N18" s="14">
        <f t="shared" si="6"/>
        <v>2.9262544000750051E-4</v>
      </c>
      <c r="P18" s="15">
        <f>VLOOKUP(D18,'Aeroportuária Encad NUTS II Tab'!$A$5:$J$508,7,FALSE)</f>
        <v>43956.174482390663</v>
      </c>
      <c r="Q18" s="15">
        <f>VLOOKUP($D18,'Aeroportuária Encad NUTS II Tab'!$A$5:$J$508,Q$1,FALSE)</f>
        <v>31292899.999999996</v>
      </c>
      <c r="R18" s="15">
        <f>VLOOKUP($D18,'Aeroportuária Encad NUTS II Tab'!$A$5:$J$508,R$1,FALSE)</f>
        <v>150213099.99999997</v>
      </c>
      <c r="T18" s="9">
        <f t="shared" si="7"/>
        <v>1991</v>
      </c>
      <c r="U18" s="9">
        <v>1991</v>
      </c>
      <c r="V18" s="10">
        <f>IFERROR(VLOOKUP($U18,'Aeroportuária Cor NUTS II Tab'!$A$5:$I$52,7,FALSE),"")</f>
        <v>30283.362097345398</v>
      </c>
    </row>
    <row r="19" spans="4:22" x14ac:dyDescent="0.3">
      <c r="D19" s="13">
        <f t="shared" si="0"/>
        <v>1997</v>
      </c>
      <c r="E19" s="9">
        <f>VLOOKUP($D19,'Aeroportuária Encad NUTS II Tab'!$A$5:$J$508,E$1,FALSE)</f>
        <v>52622.29098613299</v>
      </c>
      <c r="G19" s="13">
        <f t="shared" si="1"/>
        <v>1997</v>
      </c>
      <c r="H19" s="14">
        <f t="shared" si="2"/>
        <v>1</v>
      </c>
      <c r="J19" s="13">
        <f t="shared" si="3"/>
        <v>1997</v>
      </c>
      <c r="K19" s="14">
        <f t="shared" si="4"/>
        <v>1.4729946223798378E-3</v>
      </c>
      <c r="M19" s="13">
        <f t="shared" si="5"/>
        <v>1997</v>
      </c>
      <c r="N19" s="14">
        <f t="shared" si="6"/>
        <v>3.3555084174915632E-4</v>
      </c>
      <c r="P19" s="15">
        <f>VLOOKUP(D19,'Aeroportuária Encad NUTS II Tab'!$A$5:$J$508,7,FALSE)</f>
        <v>52622.29098613299</v>
      </c>
      <c r="Q19" s="15">
        <f>VLOOKUP($D19,'Aeroportuária Encad NUTS II Tab'!$A$5:$J$508,Q$1,FALSE)</f>
        <v>35724700</v>
      </c>
      <c r="R19" s="15">
        <f>VLOOKUP($D19,'Aeroportuária Encad NUTS II Tab'!$A$5:$J$508,R$1,FALSE)</f>
        <v>156823600</v>
      </c>
      <c r="T19" s="9">
        <f t="shared" si="7"/>
        <v>1992</v>
      </c>
      <c r="U19" s="9">
        <v>1992</v>
      </c>
      <c r="V19" s="10">
        <f>IFERROR(VLOOKUP($U19,'Aeroportuária Cor NUTS II Tab'!$A$5:$I$52,7,FALSE),"")</f>
        <v>18319.674584251952</v>
      </c>
    </row>
    <row r="20" spans="4:22" x14ac:dyDescent="0.3">
      <c r="D20" s="13">
        <f t="shared" si="0"/>
        <v>1998</v>
      </c>
      <c r="E20" s="9">
        <f>VLOOKUP($D20,'Aeroportuária Encad NUTS II Tab'!$A$5:$J$508,E$1,FALSE)</f>
        <v>79120.405846436319</v>
      </c>
      <c r="G20" s="13">
        <f t="shared" si="1"/>
        <v>1998</v>
      </c>
      <c r="H20" s="14">
        <f t="shared" si="2"/>
        <v>1</v>
      </c>
      <c r="J20" s="13">
        <f t="shared" si="3"/>
        <v>1998</v>
      </c>
      <c r="K20" s="14">
        <f t="shared" si="4"/>
        <v>1.9821280171164676E-3</v>
      </c>
      <c r="M20" s="13">
        <f t="shared" si="5"/>
        <v>1998</v>
      </c>
      <c r="N20" s="14">
        <f t="shared" si="6"/>
        <v>4.8137396424171713E-4</v>
      </c>
      <c r="P20" s="15">
        <f>VLOOKUP(D20,'Aeroportuária Encad NUTS II Tab'!$A$5:$J$508,7,FALSE)</f>
        <v>79120.405846436319</v>
      </c>
      <c r="Q20" s="15">
        <f>VLOOKUP($D20,'Aeroportuária Encad NUTS II Tab'!$A$5:$J$508,Q$1,FALSE)</f>
        <v>39916899.999999993</v>
      </c>
      <c r="R20" s="15">
        <f>VLOOKUP($D20,'Aeroportuária Encad NUTS II Tab'!$A$5:$J$508,R$1,FALSE)</f>
        <v>164363700</v>
      </c>
      <c r="T20" s="9">
        <f t="shared" si="7"/>
        <v>1993</v>
      </c>
      <c r="U20" s="9">
        <v>1993</v>
      </c>
      <c r="V20" s="10">
        <f>IFERROR(VLOOKUP($U20,'Aeroportuária Cor NUTS II Tab'!$A$5:$I$52,7,FALSE),"")</f>
        <v>13284.76371943616</v>
      </c>
    </row>
    <row r="21" spans="4:22" x14ac:dyDescent="0.3">
      <c r="D21" s="13">
        <f t="shared" si="0"/>
        <v>1999</v>
      </c>
      <c r="E21" s="9">
        <f>VLOOKUP($D21,'Aeroportuária Encad NUTS II Tab'!$A$5:$J$508,E$1,FALSE)</f>
        <v>26702.310455629275</v>
      </c>
      <c r="G21" s="13">
        <f t="shared" si="1"/>
        <v>1999</v>
      </c>
      <c r="H21" s="14">
        <f t="shared" si="2"/>
        <v>1</v>
      </c>
      <c r="J21" s="13">
        <f t="shared" si="3"/>
        <v>1999</v>
      </c>
      <c r="K21" s="14">
        <f t="shared" si="4"/>
        <v>6.306698801034794E-4</v>
      </c>
      <c r="M21" s="13">
        <f t="shared" si="5"/>
        <v>1999</v>
      </c>
      <c r="N21" s="14">
        <f t="shared" si="6"/>
        <v>1.5635071792513775E-4</v>
      </c>
      <c r="P21" s="15">
        <f>VLOOKUP(D21,'Aeroportuária Encad NUTS II Tab'!$A$5:$J$508,7,FALSE)</f>
        <v>26702.310455629275</v>
      </c>
      <c r="Q21" s="15">
        <f>VLOOKUP($D21,'Aeroportuária Encad NUTS II Tab'!$A$5:$J$508,Q$1,FALSE)</f>
        <v>42339600</v>
      </c>
      <c r="R21" s="15">
        <f>VLOOKUP($D21,'Aeroportuária Encad NUTS II Tab'!$A$5:$J$508,R$1,FALSE)</f>
        <v>170784700</v>
      </c>
      <c r="T21" s="9">
        <f t="shared" si="7"/>
        <v>1994</v>
      </c>
      <c r="U21" s="9">
        <v>1994</v>
      </c>
      <c r="V21" s="10">
        <f>IFERROR(VLOOKUP($U21,'Aeroportuária Cor NUTS II Tab'!$A$5:$I$52,7,FALSE),"")</f>
        <v>17788.729162717849</v>
      </c>
    </row>
    <row r="22" spans="4:22" x14ac:dyDescent="0.3">
      <c r="D22" s="13">
        <f t="shared" si="0"/>
        <v>2000</v>
      </c>
      <c r="E22" s="9">
        <f>VLOOKUP($D22,'Aeroportuária Encad NUTS II Tab'!$A$5:$J$508,E$1,FALSE)</f>
        <v>53124.513824058609</v>
      </c>
      <c r="G22" s="13">
        <f t="shared" si="1"/>
        <v>2000</v>
      </c>
      <c r="H22" s="14">
        <f t="shared" si="2"/>
        <v>1</v>
      </c>
      <c r="J22" s="13">
        <f t="shared" si="3"/>
        <v>2000</v>
      </c>
      <c r="K22" s="14">
        <f t="shared" si="4"/>
        <v>1.2057995534031348E-3</v>
      </c>
      <c r="M22" s="13">
        <f t="shared" si="5"/>
        <v>2000</v>
      </c>
      <c r="N22" s="14">
        <f t="shared" si="6"/>
        <v>2.9962709874309786E-4</v>
      </c>
      <c r="P22" s="15">
        <f>VLOOKUP(D22,'Aeroportuária Encad NUTS II Tab'!$A$5:$J$508,7,FALSE)</f>
        <v>53124.513824058609</v>
      </c>
      <c r="Q22" s="15">
        <f>VLOOKUP($D22,'Aeroportuária Encad NUTS II Tab'!$A$5:$J$508,Q$1,FALSE)</f>
        <v>44057500</v>
      </c>
      <c r="R22" s="15">
        <f>VLOOKUP($D22,'Aeroportuária Encad NUTS II Tab'!$A$5:$J$508,R$1,FALSE)</f>
        <v>177302100</v>
      </c>
      <c r="T22" s="9">
        <f t="shared" si="7"/>
        <v>1995</v>
      </c>
      <c r="U22" s="9">
        <v>1995</v>
      </c>
      <c r="V22" s="10">
        <f>IFERROR(VLOOKUP($U22,'Aeroportuária Cor NUTS II Tab'!$A$5:$I$52,7,FALSE),"")</f>
        <v>24277.137099589985</v>
      </c>
    </row>
    <row r="23" spans="4:22" x14ac:dyDescent="0.3">
      <c r="D23" s="13">
        <f t="shared" si="0"/>
        <v>2001</v>
      </c>
      <c r="E23" s="9">
        <f>VLOOKUP($D23,'Aeroportuária Encad NUTS II Tab'!$A$5:$J$508,E$1,FALSE)</f>
        <v>133327.92984985505</v>
      </c>
      <c r="G23" s="13">
        <f t="shared" si="1"/>
        <v>2001</v>
      </c>
      <c r="H23" s="14">
        <f t="shared" si="2"/>
        <v>1</v>
      </c>
      <c r="J23" s="13">
        <f t="shared" si="3"/>
        <v>2001</v>
      </c>
      <c r="K23" s="14">
        <f t="shared" si="4"/>
        <v>2.997089629721283E-3</v>
      </c>
      <c r="M23" s="13">
        <f t="shared" si="5"/>
        <v>2001</v>
      </c>
      <c r="N23" s="14">
        <f t="shared" si="6"/>
        <v>7.3764457875572236E-4</v>
      </c>
      <c r="P23" s="15">
        <f>VLOOKUP(D23,'Aeroportuária Encad NUTS II Tab'!$A$5:$J$508,7,FALSE)</f>
        <v>133327.92984985505</v>
      </c>
      <c r="Q23" s="15">
        <f>VLOOKUP($D23,'Aeroportuária Encad NUTS II Tab'!$A$5:$J$508,Q$1,FALSE)</f>
        <v>44485800</v>
      </c>
      <c r="R23" s="15">
        <f>VLOOKUP($D23,'Aeroportuária Encad NUTS II Tab'!$A$5:$J$508,R$1,FALSE)</f>
        <v>180748200</v>
      </c>
      <c r="T23" s="9">
        <f t="shared" si="7"/>
        <v>1996</v>
      </c>
      <c r="U23" s="9">
        <v>1996</v>
      </c>
      <c r="V23" s="10">
        <f>IFERROR(VLOOKUP($U23,'Aeroportuária Cor NUTS II Tab'!$A$5:$I$52,7,FALSE),"")</f>
        <v>31574.295946768289</v>
      </c>
    </row>
    <row r="24" spans="4:22" x14ac:dyDescent="0.3">
      <c r="D24" s="13">
        <f t="shared" si="0"/>
        <v>2002</v>
      </c>
      <c r="E24" s="9">
        <f>VLOOKUP($D24,'Aeroportuária Encad NUTS II Tab'!$A$5:$J$508,E$1,FALSE)</f>
        <v>82968.036787346893</v>
      </c>
      <c r="G24" s="13">
        <f t="shared" si="1"/>
        <v>2002</v>
      </c>
      <c r="H24" s="14">
        <f t="shared" si="2"/>
        <v>1</v>
      </c>
      <c r="J24" s="13">
        <f t="shared" si="3"/>
        <v>2002</v>
      </c>
      <c r="K24" s="14">
        <f t="shared" si="4"/>
        <v>1.9305218323137235E-3</v>
      </c>
      <c r="M24" s="13">
        <f t="shared" si="5"/>
        <v>2002</v>
      </c>
      <c r="N24" s="14">
        <f t="shared" si="6"/>
        <v>4.5551368405668163E-4</v>
      </c>
      <c r="P24" s="15">
        <f>VLOOKUP(D24,'Aeroportuária Encad NUTS II Tab'!$A$5:$J$508,7,FALSE)</f>
        <v>82968.036787346893</v>
      </c>
      <c r="Q24" s="15">
        <f>VLOOKUP($D24,'Aeroportuária Encad NUTS II Tab'!$A$5:$J$508,Q$1,FALSE)</f>
        <v>42977000</v>
      </c>
      <c r="R24" s="15">
        <f>VLOOKUP($D24,'Aeroportuária Encad NUTS II Tab'!$A$5:$J$508,R$1,FALSE)</f>
        <v>182141700</v>
      </c>
      <c r="T24" s="9">
        <f t="shared" si="7"/>
        <v>1997</v>
      </c>
      <c r="U24" s="9">
        <v>1997</v>
      </c>
      <c r="V24" s="10">
        <f>IFERROR(VLOOKUP($U24,'Aeroportuária Cor NUTS II Tab'!$A$5:$I$52,7,FALSE),"")</f>
        <v>39186.66513701978</v>
      </c>
    </row>
    <row r="25" spans="4:22" x14ac:dyDescent="0.3">
      <c r="D25" s="13">
        <f t="shared" si="0"/>
        <v>2003</v>
      </c>
      <c r="E25" s="9">
        <f>VLOOKUP($D25,'Aeroportuária Encad NUTS II Tab'!$A$5:$J$508,E$1,FALSE)</f>
        <v>62397.862468773666</v>
      </c>
      <c r="G25" s="13">
        <f t="shared" si="1"/>
        <v>2003</v>
      </c>
      <c r="H25" s="14">
        <f t="shared" si="2"/>
        <v>1</v>
      </c>
      <c r="J25" s="13">
        <f t="shared" si="3"/>
        <v>2003</v>
      </c>
      <c r="K25" s="14">
        <f t="shared" si="4"/>
        <v>1.5664591154919997E-3</v>
      </c>
      <c r="M25" s="13">
        <f t="shared" si="5"/>
        <v>2003</v>
      </c>
      <c r="N25" s="14">
        <f t="shared" si="6"/>
        <v>3.4579644786592874E-4</v>
      </c>
      <c r="P25" s="15">
        <f>VLOOKUP(D25,'Aeroportuária Encad NUTS II Tab'!$A$5:$J$508,7,FALSE)</f>
        <v>62397.862468773666</v>
      </c>
      <c r="Q25" s="15">
        <f>VLOOKUP($D25,'Aeroportuária Encad NUTS II Tab'!$A$5:$J$508,Q$1,FALSE)</f>
        <v>39833700</v>
      </c>
      <c r="R25" s="15">
        <f>VLOOKUP($D25,'Aeroportuária Encad NUTS II Tab'!$A$5:$J$508,R$1,FALSE)</f>
        <v>180446800</v>
      </c>
      <c r="T25" s="9">
        <f t="shared" si="7"/>
        <v>1998</v>
      </c>
      <c r="U25" s="9">
        <v>1998</v>
      </c>
      <c r="V25" s="10">
        <f>IFERROR(VLOOKUP($U25,'Aeroportuária Cor NUTS II Tab'!$A$5:$I$52,7,FALSE),"")</f>
        <v>60361.942718049497</v>
      </c>
    </row>
    <row r="26" spans="4:22" x14ac:dyDescent="0.3">
      <c r="D26" s="13">
        <f t="shared" si="0"/>
        <v>2004</v>
      </c>
      <c r="E26" s="9">
        <f>VLOOKUP($D26,'Aeroportuária Encad NUTS II Tab'!$A$5:$J$508,E$1,FALSE)</f>
        <v>162136.93538066384</v>
      </c>
      <c r="G26" s="13">
        <f t="shared" si="1"/>
        <v>2004</v>
      </c>
      <c r="H26" s="14">
        <f t="shared" si="2"/>
        <v>1</v>
      </c>
      <c r="J26" s="13">
        <f t="shared" si="3"/>
        <v>2004</v>
      </c>
      <c r="K26" s="14">
        <f t="shared" si="4"/>
        <v>4.0626761294013077E-3</v>
      </c>
      <c r="M26" s="13">
        <f t="shared" si="5"/>
        <v>2004</v>
      </c>
      <c r="N26" s="14">
        <f t="shared" si="6"/>
        <v>8.8274058391700451E-4</v>
      </c>
      <c r="P26" s="15">
        <f>VLOOKUP(D26,'Aeroportuária Encad NUTS II Tab'!$A$5:$J$508,7,FALSE)</f>
        <v>162136.93538066384</v>
      </c>
      <c r="Q26" s="15">
        <f>VLOOKUP($D26,'Aeroportuária Encad NUTS II Tab'!$A$5:$J$508,Q$1,FALSE)</f>
        <v>39908900</v>
      </c>
      <c r="R26" s="15">
        <f>VLOOKUP($D26,'Aeroportuária Encad NUTS II Tab'!$A$5:$J$508,R$1,FALSE)</f>
        <v>183674500</v>
      </c>
      <c r="T26" s="9">
        <f t="shared" si="7"/>
        <v>1999</v>
      </c>
      <c r="U26" s="9">
        <v>1999</v>
      </c>
      <c r="V26" s="10">
        <f>IFERROR(VLOOKUP($U26,'Aeroportuária Cor NUTS II Tab'!$A$5:$I$52,7,FALSE),"")</f>
        <v>20812.042976426812</v>
      </c>
    </row>
    <row r="27" spans="4:22" x14ac:dyDescent="0.3">
      <c r="D27" s="13">
        <f t="shared" si="0"/>
        <v>2005</v>
      </c>
      <c r="E27" s="9">
        <f>VLOOKUP($D27,'Aeroportuária Encad NUTS II Tab'!$A$5:$J$508,E$1,FALSE)</f>
        <v>128164.53613251951</v>
      </c>
      <c r="G27" s="13">
        <f t="shared" si="1"/>
        <v>2005</v>
      </c>
      <c r="H27" s="14">
        <f t="shared" si="2"/>
        <v>1</v>
      </c>
      <c r="J27" s="13">
        <f t="shared" si="3"/>
        <v>2005</v>
      </c>
      <c r="K27" s="14">
        <f t="shared" si="4"/>
        <v>3.2078826654448854E-3</v>
      </c>
      <c r="M27" s="13">
        <f t="shared" si="5"/>
        <v>2005</v>
      </c>
      <c r="N27" s="14">
        <f t="shared" si="6"/>
        <v>6.9236735299069597E-4</v>
      </c>
      <c r="P27" s="15">
        <f>VLOOKUP(D27,'Aeroportuária Encad NUTS II Tab'!$A$5:$J$508,7,FALSE)</f>
        <v>128164.53613251951</v>
      </c>
      <c r="Q27" s="15">
        <f>VLOOKUP($D27,'Aeroportuária Encad NUTS II Tab'!$A$5:$J$508,Q$1,FALSE)</f>
        <v>39953000</v>
      </c>
      <c r="R27" s="15">
        <f>VLOOKUP($D27,'Aeroportuária Encad NUTS II Tab'!$A$5:$J$508,R$1,FALSE)</f>
        <v>185110599.99999997</v>
      </c>
      <c r="T27" s="9">
        <f t="shared" si="7"/>
        <v>2000</v>
      </c>
      <c r="U27" s="9">
        <v>2000</v>
      </c>
      <c r="V27" s="10">
        <f>IFERROR(VLOOKUP($U27,'Aeroportuária Cor NUTS II Tab'!$A$5:$I$52,7,FALSE),"")</f>
        <v>43360.431360421382</v>
      </c>
    </row>
    <row r="28" spans="4:22" x14ac:dyDescent="0.3">
      <c r="D28" s="13">
        <f t="shared" si="0"/>
        <v>2006</v>
      </c>
      <c r="E28" s="9">
        <f>VLOOKUP($D28,'Aeroportuária Encad NUTS II Tab'!$A$5:$J$508,E$1,FALSE)</f>
        <v>86580.907785650983</v>
      </c>
      <c r="G28" s="13">
        <f t="shared" si="1"/>
        <v>2006</v>
      </c>
      <c r="H28" s="14">
        <f t="shared" si="2"/>
        <v>1</v>
      </c>
      <c r="J28" s="13">
        <f t="shared" si="3"/>
        <v>2006</v>
      </c>
      <c r="K28" s="14">
        <f t="shared" si="4"/>
        <v>2.1835964092763033E-3</v>
      </c>
      <c r="M28" s="13">
        <f t="shared" si="5"/>
        <v>2006</v>
      </c>
      <c r="N28" s="14">
        <f t="shared" si="6"/>
        <v>4.6024639661177043E-4</v>
      </c>
      <c r="P28" s="15">
        <f>VLOOKUP(D28,'Aeroportuária Encad NUTS II Tab'!$A$5:$J$508,7,FALSE)</f>
        <v>86580.907785650983</v>
      </c>
      <c r="Q28" s="15">
        <f>VLOOKUP($D28,'Aeroportuária Encad NUTS II Tab'!$A$5:$J$508,Q$1,FALSE)</f>
        <v>39650600</v>
      </c>
      <c r="R28" s="15">
        <f>VLOOKUP($D28,'Aeroportuária Encad NUTS II Tab'!$A$5:$J$508,R$1,FALSE)</f>
        <v>188118599.99999997</v>
      </c>
      <c r="T28" s="9">
        <f t="shared" si="7"/>
        <v>2001</v>
      </c>
      <c r="U28" s="9">
        <v>2001</v>
      </c>
      <c r="V28" s="10">
        <f>IFERROR(VLOOKUP($U28,'Aeroportuária Cor NUTS II Tab'!$A$5:$I$52,7,FALSE),"")</f>
        <v>111424</v>
      </c>
    </row>
    <row r="29" spans="4:22" x14ac:dyDescent="0.3">
      <c r="D29" s="13">
        <f t="shared" si="0"/>
        <v>2007</v>
      </c>
      <c r="E29" s="9">
        <f>VLOOKUP($D29,'Aeroportuária Encad NUTS II Tab'!$A$5:$J$508,E$1,FALSE)</f>
        <v>74154.06329237888</v>
      </c>
      <c r="G29" s="13">
        <f t="shared" si="1"/>
        <v>2007</v>
      </c>
      <c r="H29" s="14">
        <f t="shared" si="2"/>
        <v>1</v>
      </c>
      <c r="J29" s="13">
        <f t="shared" si="3"/>
        <v>2007</v>
      </c>
      <c r="K29" s="14">
        <f t="shared" si="4"/>
        <v>1.8142021933732985E-3</v>
      </c>
      <c r="M29" s="13">
        <f t="shared" si="5"/>
        <v>2007</v>
      </c>
      <c r="N29" s="14">
        <f t="shared" si="6"/>
        <v>3.8454869624847735E-4</v>
      </c>
      <c r="P29" s="15">
        <f>VLOOKUP(D29,'Aeroportuária Encad NUTS II Tab'!$A$5:$J$508,7,FALSE)</f>
        <v>74154.06329237888</v>
      </c>
      <c r="Q29" s="15">
        <f>VLOOKUP($D29,'Aeroportuária Encad NUTS II Tab'!$A$5:$J$508,Q$1,FALSE)</f>
        <v>40874200</v>
      </c>
      <c r="R29" s="15">
        <f>VLOOKUP($D29,'Aeroportuária Encad NUTS II Tab'!$A$5:$J$508,R$1,FALSE)</f>
        <v>192834000</v>
      </c>
      <c r="T29" s="9">
        <f t="shared" si="7"/>
        <v>2002</v>
      </c>
      <c r="U29" s="9">
        <v>2002</v>
      </c>
      <c r="V29" s="10">
        <f>IFERROR(VLOOKUP($U29,'Aeroportuária Cor NUTS II Tab'!$A$5:$I$52,7,FALSE),"")</f>
        <v>71160</v>
      </c>
    </row>
    <row r="30" spans="4:22" x14ac:dyDescent="0.3">
      <c r="D30" s="13">
        <f t="shared" si="0"/>
        <v>2008</v>
      </c>
      <c r="E30" s="9">
        <f>VLOOKUP($D30,'Aeroportuária Encad NUTS II Tab'!$A$5:$J$508,E$1,FALSE)</f>
        <v>133594.91802613306</v>
      </c>
      <c r="G30" s="13">
        <f t="shared" si="1"/>
        <v>2008</v>
      </c>
      <c r="H30" s="14">
        <f t="shared" si="2"/>
        <v>1</v>
      </c>
      <c r="J30" s="13">
        <f t="shared" si="3"/>
        <v>2008</v>
      </c>
      <c r="K30" s="14">
        <f t="shared" si="4"/>
        <v>3.2546578709472503E-3</v>
      </c>
      <c r="M30" s="13">
        <f t="shared" si="5"/>
        <v>2008</v>
      </c>
      <c r="N30" s="14">
        <f t="shared" si="6"/>
        <v>6.9059288841193296E-4</v>
      </c>
      <c r="P30" s="15">
        <f>VLOOKUP(D30,'Aeroportuária Encad NUTS II Tab'!$A$5:$J$508,7,FALSE)</f>
        <v>133594.91802613306</v>
      </c>
      <c r="Q30" s="15">
        <f>VLOOKUP($D30,'Aeroportuária Encad NUTS II Tab'!$A$5:$J$508,Q$1,FALSE)</f>
        <v>41047300</v>
      </c>
      <c r="R30" s="15">
        <f>VLOOKUP($D30,'Aeroportuária Encad NUTS II Tab'!$A$5:$J$508,R$1,FALSE)</f>
        <v>193449600</v>
      </c>
      <c r="T30" s="9">
        <f t="shared" si="7"/>
        <v>2003</v>
      </c>
      <c r="U30" s="9">
        <v>2003</v>
      </c>
      <c r="V30" s="10">
        <f>IFERROR(VLOOKUP($U30,'Aeroportuária Cor NUTS II Tab'!$A$5:$I$52,7,FALSE),"")</f>
        <v>54366</v>
      </c>
    </row>
    <row r="31" spans="4:22" x14ac:dyDescent="0.3">
      <c r="D31" s="13">
        <f t="shared" si="0"/>
        <v>2009</v>
      </c>
      <c r="E31" s="9">
        <f>VLOOKUP($D31,'Aeroportuária Encad NUTS II Tab'!$A$5:$J$508,E$1,FALSE)</f>
        <v>154207.19731356445</v>
      </c>
      <c r="G31" s="13">
        <f t="shared" si="1"/>
        <v>2009</v>
      </c>
      <c r="H31" s="14">
        <f t="shared" si="2"/>
        <v>1</v>
      </c>
      <c r="J31" s="13">
        <f t="shared" si="3"/>
        <v>2009</v>
      </c>
      <c r="K31" s="14">
        <f t="shared" si="4"/>
        <v>4.0631095648187088E-3</v>
      </c>
      <c r="M31" s="13">
        <f t="shared" si="5"/>
        <v>2009</v>
      </c>
      <c r="N31" s="14">
        <f t="shared" si="6"/>
        <v>8.2283334567826935E-4</v>
      </c>
      <c r="P31" s="15">
        <f>VLOOKUP(D31,'Aeroportuária Encad NUTS II Tab'!$A$5:$J$508,7,FALSE)</f>
        <v>154207.19731356445</v>
      </c>
      <c r="Q31" s="15">
        <f>VLOOKUP($D31,'Aeroportuária Encad NUTS II Tab'!$A$5:$J$508,Q$1,FALSE)</f>
        <v>37953000</v>
      </c>
      <c r="R31" s="15">
        <f>VLOOKUP($D31,'Aeroportuária Encad NUTS II Tab'!$A$5:$J$508,R$1,FALSE)</f>
        <v>187410000</v>
      </c>
      <c r="T31" s="9">
        <f t="shared" si="7"/>
        <v>2004</v>
      </c>
      <c r="U31" s="9">
        <v>2004</v>
      </c>
      <c r="V31" s="10">
        <f>IFERROR(VLOOKUP($U31,'Aeroportuária Cor NUTS II Tab'!$A$5:$I$52,7,FALSE),"")</f>
        <v>144886</v>
      </c>
    </row>
    <row r="32" spans="4:22" x14ac:dyDescent="0.3">
      <c r="D32" s="13">
        <f t="shared" si="0"/>
        <v>2010</v>
      </c>
      <c r="E32" s="9">
        <f>VLOOKUP($D32,'Aeroportuária Encad NUTS II Tab'!$A$5:$J$508,E$1,FALSE)</f>
        <v>110272.80551999978</v>
      </c>
      <c r="G32" s="13">
        <f t="shared" si="1"/>
        <v>2010</v>
      </c>
      <c r="H32" s="14">
        <f t="shared" si="2"/>
        <v>1</v>
      </c>
      <c r="J32" s="13">
        <f t="shared" si="3"/>
        <v>2010</v>
      </c>
      <c r="K32" s="14">
        <f t="shared" si="4"/>
        <v>2.93857856893505E-3</v>
      </c>
      <c r="M32" s="13">
        <f t="shared" si="5"/>
        <v>2010</v>
      </c>
      <c r="N32" s="14">
        <f t="shared" si="6"/>
        <v>5.7835407732659933E-4</v>
      </c>
      <c r="P32" s="15">
        <f>VLOOKUP(D32,'Aeroportuária Encad NUTS II Tab'!$A$5:$J$508,7,FALSE)</f>
        <v>110272.80551999978</v>
      </c>
      <c r="Q32" s="15">
        <f>VLOOKUP($D32,'Aeroportuária Encad NUTS II Tab'!$A$5:$J$508,Q$1,FALSE)</f>
        <v>37525899.999999993</v>
      </c>
      <c r="R32" s="15">
        <f>VLOOKUP($D32,'Aeroportuária Encad NUTS II Tab'!$A$5:$J$508,R$1,FALSE)</f>
        <v>190666599.99999997</v>
      </c>
      <c r="T32" s="9">
        <f t="shared" si="7"/>
        <v>2005</v>
      </c>
      <c r="U32" s="9">
        <v>2005</v>
      </c>
      <c r="V32" s="10">
        <f>IFERROR(VLOOKUP($U32,'Aeroportuária Cor NUTS II Tab'!$A$5:$I$52,7,FALSE),"")</f>
        <v>117626</v>
      </c>
    </row>
    <row r="33" spans="4:22" x14ac:dyDescent="0.3">
      <c r="D33" s="13">
        <f t="shared" si="0"/>
        <v>2011</v>
      </c>
      <c r="E33" s="9">
        <f>VLOOKUP($D33,'Aeroportuária Encad NUTS II Tab'!$A$5:$J$508,E$1,FALSE)</f>
        <v>80808.546831743603</v>
      </c>
      <c r="G33" s="13">
        <f t="shared" si="1"/>
        <v>2011</v>
      </c>
      <c r="H33" s="14">
        <f t="shared" si="2"/>
        <v>1</v>
      </c>
      <c r="J33" s="13">
        <f t="shared" si="3"/>
        <v>2011</v>
      </c>
      <c r="K33" s="14">
        <f t="shared" si="4"/>
        <v>2.463637652832841E-3</v>
      </c>
      <c r="M33" s="13">
        <f t="shared" si="5"/>
        <v>2011</v>
      </c>
      <c r="N33" s="14">
        <f t="shared" si="6"/>
        <v>4.3113412472086537E-4</v>
      </c>
      <c r="P33" s="15">
        <f>VLOOKUP(D33,'Aeroportuária Encad NUTS II Tab'!$A$5:$J$508,7,FALSE)</f>
        <v>80808.546831743603</v>
      </c>
      <c r="Q33" s="15">
        <f>VLOOKUP($D33,'Aeroportuária Encad NUTS II Tab'!$A$5:$J$508,Q$1,FALSE)</f>
        <v>32800500</v>
      </c>
      <c r="R33" s="15">
        <f>VLOOKUP($D33,'Aeroportuária Encad NUTS II Tab'!$A$5:$J$508,R$1,FALSE)</f>
        <v>187432500</v>
      </c>
      <c r="T33" s="9">
        <f t="shared" si="7"/>
        <v>2006</v>
      </c>
      <c r="U33" s="9">
        <v>2006</v>
      </c>
      <c r="V33" s="10">
        <f>IFERROR(VLOOKUP($U33,'Aeroportuária Cor NUTS II Tab'!$A$5:$I$52,7,FALSE),"")</f>
        <v>81804.509000000005</v>
      </c>
    </row>
    <row r="34" spans="4:22" x14ac:dyDescent="0.3">
      <c r="D34" s="13">
        <f t="shared" si="0"/>
        <v>2012</v>
      </c>
      <c r="E34" s="9">
        <f>VLOOKUP($D34,'Aeroportuária Encad NUTS II Tab'!$A$5:$J$508,E$1,FALSE)</f>
        <v>58976.329589660403</v>
      </c>
      <c r="G34" s="13">
        <f t="shared" si="1"/>
        <v>2012</v>
      </c>
      <c r="H34" s="14">
        <f t="shared" si="2"/>
        <v>1</v>
      </c>
      <c r="J34" s="13">
        <f t="shared" si="3"/>
        <v>2012</v>
      </c>
      <c r="K34" s="14">
        <f t="shared" si="4"/>
        <v>2.1588263566590066E-3</v>
      </c>
      <c r="M34" s="13">
        <f t="shared" si="5"/>
        <v>2012</v>
      </c>
      <c r="N34" s="14">
        <f t="shared" si="6"/>
        <v>3.279598415466143E-4</v>
      </c>
      <c r="P34" s="15">
        <f>VLOOKUP(D34,'Aeroportuária Encad NUTS II Tab'!$A$5:$J$508,7,FALSE)</f>
        <v>58976.329589660403</v>
      </c>
      <c r="Q34" s="15">
        <f>VLOOKUP($D34,'Aeroportuária Encad NUTS II Tab'!$A$5:$J$508,Q$1,FALSE)</f>
        <v>27318700</v>
      </c>
      <c r="R34" s="15">
        <f>VLOOKUP($D34,'Aeroportuária Encad NUTS II Tab'!$A$5:$J$508,R$1,FALSE)</f>
        <v>179827900</v>
      </c>
      <c r="T34" s="9">
        <f t="shared" si="7"/>
        <v>2007</v>
      </c>
      <c r="U34" s="9">
        <v>2007</v>
      </c>
      <c r="V34" s="10">
        <f>IFERROR(VLOOKUP($U34,'Aeroportuária Cor NUTS II Tab'!$A$5:$I$52,7,FALSE),"")</f>
        <v>71662.437999999995</v>
      </c>
    </row>
    <row r="35" spans="4:22" x14ac:dyDescent="0.3">
      <c r="D35" s="13">
        <f t="shared" si="0"/>
        <v>2013</v>
      </c>
      <c r="E35" s="9">
        <f>VLOOKUP($D35,'Aeroportuária Encad NUTS II Tab'!$A$5:$J$508,E$1,FALSE)</f>
        <v>50498.660363244184</v>
      </c>
      <c r="G35" s="13">
        <f t="shared" si="1"/>
        <v>2013</v>
      </c>
      <c r="H35" s="14">
        <f t="shared" si="2"/>
        <v>1</v>
      </c>
      <c r="J35" s="13">
        <f t="shared" si="3"/>
        <v>2013</v>
      </c>
      <c r="K35" s="14">
        <f t="shared" si="4"/>
        <v>1.9418155250633196E-3</v>
      </c>
      <c r="M35" s="13">
        <f t="shared" si="5"/>
        <v>2013</v>
      </c>
      <c r="N35" s="14">
        <f t="shared" si="6"/>
        <v>2.8343187499505634E-4</v>
      </c>
      <c r="P35" s="15">
        <f>VLOOKUP(D35,'Aeroportuária Encad NUTS II Tab'!$A$5:$J$508,7,FALSE)</f>
        <v>50498.660363244184</v>
      </c>
      <c r="Q35" s="15">
        <f>VLOOKUP($D35,'Aeroportuária Encad NUTS II Tab'!$A$5:$J$508,Q$1,FALSE)</f>
        <v>26005900</v>
      </c>
      <c r="R35" s="15">
        <f>VLOOKUP($D35,'Aeroportuária Encad NUTS II Tab'!$A$5:$J$508,R$1,FALSE)</f>
        <v>178168599.99999997</v>
      </c>
      <c r="T35" s="9">
        <f t="shared" si="7"/>
        <v>2008</v>
      </c>
      <c r="U35" s="9">
        <v>2008</v>
      </c>
      <c r="V35" s="10">
        <f>IFERROR(VLOOKUP($U35,'Aeroportuária Cor NUTS II Tab'!$A$5:$I$52,7,FALSE),"")</f>
        <v>133209.89199999999</v>
      </c>
    </row>
    <row r="36" spans="4:22" x14ac:dyDescent="0.3">
      <c r="D36" s="13">
        <f t="shared" si="0"/>
        <v>2014</v>
      </c>
      <c r="E36" s="9">
        <f>VLOOKUP($D36,'Aeroportuária Encad NUTS II Tab'!$A$5:$J$508,E$1,FALSE)</f>
        <v>26464.375743386889</v>
      </c>
      <c r="G36" s="13">
        <f t="shared" si="1"/>
        <v>2014</v>
      </c>
      <c r="H36" s="14">
        <f t="shared" si="2"/>
        <v>1</v>
      </c>
      <c r="J36" s="13">
        <f t="shared" si="3"/>
        <v>2014</v>
      </c>
      <c r="K36" s="14">
        <f t="shared" si="4"/>
        <v>9.9486020290089094E-4</v>
      </c>
      <c r="M36" s="13">
        <f t="shared" si="5"/>
        <v>2014</v>
      </c>
      <c r="N36" s="14">
        <f t="shared" si="6"/>
        <v>1.4736808668325103E-4</v>
      </c>
      <c r="P36" s="15">
        <f>VLOOKUP(D36,'Aeroportuária Encad NUTS II Tab'!$A$5:$J$508,7,FALSE)</f>
        <v>26464.375743386889</v>
      </c>
      <c r="Q36" s="15">
        <f>VLOOKUP($D36,'Aeroportuária Encad NUTS II Tab'!$A$5:$J$508,Q$1,FALSE)</f>
        <v>26601100</v>
      </c>
      <c r="R36" s="15">
        <f>VLOOKUP($D36,'Aeroportuária Encad NUTS II Tab'!$A$5:$J$508,R$1,FALSE)</f>
        <v>179580100</v>
      </c>
      <c r="T36" s="9">
        <f t="shared" si="7"/>
        <v>2009</v>
      </c>
      <c r="U36" s="9">
        <v>2009</v>
      </c>
      <c r="V36" s="10">
        <f>IFERROR(VLOOKUP($U36,'Aeroportuária Cor NUTS II Tab'!$A$5:$I$52,7,FALSE),"")</f>
        <v>151111.51413612912</v>
      </c>
    </row>
    <row r="37" spans="4:22" x14ac:dyDescent="0.3">
      <c r="D37" s="13">
        <f t="shared" si="0"/>
        <v>2015</v>
      </c>
      <c r="E37" s="9">
        <f>VLOOKUP($D37,'Aeroportuária Encad NUTS II Tab'!$A$5:$J$508,E$1,FALSE)</f>
        <v>47067.434148072643</v>
      </c>
      <c r="G37" s="13">
        <f t="shared" si="1"/>
        <v>2015</v>
      </c>
      <c r="H37" s="14">
        <f t="shared" si="2"/>
        <v>1</v>
      </c>
      <c r="J37" s="13">
        <f t="shared" si="3"/>
        <v>2015</v>
      </c>
      <c r="K37" s="14">
        <f t="shared" si="4"/>
        <v>1.6705033485736821E-3</v>
      </c>
      <c r="M37" s="13">
        <f t="shared" si="5"/>
        <v>2015</v>
      </c>
      <c r="N37" s="14">
        <f t="shared" si="6"/>
        <v>2.5748302854225393E-4</v>
      </c>
      <c r="P37" s="15">
        <f>VLOOKUP(D37,'Aeroportuária Encad NUTS II Tab'!$A$5:$J$508,7,FALSE)</f>
        <v>47067.434148072643</v>
      </c>
      <c r="Q37" s="15">
        <f>VLOOKUP($D37,'Aeroportuária Encad NUTS II Tab'!$A$5:$J$508,Q$1,FALSE)</f>
        <v>28175600.000000004</v>
      </c>
      <c r="R37" s="15">
        <f>VLOOKUP($D37,'Aeroportuária Encad NUTS II Tab'!$A$5:$J$508,R$1,FALSE)</f>
        <v>182798200</v>
      </c>
      <c r="T37" s="9">
        <f t="shared" si="7"/>
        <v>2010</v>
      </c>
      <c r="U37" s="9">
        <v>2010</v>
      </c>
      <c r="V37" s="10">
        <f>IFERROR(VLOOKUP($U37,'Aeroportuária Cor NUTS II Tab'!$A$5:$I$52,7,FALSE),"")</f>
        <v>108589</v>
      </c>
    </row>
    <row r="38" spans="4:22" x14ac:dyDescent="0.3">
      <c r="D38" s="13">
        <f t="shared" si="0"/>
        <v>2016</v>
      </c>
      <c r="E38" s="9">
        <f>VLOOKUP($D38,'Aeroportuária Encad NUTS II Tab'!$A$5:$J$508,E$1,FALSE)</f>
        <v>56576.195810101308</v>
      </c>
      <c r="G38" s="13">
        <f t="shared" si="1"/>
        <v>2016</v>
      </c>
      <c r="H38" s="14">
        <f t="shared" si="2"/>
        <v>1</v>
      </c>
      <c r="J38" s="13">
        <f t="shared" si="3"/>
        <v>2016</v>
      </c>
      <c r="K38" s="14">
        <f t="shared" si="4"/>
        <v>1.9581010130376247E-3</v>
      </c>
      <c r="M38" s="13">
        <f t="shared" si="5"/>
        <v>2016</v>
      </c>
      <c r="N38" s="14">
        <f t="shared" si="6"/>
        <v>3.0337421033269009E-4</v>
      </c>
      <c r="P38" s="15">
        <f>VLOOKUP(D38,'Aeroportuária Encad NUTS II Tab'!$A$5:$J$508,7,FALSE)</f>
        <v>56576.195810101308</v>
      </c>
      <c r="Q38" s="15">
        <f>VLOOKUP($D38,'Aeroportuária Encad NUTS II Tab'!$A$5:$J$508,Q$1,FALSE)</f>
        <v>28893400</v>
      </c>
      <c r="R38" s="15">
        <f>VLOOKUP($D38,'Aeroportuária Encad NUTS II Tab'!$A$5:$J$508,R$1,FALSE)</f>
        <v>186489800</v>
      </c>
      <c r="T38" s="9">
        <f t="shared" si="7"/>
        <v>2011</v>
      </c>
      <c r="U38" s="9">
        <v>2011</v>
      </c>
      <c r="V38" s="10">
        <f>IFERROR(VLOOKUP($U38,'Aeroportuária Cor NUTS II Tab'!$A$5:$I$52,7,FALSE),"")</f>
        <v>79914</v>
      </c>
    </row>
    <row r="39" spans="4:22" x14ac:dyDescent="0.3">
      <c r="D39" s="13">
        <f t="shared" si="0"/>
        <v>2017</v>
      </c>
      <c r="E39" s="9">
        <f>VLOOKUP($D39,'Aeroportuária Encad NUTS II Tab'!$A$5:$J$508,E$1,FALSE)</f>
        <v>48103.450694093845</v>
      </c>
      <c r="G39" s="13">
        <f t="shared" si="1"/>
        <v>2017</v>
      </c>
      <c r="H39" s="14">
        <f t="shared" si="2"/>
        <v>1</v>
      </c>
      <c r="J39" s="13">
        <f t="shared" si="3"/>
        <v>2017</v>
      </c>
      <c r="K39" s="14">
        <f t="shared" si="4"/>
        <v>1.4932931019803757E-3</v>
      </c>
      <c r="M39" s="13">
        <f t="shared" si="5"/>
        <v>2017</v>
      </c>
      <c r="N39" s="14">
        <f t="shared" si="6"/>
        <v>2.492034903293904E-4</v>
      </c>
      <c r="P39" s="15">
        <f>VLOOKUP(D39,'Aeroportuária Encad NUTS II Tab'!$A$5:$J$508,7,FALSE)</f>
        <v>48103.450694093845</v>
      </c>
      <c r="Q39" s="15">
        <f>VLOOKUP($D39,'Aeroportuária Encad NUTS II Tab'!$A$5:$J$508,Q$1,FALSE)</f>
        <v>32213000</v>
      </c>
      <c r="R39" s="15">
        <f>VLOOKUP($D39,'Aeroportuária Encad NUTS II Tab'!$A$5:$J$508,R$1,FALSE)</f>
        <v>193028800.00000003</v>
      </c>
      <c r="T39" s="9">
        <f t="shared" si="7"/>
        <v>2012</v>
      </c>
      <c r="U39" s="9">
        <v>2012</v>
      </c>
      <c r="V39" s="10">
        <f>IFERROR(VLOOKUP($U39,'Aeroportuária Cor NUTS II Tab'!$A$5:$I$52,7,FALSE),"")</f>
        <v>57493</v>
      </c>
    </row>
    <row r="40" spans="4:22" x14ac:dyDescent="0.3">
      <c r="D40" s="13">
        <f t="shared" si="0"/>
        <v>2018</v>
      </c>
      <c r="E40" s="9">
        <f>VLOOKUP($D40,'Aeroportuária Encad NUTS II Tab'!$A$5:$J$508,E$1,FALSE)</f>
        <v>16198.965631325964</v>
      </c>
      <c r="G40" s="13">
        <f t="shared" si="1"/>
        <v>2018</v>
      </c>
      <c r="H40" s="14">
        <f t="shared" si="2"/>
        <v>1</v>
      </c>
      <c r="J40" s="13">
        <f t="shared" si="3"/>
        <v>2018</v>
      </c>
      <c r="K40" s="14">
        <f t="shared" si="4"/>
        <v>4.7359165113730546E-4</v>
      </c>
      <c r="M40" s="13">
        <f t="shared" si="5"/>
        <v>2018</v>
      </c>
      <c r="N40" s="14">
        <f t="shared" si="6"/>
        <v>8.1595082380159464E-5</v>
      </c>
      <c r="P40" s="15">
        <f>VLOOKUP(D40,'Aeroportuária Encad NUTS II Tab'!$A$5:$J$508,7,FALSE)</f>
        <v>16198.965631325964</v>
      </c>
      <c r="Q40" s="15">
        <f>VLOOKUP($D40,'Aeroportuária Encad NUTS II Tab'!$A$5:$J$508,Q$1,FALSE)</f>
        <v>34204500</v>
      </c>
      <c r="R40" s="15">
        <f>VLOOKUP($D40,'Aeroportuária Encad NUTS II Tab'!$A$5:$J$508,R$1,FALSE)</f>
        <v>198528700</v>
      </c>
      <c r="T40" s="9">
        <f t="shared" si="7"/>
        <v>2013</v>
      </c>
      <c r="U40" s="9">
        <v>2013</v>
      </c>
      <c r="V40" s="10">
        <f>IFERROR(VLOOKUP($U40,'Aeroportuária Cor NUTS II Tab'!$A$5:$I$52,7,FALSE),"")</f>
        <v>48837.243000000002</v>
      </c>
    </row>
    <row r="41" spans="4:22" x14ac:dyDescent="0.3">
      <c r="D41" s="13">
        <f t="shared" si="0"/>
        <v>2019</v>
      </c>
      <c r="E41" s="9">
        <f>VLOOKUP($D41,'Aeroportuária Encad NUTS II Tab'!$A$5:$J$508,E$1,FALSE)</f>
        <v>32622.524651052634</v>
      </c>
      <c r="G41" s="13">
        <f t="shared" si="1"/>
        <v>2019</v>
      </c>
      <c r="H41" s="14">
        <f t="shared" si="2"/>
        <v>1</v>
      </c>
      <c r="J41" s="13">
        <f t="shared" si="3"/>
        <v>2019</v>
      </c>
      <c r="K41" s="14">
        <f t="shared" si="4"/>
        <v>9.0499218113569214E-4</v>
      </c>
      <c r="M41" s="13">
        <f t="shared" si="5"/>
        <v>2019</v>
      </c>
      <c r="N41" s="14">
        <f t="shared" si="6"/>
        <v>1.6002816047616531E-4</v>
      </c>
      <c r="P41" s="15">
        <f>VLOOKUP(D41,'Aeroportuária Encad NUTS II Tab'!$A$5:$J$508,7,FALSE)</f>
        <v>32622.524651052634</v>
      </c>
      <c r="Q41" s="15">
        <f>VLOOKUP($D41,'Aeroportuária Encad NUTS II Tab'!$A$5:$J$508,Q$1,FALSE)</f>
        <v>36047300</v>
      </c>
      <c r="R41" s="15">
        <f>VLOOKUP($D41,'Aeroportuária Encad NUTS II Tab'!$A$5:$J$508,R$1,FALSE)</f>
        <v>203854900</v>
      </c>
      <c r="T41" s="9">
        <f t="shared" si="7"/>
        <v>2014</v>
      </c>
      <c r="U41" s="9">
        <v>2014</v>
      </c>
      <c r="V41" s="10">
        <f>IFERROR(VLOOKUP($U41,'Aeroportuária Cor NUTS II Tab'!$A$5:$I$52,7,FALSE),"")</f>
        <v>25879</v>
      </c>
    </row>
    <row r="42" spans="4:22" x14ac:dyDescent="0.3">
      <c r="D42" s="13">
        <f t="shared" si="0"/>
        <v>2020</v>
      </c>
      <c r="E42" s="9">
        <f>VLOOKUP($D42,'Aeroportuária Encad NUTS II Tab'!$A$5:$J$508,E$1,FALSE)</f>
        <v>55237.239611735211</v>
      </c>
      <c r="G42" s="13">
        <f t="shared" si="1"/>
        <v>2020</v>
      </c>
      <c r="H42" s="14">
        <f t="shared" si="2"/>
        <v>1</v>
      </c>
      <c r="J42" s="13">
        <f t="shared" si="3"/>
        <v>2020</v>
      </c>
      <c r="K42" s="14">
        <f t="shared" si="4"/>
        <v>1.566458407989655E-3</v>
      </c>
      <c r="M42" s="13">
        <f t="shared" si="5"/>
        <v>2020</v>
      </c>
      <c r="N42" s="14">
        <f t="shared" si="6"/>
        <v>2.9549075695598924E-4</v>
      </c>
      <c r="P42" s="15">
        <f>VLOOKUP(D42,'Aeroportuária Encad NUTS II Tab'!$A$5:$J$508,7,FALSE)</f>
        <v>55237.239611735211</v>
      </c>
      <c r="Q42" s="15">
        <f>VLOOKUP($D42,'Aeroportuária Encad NUTS II Tab'!$A$5:$J$508,Q$1,FALSE)</f>
        <v>35262500</v>
      </c>
      <c r="R42" s="15">
        <f>VLOOKUP($D42,'Aeroportuária Encad NUTS II Tab'!$A$5:$J$508,R$1,FALSE)</f>
        <v>186933900.00000003</v>
      </c>
      <c r="T42" s="9">
        <f t="shared" si="7"/>
        <v>2015</v>
      </c>
      <c r="U42" s="9">
        <v>2015</v>
      </c>
      <c r="V42" s="10">
        <f>IFERROR(VLOOKUP($U42,'Aeroportuária Cor NUTS II Tab'!$A$5:$I$52,7,FALSE),"")</f>
        <v>46584.491629999997</v>
      </c>
    </row>
    <row r="43" spans="4:22" x14ac:dyDescent="0.3">
      <c r="D43" s="13">
        <f t="shared" si="0"/>
        <v>2021</v>
      </c>
      <c r="E43" s="9">
        <f>VLOOKUP($D43,'Aeroportuária Encad NUTS II Tab'!$A$5:$J$508,E$1,FALSE)</f>
        <v>20190.361768993502</v>
      </c>
      <c r="G43" s="13">
        <f t="shared" si="1"/>
        <v>2021</v>
      </c>
      <c r="H43" s="14">
        <f t="shared" si="2"/>
        <v>1</v>
      </c>
      <c r="J43" s="13">
        <f t="shared" si="3"/>
        <v>2021</v>
      </c>
      <c r="K43" s="14">
        <f t="shared" si="4"/>
        <v>5.2984036237895113E-4</v>
      </c>
      <c r="M43" s="13">
        <f t="shared" si="5"/>
        <v>2021</v>
      </c>
      <c r="N43" s="14">
        <f t="shared" si="6"/>
        <v>1.0214739300641106E-4</v>
      </c>
      <c r="P43" s="15">
        <f>VLOOKUP(D43,'Aeroportuária Encad NUTS II Tab'!$A$5:$J$508,7,FALSE)</f>
        <v>20190.361768993502</v>
      </c>
      <c r="Q43" s="15">
        <f>VLOOKUP($D43,'Aeroportuária Encad NUTS II Tab'!$A$5:$J$508,Q$1,FALSE)</f>
        <v>38106500</v>
      </c>
      <c r="R43" s="15">
        <f>VLOOKUP($D43,'Aeroportuária Encad NUTS II Tab'!$A$5:$J$508,R$1,FALSE)</f>
        <v>197659099.99999997</v>
      </c>
      <c r="T43" s="9">
        <f t="shared" si="7"/>
        <v>2016</v>
      </c>
      <c r="U43" s="9">
        <v>2016</v>
      </c>
      <c r="V43" s="10">
        <f>IFERROR(VLOOKUP($U43,'Aeroportuária Cor NUTS II Tab'!$A$5:$I$52,7,FALSE),"")</f>
        <v>56576</v>
      </c>
    </row>
    <row r="44" spans="4:22" x14ac:dyDescent="0.3">
      <c r="D44" s="13">
        <f>D45-1</f>
        <v>2022</v>
      </c>
      <c r="E44" s="9">
        <f>VLOOKUP($D44,'Aeroportuária Encad NUTS II Tab'!$A$5:$J$508,E$1,FALSE)</f>
        <v>18461.868866067947</v>
      </c>
      <c r="G44" s="13">
        <f t="shared" si="1"/>
        <v>2022</v>
      </c>
      <c r="H44" s="14">
        <f t="shared" si="2"/>
        <v>1</v>
      </c>
      <c r="J44" s="13">
        <f t="shared" si="3"/>
        <v>2022</v>
      </c>
      <c r="K44" s="14">
        <f t="shared" si="4"/>
        <v>4.703840622206695E-4</v>
      </c>
      <c r="M44" s="13">
        <f t="shared" si="5"/>
        <v>2022</v>
      </c>
      <c r="N44" s="14">
        <f t="shared" si="6"/>
        <v>8.7433070821043882E-5</v>
      </c>
      <c r="P44" s="15">
        <f>VLOOKUP(D44,'Aeroportuária Encad NUTS II Tab'!$A$5:$J$508,7,FALSE)</f>
        <v>18461.868866067947</v>
      </c>
      <c r="Q44" s="15">
        <f>VLOOKUP($D44,'Aeroportuária Encad NUTS II Tab'!$A$5:$J$508,Q$1,FALSE)</f>
        <v>39248500</v>
      </c>
      <c r="R44" s="15">
        <f>VLOOKUP($D44,'Aeroportuária Encad NUTS II Tab'!$A$5:$J$508,R$1,FALSE)</f>
        <v>211154300</v>
      </c>
      <c r="T44" s="9">
        <f t="shared" si="7"/>
        <v>2017</v>
      </c>
      <c r="U44" s="9">
        <v>2017</v>
      </c>
      <c r="V44" s="10">
        <f>IFERROR(VLOOKUP($U44,'Aeroportuária Cor NUTS II Tab'!$A$5:$I$52,7,FALSE),"")</f>
        <v>49110.975550000003</v>
      </c>
    </row>
    <row r="45" spans="4:22" x14ac:dyDescent="0.3">
      <c r="D45" s="13">
        <f>T4</f>
        <v>2023</v>
      </c>
      <c r="E45" s="9">
        <f>VLOOKUP($D45,'Aeroportuária Encad NUTS II Tab'!$A$5:$J$508,E$1,FALSE)</f>
        <v>54313.887710259136</v>
      </c>
      <c r="G45" s="13">
        <f t="shared" si="1"/>
        <v>2023</v>
      </c>
      <c r="H45" s="14">
        <f>IF(SUM(E45)=0,"",E45/P45)</f>
        <v>1</v>
      </c>
      <c r="J45" s="13">
        <f t="shared" si="3"/>
        <v>2023</v>
      </c>
      <c r="K45" s="14">
        <f>IF(SUM(E45)=0,"",E45/Q45)</f>
        <v>1.349446885891802E-3</v>
      </c>
      <c r="M45" s="13">
        <f t="shared" si="5"/>
        <v>2023</v>
      </c>
      <c r="N45" s="14">
        <f>IF(SUM(E45)=0,"",E45/R45)</f>
        <v>2.5153586461410524E-4</v>
      </c>
      <c r="P45" s="15">
        <f>VLOOKUP(D45,'Aeroportuária Encad NUTS II Tab'!$A$5:$J$508,7,FALSE)</f>
        <v>54313.887710259136</v>
      </c>
      <c r="Q45" s="15">
        <f>VLOOKUP($D45,'Aeroportuária Encad NUTS II Tab'!$A$5:$J$508,Q$1,FALSE)</f>
        <v>40249000</v>
      </c>
      <c r="R45" s="15">
        <f>VLOOKUP($D45,'Aeroportuária Encad NUTS II Tab'!$A$5:$J$508,R$1,FALSE)</f>
        <v>215929000</v>
      </c>
      <c r="T45" s="9">
        <f t="shared" si="7"/>
        <v>2018</v>
      </c>
      <c r="U45" s="9">
        <v>2018</v>
      </c>
      <c r="V45" s="10">
        <f>IFERROR(VLOOKUP($U45,'Aeroportuária Cor NUTS II Tab'!$A$5:$I$52,7,FALSE),"")</f>
        <v>17027.230069999998</v>
      </c>
    </row>
    <row r="46" spans="4:22" x14ac:dyDescent="0.3">
      <c r="T46" s="9">
        <f t="shared" si="7"/>
        <v>2019</v>
      </c>
      <c r="U46" s="9">
        <v>2019</v>
      </c>
      <c r="V46" s="10">
        <f>IFERROR(VLOOKUP($U46,'Aeroportuária Cor NUTS II Tab'!$A$5:$I$52,7,FALSE),"")</f>
        <v>35127.362009999997</v>
      </c>
    </row>
    <row r="47" spans="4:22" x14ac:dyDescent="0.3">
      <c r="T47" s="9">
        <f t="shared" si="7"/>
        <v>2020</v>
      </c>
      <c r="U47" s="9">
        <v>2020</v>
      </c>
      <c r="V47" s="10">
        <f>IFERROR(VLOOKUP($U47,'Aeroportuária Cor NUTS II Tab'!$A$5:$I$52,7,FALSE),"")</f>
        <v>60324</v>
      </c>
    </row>
    <row r="48" spans="4:22" x14ac:dyDescent="0.3">
      <c r="T48" s="9">
        <f t="shared" si="7"/>
        <v>2021</v>
      </c>
      <c r="U48" s="9">
        <v>2021</v>
      </c>
      <c r="V48" s="10">
        <f>IFERROR(VLOOKUP($U48,'Aeroportuária Cor NUTS II Tab'!$A$5:$I$52,7,FALSE),"")</f>
        <v>23121.915510000003</v>
      </c>
    </row>
    <row r="49" spans="20:22" x14ac:dyDescent="0.3">
      <c r="T49" s="9">
        <f t="shared" si="7"/>
        <v>2022</v>
      </c>
      <c r="U49" s="9">
        <v>2022</v>
      </c>
      <c r="V49" s="10">
        <f>IFERROR(VLOOKUP($U49,'Aeroportuária Cor NUTS II Tab'!$A$5:$I$52,7,FALSE),"")</f>
        <v>22891.475579999995</v>
      </c>
    </row>
    <row r="50" spans="20:22" x14ac:dyDescent="0.3">
      <c r="T50" s="9">
        <f t="shared" si="7"/>
        <v>2023</v>
      </c>
      <c r="U50" s="9">
        <v>2023</v>
      </c>
      <c r="V50" s="10">
        <f>IFERROR(VLOOKUP($U50,'Aeroportuária Cor NUTS II Tab'!$A$5:$I$52,7,FALSE),"")</f>
        <v>69459</v>
      </c>
    </row>
    <row r="51" spans="20:22" x14ac:dyDescent="0.3">
      <c r="T51" s="9" t="str">
        <f t="shared" si="7"/>
        <v/>
      </c>
      <c r="U51" s="9">
        <v>2024</v>
      </c>
      <c r="V51" s="10" t="str">
        <f>IFERROR(VLOOKUP($U51,'Aeroportuária Cor NUTS II Tab'!$A$5:$I$52,7,FALSE),"")</f>
        <v/>
      </c>
    </row>
    <row r="52" spans="20:22" x14ac:dyDescent="0.3">
      <c r="T52" s="9" t="str">
        <f t="shared" si="7"/>
        <v/>
      </c>
      <c r="U52" s="9">
        <v>2025</v>
      </c>
      <c r="V52" s="10" t="str">
        <f>IFERROR(VLOOKUP($U52,'Aeroportuária Cor NUTS II Tab'!$A$5:$I$52,7,FALSE),"")</f>
        <v/>
      </c>
    </row>
    <row r="53" spans="20:22" x14ac:dyDescent="0.3">
      <c r="T53" s="9" t="str">
        <f t="shared" si="7"/>
        <v/>
      </c>
      <c r="U53" s="9">
        <v>2026</v>
      </c>
      <c r="V53" s="10" t="str">
        <f>IFERROR(VLOOKUP($U53,'Aeroportuária Cor NUTS II Tab'!$A$5:$I$52,7,FALSE),"")</f>
        <v/>
      </c>
    </row>
    <row r="54" spans="20:22" x14ac:dyDescent="0.3">
      <c r="T54" s="9" t="str">
        <f t="shared" si="7"/>
        <v/>
      </c>
      <c r="U54" s="9">
        <v>2027</v>
      </c>
      <c r="V54" s="10" t="str">
        <f>IFERROR(VLOOKUP($U54,'Aeroportuária Cor NUTS II Tab'!$A$5:$I$52,7,FALSE),"")</f>
        <v/>
      </c>
    </row>
    <row r="55" spans="20:22" x14ac:dyDescent="0.3">
      <c r="T55" s="9" t="str">
        <f t="shared" si="7"/>
        <v/>
      </c>
      <c r="U55" s="9">
        <v>2028</v>
      </c>
      <c r="V55" s="10" t="str">
        <f>IFERROR(VLOOKUP($U55,'Aeroportuária Cor NUTS II Tab'!$A$5:$I$52,7,FALSE),"")</f>
        <v/>
      </c>
    </row>
    <row r="56" spans="20:22" x14ac:dyDescent="0.3">
      <c r="T56" s="9" t="str">
        <f t="shared" si="7"/>
        <v/>
      </c>
      <c r="U56" s="9">
        <v>2029</v>
      </c>
      <c r="V56" s="10" t="str">
        <f>IFERROR(VLOOKUP($U56,'Aeroportuária Cor NUTS II Tab'!$A$5:$I$52,7,FALSE),"")</f>
        <v/>
      </c>
    </row>
  </sheetData>
  <sheetProtection algorithmName="SHA-512" hashValue="Wfq8k9gV6Igon6vNc8G457bdyRCgdFUfRx2VCpYPEgrQssZDMi7UKktVhZoSG4VW1s9AWaNEMHkTjlJgUrP6KA==" saltValue="uR1Ak/xL8UIN5n1E1RVP1w==" spinCount="100000" sheet="1" objects="1" scenarios="1" autoFilter="0"/>
  <mergeCells count="4">
    <mergeCell ref="D2:E2"/>
    <mergeCell ref="G2:H2"/>
    <mergeCell ref="J2:K2"/>
    <mergeCell ref="M2: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Folha37"/>
  <dimension ref="A1:V56"/>
  <sheetViews>
    <sheetView topLeftCell="N10" workbookViewId="0">
      <selection activeCell="A34" sqref="A1:XFD1048576"/>
    </sheetView>
  </sheetViews>
  <sheetFormatPr defaultRowHeight="14.4" x14ac:dyDescent="0.3"/>
  <cols>
    <col min="1" max="1" width="8.88671875" style="9"/>
    <col min="2" max="2" width="21" style="9" bestFit="1" customWidth="1"/>
    <col min="3" max="15" width="8.88671875" style="9"/>
    <col min="16" max="16" width="12.109375" style="9" bestFit="1" customWidth="1"/>
    <col min="17" max="17" width="10.109375" style="9" bestFit="1" customWidth="1"/>
    <col min="18" max="18" width="11.109375" style="9" bestFit="1" customWidth="1"/>
    <col min="19" max="19" width="8.88671875" style="9"/>
    <col min="20" max="20" width="5" style="9" bestFit="1" customWidth="1"/>
    <col min="21" max="21" width="5" style="10" bestFit="1" customWidth="1"/>
    <col min="22" max="22" width="11.44140625" style="9" bestFit="1" customWidth="1"/>
    <col min="23" max="16384" width="8.88671875" style="9"/>
  </cols>
  <sheetData>
    <row r="1" spans="1:22" x14ac:dyDescent="0.3">
      <c r="A1" s="9">
        <v>1</v>
      </c>
      <c r="B1" s="9" t="str">
        <f>VLOOKUP(A1,$A$5:$B$10,2,FALSE)</f>
        <v>Norte</v>
      </c>
      <c r="E1" s="9">
        <f>A1+1</f>
        <v>2</v>
      </c>
      <c r="P1" s="9">
        <v>7</v>
      </c>
      <c r="Q1" s="9">
        <v>8</v>
      </c>
      <c r="R1" s="9">
        <v>9</v>
      </c>
    </row>
    <row r="2" spans="1:22" x14ac:dyDescent="0.3">
      <c r="D2" s="70" t="s">
        <v>40</v>
      </c>
      <c r="E2" s="70"/>
      <c r="G2" s="70" t="s">
        <v>41</v>
      </c>
      <c r="H2" s="70"/>
      <c r="J2" s="70" t="s">
        <v>42</v>
      </c>
      <c r="K2" s="70"/>
      <c r="M2" s="70" t="s">
        <v>43</v>
      </c>
      <c r="N2" s="70"/>
    </row>
    <row r="3" spans="1:22" x14ac:dyDescent="0.3">
      <c r="U3" s="9"/>
      <c r="V3" s="10"/>
    </row>
    <row r="4" spans="1:22" x14ac:dyDescent="0.3">
      <c r="D4" s="12"/>
      <c r="E4" s="11" t="str">
        <f>HLOOKUP(B1,'Saúde Cor NUTS II Tab'!$B$4:$I$42,1,FALSE)</f>
        <v>Norte</v>
      </c>
      <c r="G4" s="12"/>
      <c r="H4" s="11" t="str">
        <f>E4</f>
        <v>Norte</v>
      </c>
      <c r="J4" s="12"/>
      <c r="K4" s="11" t="str">
        <f>H4</f>
        <v>Norte</v>
      </c>
      <c r="M4" s="12"/>
      <c r="N4" s="11" t="str">
        <f>K4</f>
        <v>Norte</v>
      </c>
      <c r="P4" s="11" t="s">
        <v>32</v>
      </c>
      <c r="Q4" s="11" t="s">
        <v>37</v>
      </c>
      <c r="R4" s="11" t="s">
        <v>38</v>
      </c>
      <c r="T4" s="9">
        <f>MAX(T5:T500)</f>
        <v>2022</v>
      </c>
      <c r="U4" s="9"/>
      <c r="V4" s="10" t="s">
        <v>32</v>
      </c>
    </row>
    <row r="5" spans="1:22" x14ac:dyDescent="0.3">
      <c r="A5" s="9">
        <v>1</v>
      </c>
      <c r="B5" s="9" t="s">
        <v>0</v>
      </c>
      <c r="D5" s="13">
        <f t="shared" ref="D5:D43" si="0">D6-1</f>
        <v>1982</v>
      </c>
      <c r="E5" s="9">
        <f>IFERROR(VLOOKUP($D5,'Saúde Cor NUTS II Tab'!$A$5:$I$508,E$1,FALSE),"")</f>
        <v>21580</v>
      </c>
      <c r="G5" s="13">
        <f>D5</f>
        <v>1982</v>
      </c>
      <c r="H5" s="14">
        <f>IF(SUM(E5)=0,"",E5/P5)</f>
        <v>0.54901653741365264</v>
      </c>
      <c r="J5" s="13">
        <f>G5</f>
        <v>1982</v>
      </c>
      <c r="K5" s="14">
        <f>IF(SUM(E5)=0,"",E5/Q5)</f>
        <v>5.4489445510554494E-3</v>
      </c>
      <c r="M5" s="13">
        <f>J5</f>
        <v>1982</v>
      </c>
      <c r="N5" s="14">
        <f>IF(SUM(E5)=0,"",E5/R5)</f>
        <v>1.7765703465876348E-3</v>
      </c>
      <c r="P5" s="15">
        <f>IFERROR(VLOOKUP($D5,'Saúde Cor NUTS II Tab'!$A$5:$I$508,P$1,FALSE),"")</f>
        <v>39306.648396532182</v>
      </c>
      <c r="Q5" s="15">
        <f>IFERROR(VLOOKUP($D5,'Saúde Cor NUTS II Tab'!$A$5:$I$508,Q$1,FALSE),"")</f>
        <v>3960399.9999999995</v>
      </c>
      <c r="R5" s="15">
        <f>IFERROR(VLOOKUP($D5,'Saúde Cor NUTS II Tab'!$A$5:$I$508,R$1,FALSE),"")</f>
        <v>12147000</v>
      </c>
      <c r="T5" s="9" t="str">
        <f>IF(SUM(V5)&gt;0,U5,"")</f>
        <v/>
      </c>
      <c r="U5" s="9">
        <v>1978</v>
      </c>
      <c r="V5" s="10">
        <f>IFERROR(VLOOKUP($U5,'Saúde Cor NUTS II Tab'!$A$5:$I$52,7,FALSE),"")</f>
        <v>0</v>
      </c>
    </row>
    <row r="6" spans="1:22" x14ac:dyDescent="0.3">
      <c r="A6" s="9">
        <v>2</v>
      </c>
      <c r="B6" s="9" t="s">
        <v>1</v>
      </c>
      <c r="D6" s="13">
        <f t="shared" si="0"/>
        <v>1983</v>
      </c>
      <c r="E6" s="9">
        <f>IFERROR(VLOOKUP($D6,'Saúde Cor NUTS II Tab'!$A$5:$I$508,E$1,FALSE),"")</f>
        <v>1984</v>
      </c>
      <c r="G6" s="13">
        <f t="shared" ref="G6:G45" si="1">D6</f>
        <v>1983</v>
      </c>
      <c r="H6" s="14">
        <f t="shared" ref="H6:H44" si="2">IF(SUM(E6)=0,"",E6/P6)</f>
        <v>4.8479262767763098E-2</v>
      </c>
      <c r="J6" s="13">
        <f t="shared" ref="J6:J45" si="3">G6</f>
        <v>1983</v>
      </c>
      <c r="K6" s="14">
        <f t="shared" ref="K6:K44" si="4">IF(SUM(E6)=0,"",E6/Q6)</f>
        <v>4.1012919896640825E-4</v>
      </c>
      <c r="M6" s="13">
        <f>M5+1</f>
        <v>1983</v>
      </c>
      <c r="N6" s="14">
        <f t="shared" ref="N6:N44" si="5">IF(SUM(E6)=0,"",E6/R6)</f>
        <v>1.2849740932642487E-4</v>
      </c>
      <c r="P6" s="15">
        <f>IFERROR(VLOOKUP($D6,'Saúde Cor NUTS II Tab'!$A$5:$I$508,P$1,FALSE),"")</f>
        <v>40924.714748741724</v>
      </c>
      <c r="Q6" s="15">
        <f>IFERROR(VLOOKUP($D6,'Saúde Cor NUTS II Tab'!$A$5:$I$508,Q$1,FALSE),"")</f>
        <v>4837500</v>
      </c>
      <c r="R6" s="15">
        <f>IFERROR(VLOOKUP($D6,'Saúde Cor NUTS II Tab'!$A$5:$I$508,R$1,FALSE),"")</f>
        <v>15440000</v>
      </c>
      <c r="T6" s="9" t="str">
        <f t="shared" ref="T6:T56" si="6">IF(SUM(V6)&gt;0,U6,"")</f>
        <v/>
      </c>
      <c r="U6" s="9">
        <v>1979</v>
      </c>
      <c r="V6" s="10">
        <f>IFERROR(VLOOKUP($U6,'Saúde Cor NUTS II Tab'!$A$5:$I$52,7,FALSE),"")</f>
        <v>0</v>
      </c>
    </row>
    <row r="7" spans="1:22" x14ac:dyDescent="0.3">
      <c r="A7" s="9">
        <v>3</v>
      </c>
      <c r="B7" s="9" t="s">
        <v>33</v>
      </c>
      <c r="D7" s="13">
        <f t="shared" si="0"/>
        <v>1984</v>
      </c>
      <c r="E7" s="9">
        <f>IFERROR(VLOOKUP($D7,'Saúde Cor NUTS II Tab'!$A$5:$I$508,E$1,FALSE),"")</f>
        <v>3383</v>
      </c>
      <c r="G7" s="13">
        <f t="shared" si="1"/>
        <v>1984</v>
      </c>
      <c r="H7" s="14">
        <f t="shared" si="2"/>
        <v>8.3954231145499811E-2</v>
      </c>
      <c r="J7" s="13">
        <f t="shared" si="3"/>
        <v>1984</v>
      </c>
      <c r="K7" s="14">
        <f t="shared" si="4"/>
        <v>6.4619028517945486E-4</v>
      </c>
      <c r="M7" s="13">
        <f t="shared" ref="M7:M45" si="7">M6+1</f>
        <v>1984</v>
      </c>
      <c r="N7" s="14">
        <f t="shared" si="5"/>
        <v>1.7853184864636656E-4</v>
      </c>
      <c r="P7" s="15">
        <f>IFERROR(VLOOKUP($D7,'Saúde Cor NUTS II Tab'!$A$5:$I$508,P$1,FALSE),"")</f>
        <v>40295.765369311448</v>
      </c>
      <c r="Q7" s="15">
        <f>IFERROR(VLOOKUP($D7,'Saúde Cor NUTS II Tab'!$A$5:$I$508,Q$1,FALSE),"")</f>
        <v>5235300</v>
      </c>
      <c r="R7" s="15">
        <f>IFERROR(VLOOKUP($D7,'Saúde Cor NUTS II Tab'!$A$5:$I$508,R$1,FALSE),"")</f>
        <v>18949000</v>
      </c>
      <c r="T7" s="9">
        <f t="shared" si="6"/>
        <v>1980</v>
      </c>
      <c r="U7" s="9">
        <v>1980</v>
      </c>
      <c r="V7" s="10">
        <f>IFERROR(VLOOKUP($U7,'Saúde Cor NUTS II Tab'!$A$5:$I$52,7,FALSE),"")</f>
        <v>26211.599778650285</v>
      </c>
    </row>
    <row r="8" spans="1:22" x14ac:dyDescent="0.3">
      <c r="A8" s="9">
        <v>4</v>
      </c>
      <c r="B8" s="9" t="s">
        <v>2</v>
      </c>
      <c r="D8" s="13">
        <f t="shared" si="0"/>
        <v>1985</v>
      </c>
      <c r="E8" s="9">
        <f>IFERROR(VLOOKUP($D8,'Saúde Cor NUTS II Tab'!$A$5:$I$508,E$1,FALSE),"")</f>
        <v>7705</v>
      </c>
      <c r="G8" s="13">
        <f t="shared" si="1"/>
        <v>1985</v>
      </c>
      <c r="H8" s="14">
        <f t="shared" si="2"/>
        <v>0.15530597551622233</v>
      </c>
      <c r="J8" s="13">
        <f t="shared" si="3"/>
        <v>1985</v>
      </c>
      <c r="K8" s="14">
        <f t="shared" si="4"/>
        <v>1.2842950961762844E-3</v>
      </c>
      <c r="M8" s="13">
        <f t="shared" si="7"/>
        <v>1985</v>
      </c>
      <c r="N8" s="14">
        <f t="shared" si="5"/>
        <v>3.3173029315399953E-4</v>
      </c>
      <c r="P8" s="15">
        <f>IFERROR(VLOOKUP($D8,'Saúde Cor NUTS II Tab'!$A$5:$I$508,P$1,FALSE),"")</f>
        <v>49611.742074889975</v>
      </c>
      <c r="Q8" s="15">
        <f>IFERROR(VLOOKUP($D8,'Saúde Cor NUTS II Tab'!$A$5:$I$508,Q$1,FALSE),"")</f>
        <v>5999400</v>
      </c>
      <c r="R8" s="15">
        <f>IFERROR(VLOOKUP($D8,'Saúde Cor NUTS II Tab'!$A$5:$I$508,R$1,FALSE),"")</f>
        <v>23226699.999999996</v>
      </c>
      <c r="T8" s="9">
        <f t="shared" si="6"/>
        <v>1981</v>
      </c>
      <c r="U8" s="9">
        <v>1981</v>
      </c>
      <c r="V8" s="10">
        <f>IFERROR(VLOOKUP($U8,'Saúde Cor NUTS II Tab'!$A$5:$I$52,7,FALSE),"")</f>
        <v>43107.222851722036</v>
      </c>
    </row>
    <row r="9" spans="1:22" x14ac:dyDescent="0.3">
      <c r="A9" s="9">
        <v>5</v>
      </c>
      <c r="B9" s="9" t="s">
        <v>3</v>
      </c>
      <c r="D9" s="13">
        <f t="shared" si="0"/>
        <v>1986</v>
      </c>
      <c r="E9" s="9">
        <f>IFERROR(VLOOKUP($D9,'Saúde Cor NUTS II Tab'!$A$5:$I$508,E$1,FALSE),"")</f>
        <v>3394</v>
      </c>
      <c r="G9" s="13">
        <f t="shared" si="1"/>
        <v>1986</v>
      </c>
      <c r="H9" s="14">
        <f t="shared" si="2"/>
        <v>5.1007205224956359E-2</v>
      </c>
      <c r="J9" s="13">
        <f t="shared" si="3"/>
        <v>1986</v>
      </c>
      <c r="K9" s="14">
        <f t="shared" si="4"/>
        <v>4.8051874504473894E-4</v>
      </c>
      <c r="M9" s="13">
        <f t="shared" si="7"/>
        <v>1986</v>
      </c>
      <c r="N9" s="14">
        <f t="shared" si="5"/>
        <v>1.197913357757495E-4</v>
      </c>
      <c r="P9" s="15">
        <f>IFERROR(VLOOKUP($D9,'Saúde Cor NUTS II Tab'!$A$5:$I$508,P$1,FALSE),"")</f>
        <v>66539.618962291497</v>
      </c>
      <c r="Q9" s="15">
        <f>IFERROR(VLOOKUP($D9,'Saúde Cor NUTS II Tab'!$A$5:$I$508,Q$1,FALSE),"")</f>
        <v>7063200</v>
      </c>
      <c r="R9" s="15">
        <f>IFERROR(VLOOKUP($D9,'Saúde Cor NUTS II Tab'!$A$5:$I$508,R$1,FALSE),"")</f>
        <v>28332600</v>
      </c>
      <c r="T9" s="9">
        <f t="shared" si="6"/>
        <v>1982</v>
      </c>
      <c r="U9" s="9">
        <v>1982</v>
      </c>
      <c r="V9" s="10">
        <f>IFERROR(VLOOKUP($U9,'Saúde Cor NUTS II Tab'!$A$5:$I$52,7,FALSE),"")</f>
        <v>39306.648396532182</v>
      </c>
    </row>
    <row r="10" spans="1:22" x14ac:dyDescent="0.3">
      <c r="A10" s="9">
        <v>6</v>
      </c>
      <c r="B10" s="9" t="s">
        <v>32</v>
      </c>
      <c r="D10" s="13">
        <f t="shared" si="0"/>
        <v>1987</v>
      </c>
      <c r="E10" s="9">
        <f>IFERROR(VLOOKUP($D10,'Saúde Cor NUTS II Tab'!$A$5:$I$508,E$1,FALSE),"")</f>
        <v>13689</v>
      </c>
      <c r="G10" s="13">
        <f t="shared" si="1"/>
        <v>1987</v>
      </c>
      <c r="H10" s="14">
        <f t="shared" si="2"/>
        <v>0.16535646199388845</v>
      </c>
      <c r="J10" s="13">
        <f t="shared" si="3"/>
        <v>1987</v>
      </c>
      <c r="K10" s="14">
        <f t="shared" si="4"/>
        <v>1.486755074777622E-3</v>
      </c>
      <c r="M10" s="13">
        <f t="shared" si="7"/>
        <v>1987</v>
      </c>
      <c r="N10" s="14">
        <f t="shared" si="5"/>
        <v>4.0852321052867185E-4</v>
      </c>
      <c r="P10" s="15">
        <f>IFERROR(VLOOKUP($D10,'Saúde Cor NUTS II Tab'!$A$5:$I$508,P$1,FALSE),"")</f>
        <v>82784.79011304646</v>
      </c>
      <c r="Q10" s="15">
        <f>IFERROR(VLOOKUP($D10,'Saúde Cor NUTS II Tab'!$A$5:$I$508,Q$1,FALSE),"")</f>
        <v>9207300</v>
      </c>
      <c r="R10" s="15">
        <f>IFERROR(VLOOKUP($D10,'Saúde Cor NUTS II Tab'!$A$5:$I$508,R$1,FALSE),"")</f>
        <v>33508500</v>
      </c>
      <c r="T10" s="9">
        <f t="shared" si="6"/>
        <v>1983</v>
      </c>
      <c r="U10" s="9">
        <v>1983</v>
      </c>
      <c r="V10" s="10">
        <f>IFERROR(VLOOKUP($U10,'Saúde Cor NUTS II Tab'!$A$5:$I$52,7,FALSE),"")</f>
        <v>40924.714748741724</v>
      </c>
    </row>
    <row r="11" spans="1:22" x14ac:dyDescent="0.3">
      <c r="D11" s="13">
        <f t="shared" si="0"/>
        <v>1988</v>
      </c>
      <c r="E11" s="9">
        <f>IFERROR(VLOOKUP($D11,'Saúde Cor NUTS II Tab'!$A$5:$I$508,E$1,FALSE),"")</f>
        <v>6388</v>
      </c>
      <c r="G11" s="13">
        <f t="shared" si="1"/>
        <v>1988</v>
      </c>
      <c r="H11" s="14">
        <f t="shared" si="2"/>
        <v>5.5273481028301361E-2</v>
      </c>
      <c r="J11" s="13">
        <f t="shared" si="3"/>
        <v>1988</v>
      </c>
      <c r="K11" s="14">
        <f t="shared" si="4"/>
        <v>5.45814962917393E-4</v>
      </c>
      <c r="M11" s="13">
        <f t="shared" si="7"/>
        <v>1988</v>
      </c>
      <c r="N11" s="14">
        <f t="shared" si="5"/>
        <v>1.5951735263123722E-4</v>
      </c>
      <c r="P11" s="15">
        <f>IFERROR(VLOOKUP($D11,'Saúde Cor NUTS II Tab'!$A$5:$I$508,P$1,FALSE),"")</f>
        <v>115570.79237924583</v>
      </c>
      <c r="Q11" s="15">
        <f>IFERROR(VLOOKUP($D11,'Saúde Cor NUTS II Tab'!$A$5:$I$508,Q$1,FALSE),"")</f>
        <v>11703599.999999998</v>
      </c>
      <c r="R11" s="15">
        <f>IFERROR(VLOOKUP($D11,'Saúde Cor NUTS II Tab'!$A$5:$I$508,R$1,FALSE),"")</f>
        <v>40045800</v>
      </c>
      <c r="T11" s="9">
        <f t="shared" si="6"/>
        <v>1984</v>
      </c>
      <c r="U11" s="9">
        <v>1984</v>
      </c>
      <c r="V11" s="10">
        <f>IFERROR(VLOOKUP($U11,'Saúde Cor NUTS II Tab'!$A$5:$I$52,7,FALSE),"")</f>
        <v>40295.765369311448</v>
      </c>
    </row>
    <row r="12" spans="1:22" x14ac:dyDescent="0.3">
      <c r="D12" s="13">
        <f t="shared" si="0"/>
        <v>1989</v>
      </c>
      <c r="E12" s="9">
        <f>IFERROR(VLOOKUP($D12,'Saúde Cor NUTS II Tab'!$A$5:$I$508,E$1,FALSE),"")</f>
        <v>34100</v>
      </c>
      <c r="G12" s="13">
        <f t="shared" si="1"/>
        <v>1989</v>
      </c>
      <c r="H12" s="14">
        <f t="shared" si="2"/>
        <v>0.25092704843013153</v>
      </c>
      <c r="J12" s="13">
        <f t="shared" si="3"/>
        <v>1989</v>
      </c>
      <c r="K12" s="14">
        <f t="shared" si="4"/>
        <v>2.5430301583987116E-3</v>
      </c>
      <c r="M12" s="13">
        <f t="shared" si="7"/>
        <v>1989</v>
      </c>
      <c r="N12" s="14">
        <f t="shared" si="5"/>
        <v>7.22131749867115E-4</v>
      </c>
      <c r="P12" s="15">
        <f>IFERROR(VLOOKUP($D12,'Saúde Cor NUTS II Tab'!$A$5:$I$508,P$1,FALSE),"")</f>
        <v>135896.07104271522</v>
      </c>
      <c r="Q12" s="15">
        <f>IFERROR(VLOOKUP($D12,'Saúde Cor NUTS II Tab'!$A$5:$I$508,Q$1,FALSE),"")</f>
        <v>13409199.999999998</v>
      </c>
      <c r="R12" s="15">
        <f>IFERROR(VLOOKUP($D12,'Saúde Cor NUTS II Tab'!$A$5:$I$508,R$1,FALSE),"")</f>
        <v>47221300</v>
      </c>
      <c r="T12" s="9">
        <f t="shared" si="6"/>
        <v>1985</v>
      </c>
      <c r="U12" s="9">
        <v>1985</v>
      </c>
      <c r="V12" s="10">
        <f>IFERROR(VLOOKUP($U12,'Saúde Cor NUTS II Tab'!$A$5:$I$52,7,FALSE),"")</f>
        <v>49611.742074889975</v>
      </c>
    </row>
    <row r="13" spans="1:22" x14ac:dyDescent="0.3">
      <c r="D13" s="13">
        <f t="shared" si="0"/>
        <v>1990</v>
      </c>
      <c r="E13" s="9">
        <f>IFERROR(VLOOKUP($D13,'Saúde Cor NUTS II Tab'!$A$5:$I$508,E$1,FALSE),"")</f>
        <v>34962</v>
      </c>
      <c r="G13" s="13">
        <f t="shared" si="1"/>
        <v>1990</v>
      </c>
      <c r="H13" s="14">
        <f t="shared" si="2"/>
        <v>0.22163192747536911</v>
      </c>
      <c r="J13" s="13">
        <f t="shared" si="3"/>
        <v>1990</v>
      </c>
      <c r="K13" s="14">
        <f t="shared" si="4"/>
        <v>2.2752978998952225E-3</v>
      </c>
      <c r="M13" s="13">
        <f t="shared" si="7"/>
        <v>1990</v>
      </c>
      <c r="N13" s="14">
        <f t="shared" si="5"/>
        <v>6.1670076906794613E-4</v>
      </c>
      <c r="P13" s="15">
        <f>IFERROR(VLOOKUP($D13,'Saúde Cor NUTS II Tab'!$A$5:$I$508,P$1,FALSE),"")</f>
        <v>157748.0302511265</v>
      </c>
      <c r="Q13" s="15">
        <f>IFERROR(VLOOKUP($D13,'Saúde Cor NUTS II Tab'!$A$5:$I$508,Q$1,FALSE),"")</f>
        <v>15365900</v>
      </c>
      <c r="R13" s="15">
        <f>IFERROR(VLOOKUP($D13,'Saúde Cor NUTS II Tab'!$A$5:$I$508,R$1,FALSE),"")</f>
        <v>56692000</v>
      </c>
      <c r="T13" s="9">
        <f t="shared" si="6"/>
        <v>1986</v>
      </c>
      <c r="U13" s="9">
        <v>1986</v>
      </c>
      <c r="V13" s="10">
        <f>IFERROR(VLOOKUP($U13,'Saúde Cor NUTS II Tab'!$A$5:$I$52,7,FALSE),"")</f>
        <v>66539.618962291497</v>
      </c>
    </row>
    <row r="14" spans="1:22" x14ac:dyDescent="0.3">
      <c r="D14" s="13">
        <f t="shared" si="0"/>
        <v>1991</v>
      </c>
      <c r="E14" s="9">
        <f>IFERROR(VLOOKUP($D14,'Saúde Cor NUTS II Tab'!$A$5:$I$508,E$1,FALSE),"")</f>
        <v>79264</v>
      </c>
      <c r="G14" s="13">
        <f t="shared" si="1"/>
        <v>1991</v>
      </c>
      <c r="H14" s="14">
        <f t="shared" si="2"/>
        <v>0.32391746106408115</v>
      </c>
      <c r="J14" s="13">
        <f t="shared" si="3"/>
        <v>1991</v>
      </c>
      <c r="K14" s="14">
        <f t="shared" si="4"/>
        <v>4.5616155338017873E-3</v>
      </c>
      <c r="M14" s="13">
        <f t="shared" si="7"/>
        <v>1991</v>
      </c>
      <c r="N14" s="14">
        <f t="shared" si="5"/>
        <v>1.2193467301896924E-3</v>
      </c>
      <c r="P14" s="15">
        <f>IFERROR(VLOOKUP($D14,'Saúde Cor NUTS II Tab'!$A$5:$I$508,P$1,FALSE),"")</f>
        <v>244704.31368415506</v>
      </c>
      <c r="Q14" s="15">
        <f>IFERROR(VLOOKUP($D14,'Saúde Cor NUTS II Tab'!$A$5:$I$508,Q$1,FALSE),"")</f>
        <v>17376300</v>
      </c>
      <c r="R14" s="15">
        <f>IFERROR(VLOOKUP($D14,'Saúde Cor NUTS II Tab'!$A$5:$I$508,R$1,FALSE),"")</f>
        <v>65005299.999999993</v>
      </c>
      <c r="T14" s="9">
        <f t="shared" si="6"/>
        <v>1987</v>
      </c>
      <c r="U14" s="9">
        <v>1987</v>
      </c>
      <c r="V14" s="10">
        <f>IFERROR(VLOOKUP($U14,'Saúde Cor NUTS II Tab'!$A$5:$I$52,7,FALSE),"")</f>
        <v>82784.79011304646</v>
      </c>
    </row>
    <row r="15" spans="1:22" x14ac:dyDescent="0.3">
      <c r="D15" s="13">
        <f t="shared" si="0"/>
        <v>1992</v>
      </c>
      <c r="E15" s="9">
        <f>IFERROR(VLOOKUP($D15,'Saúde Cor NUTS II Tab'!$A$5:$I$508,E$1,FALSE),"")</f>
        <v>109343</v>
      </c>
      <c r="G15" s="13">
        <f t="shared" si="1"/>
        <v>1992</v>
      </c>
      <c r="H15" s="14">
        <f t="shared" si="2"/>
        <v>0.35427731869387596</v>
      </c>
      <c r="J15" s="13">
        <f t="shared" si="3"/>
        <v>1992</v>
      </c>
      <c r="K15" s="14">
        <f t="shared" si="4"/>
        <v>5.6240613105647567E-3</v>
      </c>
      <c r="M15" s="13">
        <f t="shared" si="7"/>
        <v>1992</v>
      </c>
      <c r="N15" s="14">
        <f t="shared" si="5"/>
        <v>1.4987198043795301E-3</v>
      </c>
      <c r="P15" s="15">
        <f>IFERROR(VLOOKUP($D15,'Saúde Cor NUTS II Tab'!$A$5:$I$508,P$1,FALSE),"")</f>
        <v>308636.74932145776</v>
      </c>
      <c r="Q15" s="15">
        <f>IFERROR(VLOOKUP($D15,'Saúde Cor NUTS II Tab'!$A$5:$I$508,Q$1,FALSE),"")</f>
        <v>19442000</v>
      </c>
      <c r="R15" s="15">
        <f>IFERROR(VLOOKUP($D15,'Saúde Cor NUTS II Tab'!$A$5:$I$508,R$1,FALSE),"")</f>
        <v>72957600</v>
      </c>
      <c r="T15" s="9">
        <f t="shared" si="6"/>
        <v>1988</v>
      </c>
      <c r="U15" s="9">
        <v>1988</v>
      </c>
      <c r="V15" s="10">
        <f>IFERROR(VLOOKUP($U15,'Saúde Cor NUTS II Tab'!$A$5:$I$52,7,FALSE),"")</f>
        <v>115570.79237924583</v>
      </c>
    </row>
    <row r="16" spans="1:22" x14ac:dyDescent="0.3">
      <c r="D16" s="13">
        <f t="shared" si="0"/>
        <v>1993</v>
      </c>
      <c r="E16" s="9">
        <f>IFERROR(VLOOKUP($D16,'Saúde Cor NUTS II Tab'!$A$5:$I$508,E$1,FALSE),"")</f>
        <v>32961</v>
      </c>
      <c r="G16" s="13">
        <f t="shared" si="1"/>
        <v>1993</v>
      </c>
      <c r="H16" s="14">
        <f t="shared" si="2"/>
        <v>8.9325260662369899E-2</v>
      </c>
      <c r="J16" s="13">
        <f t="shared" si="3"/>
        <v>1993</v>
      </c>
      <c r="K16" s="14">
        <f t="shared" si="4"/>
        <v>1.7765764211910679E-3</v>
      </c>
      <c r="M16" s="13">
        <f t="shared" si="7"/>
        <v>1993</v>
      </c>
      <c r="N16" s="14">
        <f t="shared" si="5"/>
        <v>4.333261903290734E-4</v>
      </c>
      <c r="P16" s="15">
        <f>IFERROR(VLOOKUP($D16,'Saúde Cor NUTS II Tab'!$A$5:$I$508,P$1,FALSE),"")</f>
        <v>368999.76283960062</v>
      </c>
      <c r="Q16" s="15">
        <f>IFERROR(VLOOKUP($D16,'Saúde Cor NUTS II Tab'!$A$5:$I$508,Q$1,FALSE),"")</f>
        <v>18553100</v>
      </c>
      <c r="R16" s="15">
        <f>IFERROR(VLOOKUP($D16,'Saúde Cor NUTS II Tab'!$A$5:$I$508,R$1,FALSE),"")</f>
        <v>76065100</v>
      </c>
      <c r="T16" s="9">
        <f t="shared" si="6"/>
        <v>1989</v>
      </c>
      <c r="U16" s="9">
        <v>1989</v>
      </c>
      <c r="V16" s="10">
        <f>IFERROR(VLOOKUP($U16,'Saúde Cor NUTS II Tab'!$A$5:$I$52,7,FALSE),"")</f>
        <v>135896.07104271522</v>
      </c>
    </row>
    <row r="17" spans="4:22" x14ac:dyDescent="0.3">
      <c r="D17" s="13">
        <f t="shared" si="0"/>
        <v>1994</v>
      </c>
      <c r="E17" s="9">
        <f>IFERROR(VLOOKUP($D17,'Saúde Cor NUTS II Tab'!$A$5:$I$508,E$1,FALSE),"")</f>
        <v>70124</v>
      </c>
      <c r="G17" s="13">
        <f t="shared" si="1"/>
        <v>1994</v>
      </c>
      <c r="H17" s="14">
        <f t="shared" si="2"/>
        <v>0.16316788279097647</v>
      </c>
      <c r="J17" s="13">
        <f t="shared" si="3"/>
        <v>1994</v>
      </c>
      <c r="K17" s="14">
        <f t="shared" si="4"/>
        <v>3.6456270047985195E-3</v>
      </c>
      <c r="M17" s="13">
        <f t="shared" si="7"/>
        <v>1994</v>
      </c>
      <c r="N17" s="14">
        <f t="shared" si="5"/>
        <v>8.5030945036183392E-4</v>
      </c>
      <c r="P17" s="15">
        <f>IFERROR(VLOOKUP($D17,'Saúde Cor NUTS II Tab'!$A$5:$I$508,P$1,FALSE),"")</f>
        <v>429765.94903686532</v>
      </c>
      <c r="Q17" s="15">
        <f>IFERROR(VLOOKUP($D17,'Saúde Cor NUTS II Tab'!$A$5:$I$508,Q$1,FALSE),"")</f>
        <v>19235100</v>
      </c>
      <c r="R17" s="15">
        <f>IFERROR(VLOOKUP($D17,'Saúde Cor NUTS II Tab'!$A$5:$I$508,R$1,FALSE),"")</f>
        <v>82468799.999999985</v>
      </c>
      <c r="T17" s="9">
        <f t="shared" si="6"/>
        <v>1990</v>
      </c>
      <c r="U17" s="9">
        <v>1990</v>
      </c>
      <c r="V17" s="10">
        <f>IFERROR(VLOOKUP($U17,'Saúde Cor NUTS II Tab'!$A$5:$I$52,7,FALSE),"")</f>
        <v>157748.0302511265</v>
      </c>
    </row>
    <row r="18" spans="4:22" x14ac:dyDescent="0.3">
      <c r="D18" s="13">
        <f t="shared" si="0"/>
        <v>1995</v>
      </c>
      <c r="E18" s="9">
        <f>IFERROR(VLOOKUP($D18,'Saúde Cor NUTS II Tab'!$A$5:$I$508,E$1,FALSE),"")</f>
        <v>118632.787913639</v>
      </c>
      <c r="G18" s="13">
        <f t="shared" si="1"/>
        <v>1995</v>
      </c>
      <c r="H18" s="14">
        <f t="shared" si="2"/>
        <v>0.33169533169533177</v>
      </c>
      <c r="J18" s="13">
        <f t="shared" si="3"/>
        <v>1995</v>
      </c>
      <c r="K18" s="14">
        <f t="shared" si="4"/>
        <v>5.7235317801554962E-3</v>
      </c>
      <c r="M18" s="13">
        <f t="shared" si="7"/>
        <v>1995</v>
      </c>
      <c r="N18" s="14">
        <f t="shared" si="5"/>
        <v>1.3325244686947678E-3</v>
      </c>
      <c r="P18" s="15">
        <f>IFERROR(VLOOKUP($D18,'Saúde Cor NUTS II Tab'!$A$5:$I$508,P$1,FALSE),"")</f>
        <v>357655.88652482268</v>
      </c>
      <c r="Q18" s="15">
        <f>IFERROR(VLOOKUP($D18,'Saúde Cor NUTS II Tab'!$A$5:$I$508,Q$1,FALSE),"")</f>
        <v>20727200</v>
      </c>
      <c r="R18" s="15">
        <f>IFERROR(VLOOKUP($D18,'Saúde Cor NUTS II Tab'!$A$5:$I$508,R$1,FALSE),"")</f>
        <v>89028600</v>
      </c>
      <c r="T18" s="9">
        <f t="shared" si="6"/>
        <v>1991</v>
      </c>
      <c r="U18" s="9">
        <v>1991</v>
      </c>
      <c r="V18" s="10">
        <f>IFERROR(VLOOKUP($U18,'Saúde Cor NUTS II Tab'!$A$5:$I$52,7,FALSE),"")</f>
        <v>244704.31368415506</v>
      </c>
    </row>
    <row r="19" spans="4:22" x14ac:dyDescent="0.3">
      <c r="D19" s="13">
        <f t="shared" si="0"/>
        <v>1996</v>
      </c>
      <c r="E19" s="9">
        <f>IFERROR(VLOOKUP($D19,'Saúde Cor NUTS II Tab'!$A$5:$I$508,E$1,FALSE),"")</f>
        <v>114943.6863207547</v>
      </c>
      <c r="G19" s="13">
        <f t="shared" si="1"/>
        <v>1996</v>
      </c>
      <c r="H19" s="14">
        <f t="shared" si="2"/>
        <v>0.31829573934837097</v>
      </c>
      <c r="J19" s="13">
        <f t="shared" si="3"/>
        <v>1996</v>
      </c>
      <c r="K19" s="14">
        <f t="shared" si="4"/>
        <v>5.1135855041464671E-3</v>
      </c>
      <c r="M19" s="13">
        <f t="shared" si="7"/>
        <v>1996</v>
      </c>
      <c r="N19" s="14">
        <f t="shared" si="5"/>
        <v>1.2182484061823509E-3</v>
      </c>
      <c r="P19" s="15">
        <f>IFERROR(VLOOKUP($D19,'Saúde Cor NUTS II Tab'!$A$5:$I$508,P$1,FALSE),"")</f>
        <v>361122.29009433952</v>
      </c>
      <c r="Q19" s="15">
        <f>IFERROR(VLOOKUP($D19,'Saúde Cor NUTS II Tab'!$A$5:$I$508,Q$1,FALSE),"")</f>
        <v>22478100</v>
      </c>
      <c r="R19" s="15">
        <f>IFERROR(VLOOKUP($D19,'Saúde Cor NUTS II Tab'!$A$5:$I$508,R$1,FALSE),"")</f>
        <v>94351600</v>
      </c>
      <c r="T19" s="9">
        <f t="shared" si="6"/>
        <v>1992</v>
      </c>
      <c r="U19" s="9">
        <v>1992</v>
      </c>
      <c r="V19" s="10">
        <f>IFERROR(VLOOKUP($U19,'Saúde Cor NUTS II Tab'!$A$5:$I$52,7,FALSE),"")</f>
        <v>308636.74932145776</v>
      </c>
    </row>
    <row r="20" spans="4:22" x14ac:dyDescent="0.3">
      <c r="D20" s="13">
        <f t="shared" si="0"/>
        <v>1997</v>
      </c>
      <c r="E20" s="9">
        <f>IFERROR(VLOOKUP($D20,'Saúde Cor NUTS II Tab'!$A$5:$I$508,E$1,FALSE),"")</f>
        <v>146097.42545454545</v>
      </c>
      <c r="G20" s="13">
        <f t="shared" si="1"/>
        <v>1997</v>
      </c>
      <c r="H20" s="14">
        <f t="shared" si="2"/>
        <v>0.31272727272727274</v>
      </c>
      <c r="J20" s="13">
        <f t="shared" si="3"/>
        <v>1997</v>
      </c>
      <c r="K20" s="14">
        <f t="shared" si="4"/>
        <v>5.4916824712083964E-3</v>
      </c>
      <c r="M20" s="13">
        <f t="shared" si="7"/>
        <v>1997</v>
      </c>
      <c r="N20" s="14">
        <f t="shared" si="5"/>
        <v>1.4276960864660179E-3</v>
      </c>
      <c r="P20" s="15">
        <f>IFERROR(VLOOKUP($D20,'Saúde Cor NUTS II Tab'!$A$5:$I$508,P$1,FALSE),"")</f>
        <v>467171.99999999994</v>
      </c>
      <c r="Q20" s="15">
        <f>IFERROR(VLOOKUP($D20,'Saúde Cor NUTS II Tab'!$A$5:$I$508,Q$1,FALSE),"")</f>
        <v>26603400</v>
      </c>
      <c r="R20" s="15">
        <f>IFERROR(VLOOKUP($D20,'Saúde Cor NUTS II Tab'!$A$5:$I$508,R$1,FALSE),"")</f>
        <v>102330900</v>
      </c>
      <c r="T20" s="9">
        <f t="shared" si="6"/>
        <v>1993</v>
      </c>
      <c r="U20" s="9">
        <v>1993</v>
      </c>
      <c r="V20" s="10">
        <f>IFERROR(VLOOKUP($U20,'Saúde Cor NUTS II Tab'!$A$5:$I$52,7,FALSE),"")</f>
        <v>368999.76283960062</v>
      </c>
    </row>
    <row r="21" spans="4:22" x14ac:dyDescent="0.3">
      <c r="D21" s="13">
        <f t="shared" si="0"/>
        <v>1998</v>
      </c>
      <c r="E21" s="9">
        <f>IFERROR(VLOOKUP($D21,'Saúde Cor NUTS II Tab'!$A$5:$I$508,E$1,FALSE),"")</f>
        <v>217117.97261348923</v>
      </c>
      <c r="G21" s="13">
        <f t="shared" si="1"/>
        <v>1998</v>
      </c>
      <c r="H21" s="14">
        <f t="shared" si="2"/>
        <v>0.3534743202416919</v>
      </c>
      <c r="J21" s="13">
        <f t="shared" si="3"/>
        <v>1998</v>
      </c>
      <c r="K21" s="14">
        <f t="shared" si="4"/>
        <v>7.1295852512055988E-3</v>
      </c>
      <c r="M21" s="13">
        <f t="shared" si="7"/>
        <v>1998</v>
      </c>
      <c r="N21" s="14">
        <f t="shared" si="5"/>
        <v>1.9498099978401129E-3</v>
      </c>
      <c r="P21" s="15">
        <f>IFERROR(VLOOKUP($D21,'Saúde Cor NUTS II Tab'!$A$5:$I$508,P$1,FALSE),"")</f>
        <v>614239.73448773439</v>
      </c>
      <c r="Q21" s="15">
        <f>IFERROR(VLOOKUP($D21,'Saúde Cor NUTS II Tab'!$A$5:$I$508,Q$1,FALSE),"")</f>
        <v>30453100</v>
      </c>
      <c r="R21" s="15">
        <f>IFERROR(VLOOKUP($D21,'Saúde Cor NUTS II Tab'!$A$5:$I$508,R$1,FALSE),"")</f>
        <v>111353400</v>
      </c>
      <c r="T21" s="9">
        <f t="shared" si="6"/>
        <v>1994</v>
      </c>
      <c r="U21" s="9">
        <v>1994</v>
      </c>
      <c r="V21" s="10">
        <f>IFERROR(VLOOKUP($U21,'Saúde Cor NUTS II Tab'!$A$5:$I$52,7,FALSE),"")</f>
        <v>429765.94903686532</v>
      </c>
    </row>
    <row r="22" spans="4:22" x14ac:dyDescent="0.3">
      <c r="D22" s="13">
        <f t="shared" si="0"/>
        <v>1999</v>
      </c>
      <c r="E22" s="9">
        <f>IFERROR(VLOOKUP($D22,'Saúde Cor NUTS II Tab'!$A$5:$I$508,E$1,FALSE),"")</f>
        <v>215473.04292929301</v>
      </c>
      <c r="G22" s="13">
        <f t="shared" si="1"/>
        <v>1999</v>
      </c>
      <c r="H22" s="14">
        <f t="shared" si="2"/>
        <v>0.30961791831357055</v>
      </c>
      <c r="J22" s="13">
        <f t="shared" si="3"/>
        <v>1999</v>
      </c>
      <c r="K22" s="14">
        <f t="shared" si="4"/>
        <v>6.5295059357541388E-3</v>
      </c>
      <c r="M22" s="13">
        <f t="shared" si="7"/>
        <v>1999</v>
      </c>
      <c r="N22" s="14">
        <f t="shared" si="5"/>
        <v>1.8015643625994685E-3</v>
      </c>
      <c r="P22" s="15">
        <f>IFERROR(VLOOKUP($D22,'Saúde Cor NUTS II Tab'!$A$5:$I$508,P$1,FALSE),"")</f>
        <v>695932.08333333349</v>
      </c>
      <c r="Q22" s="15">
        <f>IFERROR(VLOOKUP($D22,'Saúde Cor NUTS II Tab'!$A$5:$I$508,Q$1,FALSE),"")</f>
        <v>32999900</v>
      </c>
      <c r="R22" s="15">
        <f>IFERROR(VLOOKUP($D22,'Saúde Cor NUTS II Tab'!$A$5:$I$508,R$1,FALSE),"")</f>
        <v>119603300</v>
      </c>
      <c r="T22" s="9">
        <f t="shared" si="6"/>
        <v>1995</v>
      </c>
      <c r="U22" s="9">
        <v>1995</v>
      </c>
      <c r="V22" s="10">
        <f>IFERROR(VLOOKUP($U22,'Saúde Cor NUTS II Tab'!$A$5:$I$52,7,FALSE),"")</f>
        <v>357655.88652482268</v>
      </c>
    </row>
    <row r="23" spans="4:22" x14ac:dyDescent="0.3">
      <c r="D23" s="13">
        <f t="shared" si="0"/>
        <v>2000</v>
      </c>
      <c r="E23" s="9">
        <f>IFERROR(VLOOKUP($D23,'Saúde Cor NUTS II Tab'!$A$5:$I$508,E$1,FALSE),"")</f>
        <v>300964.94602551527</v>
      </c>
      <c r="G23" s="13">
        <f t="shared" si="1"/>
        <v>2000</v>
      </c>
      <c r="H23" s="14">
        <f t="shared" si="2"/>
        <v>0.34060228452751817</v>
      </c>
      <c r="J23" s="13">
        <f t="shared" si="3"/>
        <v>2000</v>
      </c>
      <c r="K23" s="14">
        <f t="shared" si="4"/>
        <v>8.3694600381401321E-3</v>
      </c>
      <c r="M23" s="13">
        <f t="shared" si="7"/>
        <v>2000</v>
      </c>
      <c r="N23" s="14">
        <f t="shared" si="5"/>
        <v>2.343699084024898E-3</v>
      </c>
      <c r="P23" s="15">
        <f>IFERROR(VLOOKUP($D23,'Saúde Cor NUTS II Tab'!$A$5:$I$508,P$1,FALSE),"")</f>
        <v>883625.74092247314</v>
      </c>
      <c r="Q23" s="15">
        <f>IFERROR(VLOOKUP($D23,'Saúde Cor NUTS II Tab'!$A$5:$I$508,Q$1,FALSE),"")</f>
        <v>35959899.999999993</v>
      </c>
      <c r="R23" s="15">
        <f>IFERROR(VLOOKUP($D23,'Saúde Cor NUTS II Tab'!$A$5:$I$508,R$1,FALSE),"")</f>
        <v>128414500</v>
      </c>
      <c r="T23" s="9">
        <f t="shared" si="6"/>
        <v>1996</v>
      </c>
      <c r="U23" s="9">
        <v>1996</v>
      </c>
      <c r="V23" s="10">
        <f>IFERROR(VLOOKUP($U23,'Saúde Cor NUTS II Tab'!$A$5:$I$52,7,FALSE),"")</f>
        <v>361122.29009433952</v>
      </c>
    </row>
    <row r="24" spans="4:22" x14ac:dyDescent="0.3">
      <c r="D24" s="13">
        <f t="shared" si="0"/>
        <v>2001</v>
      </c>
      <c r="E24" s="9">
        <f>IFERROR(VLOOKUP($D24,'Saúde Cor NUTS II Tab'!$A$5:$I$508,E$1,FALSE),"")</f>
        <v>264813.64346997137</v>
      </c>
      <c r="G24" s="13">
        <f t="shared" si="1"/>
        <v>2001</v>
      </c>
      <c r="H24" s="14">
        <f t="shared" si="2"/>
        <v>0.32198142414860681</v>
      </c>
      <c r="J24" s="13">
        <f t="shared" si="3"/>
        <v>2001</v>
      </c>
      <c r="K24" s="14">
        <f t="shared" si="4"/>
        <v>7.1229737278554021E-3</v>
      </c>
      <c r="M24" s="13">
        <f t="shared" si="7"/>
        <v>2001</v>
      </c>
      <c r="N24" s="14">
        <f t="shared" si="5"/>
        <v>1.9503844480318656E-3</v>
      </c>
      <c r="P24" s="15">
        <f>IFERROR(VLOOKUP($D24,'Saúde Cor NUTS II Tab'!$A$5:$I$508,P$1,FALSE),"")</f>
        <v>822450.06577693031</v>
      </c>
      <c r="Q24" s="15">
        <f>IFERROR(VLOOKUP($D24,'Saúde Cor NUTS II Tab'!$A$5:$I$508,Q$1,FALSE),"")</f>
        <v>37177399.999999993</v>
      </c>
      <c r="R24" s="15">
        <f>IFERROR(VLOOKUP($D24,'Saúde Cor NUTS II Tab'!$A$5:$I$508,R$1,FALSE),"")</f>
        <v>135775100</v>
      </c>
      <c r="T24" s="9">
        <f t="shared" si="6"/>
        <v>1997</v>
      </c>
      <c r="U24" s="9">
        <v>1997</v>
      </c>
      <c r="V24" s="10">
        <f>IFERROR(VLOOKUP($U24,'Saúde Cor NUTS II Tab'!$A$5:$I$52,7,FALSE),"")</f>
        <v>467171.99999999994</v>
      </c>
    </row>
    <row r="25" spans="4:22" x14ac:dyDescent="0.3">
      <c r="D25" s="13">
        <f t="shared" si="0"/>
        <v>2002</v>
      </c>
      <c r="E25" s="9">
        <f>IFERROR(VLOOKUP($D25,'Saúde Cor NUTS II Tab'!$A$5:$I$508,E$1,FALSE),"")</f>
        <v>262738.31968164485</v>
      </c>
      <c r="G25" s="13">
        <f t="shared" si="1"/>
        <v>2002</v>
      </c>
      <c r="H25" s="14">
        <f t="shared" si="2"/>
        <v>0.34355828220858903</v>
      </c>
      <c r="J25" s="13">
        <f t="shared" si="3"/>
        <v>2002</v>
      </c>
      <c r="K25" s="14">
        <f t="shared" si="4"/>
        <v>7.1279098135306048E-3</v>
      </c>
      <c r="M25" s="13">
        <f t="shared" si="7"/>
        <v>2002</v>
      </c>
      <c r="N25" s="14">
        <f t="shared" si="5"/>
        <v>1.8430766661497512E-3</v>
      </c>
      <c r="P25" s="15">
        <f>IFERROR(VLOOKUP($D25,'Saúde Cor NUTS II Tab'!$A$5:$I$508,P$1,FALSE),"")</f>
        <v>764756.18050193042</v>
      </c>
      <c r="Q25" s="15">
        <f>IFERROR(VLOOKUP($D25,'Saúde Cor NUTS II Tab'!$A$5:$I$508,Q$1,FALSE),"")</f>
        <v>36860500</v>
      </c>
      <c r="R25" s="15">
        <f>IFERROR(VLOOKUP($D25,'Saúde Cor NUTS II Tab'!$A$5:$I$508,R$1,FALSE),"")</f>
        <v>142554200</v>
      </c>
      <c r="T25" s="9">
        <f t="shared" si="6"/>
        <v>1998</v>
      </c>
      <c r="U25" s="9">
        <v>1998</v>
      </c>
      <c r="V25" s="10">
        <f>IFERROR(VLOOKUP($U25,'Saúde Cor NUTS II Tab'!$A$5:$I$52,7,FALSE),"")</f>
        <v>614239.73448773439</v>
      </c>
    </row>
    <row r="26" spans="4:22" x14ac:dyDescent="0.3">
      <c r="D26" s="13">
        <f t="shared" si="0"/>
        <v>2003</v>
      </c>
      <c r="E26" s="9">
        <f>IFERROR(VLOOKUP($D26,'Saúde Cor NUTS II Tab'!$A$5:$I$508,E$1,FALSE),"")</f>
        <v>314542.23642172525</v>
      </c>
      <c r="G26" s="13">
        <f t="shared" si="1"/>
        <v>2003</v>
      </c>
      <c r="H26" s="14">
        <f t="shared" si="2"/>
        <v>0.36201117318435749</v>
      </c>
      <c r="J26" s="13">
        <f t="shared" si="3"/>
        <v>2003</v>
      </c>
      <c r="K26" s="14">
        <f t="shared" si="4"/>
        <v>9.0629723255352852E-3</v>
      </c>
      <c r="M26" s="13">
        <f t="shared" si="7"/>
        <v>2003</v>
      </c>
      <c r="N26" s="14">
        <f t="shared" si="5"/>
        <v>2.1533988765609206E-3</v>
      </c>
      <c r="P26" s="15">
        <f>IFERROR(VLOOKUP($D26,'Saúde Cor NUTS II Tab'!$A$5:$I$508,P$1,FALSE),"")</f>
        <v>868874.3876464325</v>
      </c>
      <c r="Q26" s="15">
        <f>IFERROR(VLOOKUP($D26,'Saúde Cor NUTS II Tab'!$A$5:$I$508,Q$1,FALSE),"")</f>
        <v>34706300</v>
      </c>
      <c r="R26" s="15">
        <f>IFERROR(VLOOKUP($D26,'Saúde Cor NUTS II Tab'!$A$5:$I$508,R$1,FALSE),"")</f>
        <v>146067800</v>
      </c>
      <c r="T26" s="9">
        <f t="shared" si="6"/>
        <v>1999</v>
      </c>
      <c r="U26" s="9">
        <v>1999</v>
      </c>
      <c r="V26" s="10">
        <f>IFERROR(VLOOKUP($U26,'Saúde Cor NUTS II Tab'!$A$5:$I$52,7,FALSE),"")</f>
        <v>695932.08333333349</v>
      </c>
    </row>
    <row r="27" spans="4:22" x14ac:dyDescent="0.3">
      <c r="D27" s="13">
        <f t="shared" si="0"/>
        <v>2004</v>
      </c>
      <c r="E27" s="9">
        <f>IFERROR(VLOOKUP($D27,'Saúde Cor NUTS II Tab'!$A$5:$I$508,E$1,FALSE),"")</f>
        <v>133897.80834984779</v>
      </c>
      <c r="G27" s="13">
        <f t="shared" si="1"/>
        <v>2004</v>
      </c>
      <c r="H27" s="14">
        <f t="shared" si="2"/>
        <v>0.20152091254752849</v>
      </c>
      <c r="J27" s="13">
        <f t="shared" si="3"/>
        <v>2004</v>
      </c>
      <c r="K27" s="14">
        <f t="shared" si="4"/>
        <v>3.7545617227480754E-3</v>
      </c>
      <c r="M27" s="13">
        <f t="shared" si="7"/>
        <v>2004</v>
      </c>
      <c r="N27" s="14">
        <f t="shared" si="5"/>
        <v>8.7946939573649221E-4</v>
      </c>
      <c r="P27" s="15">
        <f>IFERROR(VLOOKUP($D27,'Saúde Cor NUTS II Tab'!$A$5:$I$508,P$1,FALSE),"")</f>
        <v>664436.29426433914</v>
      </c>
      <c r="Q27" s="15">
        <f>IFERROR(VLOOKUP($D27,'Saúde Cor NUTS II Tab'!$A$5:$I$508,Q$1,FALSE),"")</f>
        <v>35662700</v>
      </c>
      <c r="R27" s="15">
        <f>IFERROR(VLOOKUP($D27,'Saúde Cor NUTS II Tab'!$A$5:$I$508,R$1,FALSE),"")</f>
        <v>152248400.00000003</v>
      </c>
      <c r="T27" s="9">
        <f t="shared" si="6"/>
        <v>2000</v>
      </c>
      <c r="U27" s="9">
        <v>2000</v>
      </c>
      <c r="V27" s="10">
        <f>IFERROR(VLOOKUP($U27,'Saúde Cor NUTS II Tab'!$A$5:$I$52,7,FALSE),"")</f>
        <v>883625.74092247314</v>
      </c>
    </row>
    <row r="28" spans="4:22" x14ac:dyDescent="0.3">
      <c r="D28" s="13">
        <f t="shared" si="0"/>
        <v>2005</v>
      </c>
      <c r="E28" s="9">
        <f>IFERROR(VLOOKUP($D28,'Saúde Cor NUTS II Tab'!$A$5:$I$508,E$1,FALSE),"")</f>
        <v>219270.59783913556</v>
      </c>
      <c r="G28" s="13">
        <f t="shared" si="1"/>
        <v>2005</v>
      </c>
      <c r="H28" s="14">
        <f t="shared" si="2"/>
        <v>0.31034482758620685</v>
      </c>
      <c r="J28" s="13">
        <f t="shared" si="3"/>
        <v>2005</v>
      </c>
      <c r="K28" s="14">
        <f t="shared" si="4"/>
        <v>5.9799223798301391E-3</v>
      </c>
      <c r="M28" s="13">
        <f t="shared" si="7"/>
        <v>2005</v>
      </c>
      <c r="N28" s="14">
        <f t="shared" si="5"/>
        <v>1.3829508916539141E-3</v>
      </c>
      <c r="P28" s="15">
        <f>IFERROR(VLOOKUP($D28,'Saúde Cor NUTS II Tab'!$A$5:$I$508,P$1,FALSE),"")</f>
        <v>706538.59303721471</v>
      </c>
      <c r="Q28" s="15">
        <f>IFERROR(VLOOKUP($D28,'Saúde Cor NUTS II Tab'!$A$5:$I$508,Q$1,FALSE),"")</f>
        <v>36667800</v>
      </c>
      <c r="R28" s="15">
        <f>IFERROR(VLOOKUP($D28,'Saúde Cor NUTS II Tab'!$A$5:$I$508,R$1,FALSE),"")</f>
        <v>158552700</v>
      </c>
      <c r="T28" s="9">
        <f t="shared" si="6"/>
        <v>2001</v>
      </c>
      <c r="U28" s="9">
        <v>2001</v>
      </c>
      <c r="V28" s="10">
        <f>IFERROR(VLOOKUP($U28,'Saúde Cor NUTS II Tab'!$A$5:$I$52,7,FALSE),"")</f>
        <v>822450.06577693031</v>
      </c>
    </row>
    <row r="29" spans="4:22" x14ac:dyDescent="0.3">
      <c r="D29" s="13">
        <f t="shared" si="0"/>
        <v>2006</v>
      </c>
      <c r="E29" s="9">
        <f>IFERROR(VLOOKUP($D29,'Saúde Cor NUTS II Tab'!$A$5:$I$508,E$1,FALSE),"")</f>
        <v>247203.40280021212</v>
      </c>
      <c r="G29" s="13">
        <f t="shared" si="1"/>
        <v>2006</v>
      </c>
      <c r="H29" s="14">
        <f t="shared" si="2"/>
        <v>0.31987577639751552</v>
      </c>
      <c r="J29" s="13">
        <f t="shared" si="3"/>
        <v>2006</v>
      </c>
      <c r="K29" s="14">
        <f t="shared" si="4"/>
        <v>6.5985661342387219E-3</v>
      </c>
      <c r="M29" s="13">
        <f t="shared" si="7"/>
        <v>2006</v>
      </c>
      <c r="N29" s="14">
        <f t="shared" si="5"/>
        <v>1.486844749562807E-3</v>
      </c>
      <c r="P29" s="15">
        <f>IFERROR(VLOOKUP($D29,'Saúde Cor NUTS II Tab'!$A$5:$I$508,P$1,FALSE),"")</f>
        <v>772810.63788027479</v>
      </c>
      <c r="Q29" s="15">
        <f>IFERROR(VLOOKUP($D29,'Saúde Cor NUTS II Tab'!$A$5:$I$508,Q$1,FALSE),"")</f>
        <v>37463200.000000007</v>
      </c>
      <c r="R29" s="15">
        <f>IFERROR(VLOOKUP($D29,'Saúde Cor NUTS II Tab'!$A$5:$I$508,R$1,FALSE),"")</f>
        <v>166260400</v>
      </c>
      <c r="T29" s="9">
        <f t="shared" si="6"/>
        <v>2002</v>
      </c>
      <c r="U29" s="9">
        <v>2002</v>
      </c>
      <c r="V29" s="10">
        <f>IFERROR(VLOOKUP($U29,'Saúde Cor NUTS II Tab'!$A$5:$I$52,7,FALSE),"")</f>
        <v>764756.18050193042</v>
      </c>
    </row>
    <row r="30" spans="4:22" x14ac:dyDescent="0.3">
      <c r="D30" s="13">
        <f t="shared" si="0"/>
        <v>2007</v>
      </c>
      <c r="E30" s="9">
        <f>IFERROR(VLOOKUP($D30,'Saúde Cor NUTS II Tab'!$A$5:$I$508,E$1,FALSE),"")</f>
        <v>254710.56451843842</v>
      </c>
      <c r="G30" s="13">
        <f t="shared" si="1"/>
        <v>2007</v>
      </c>
      <c r="H30" s="14">
        <f t="shared" si="2"/>
        <v>0.29546525913331351</v>
      </c>
      <c r="J30" s="13">
        <f t="shared" si="3"/>
        <v>2007</v>
      </c>
      <c r="K30" s="14">
        <f t="shared" si="4"/>
        <v>6.4482381247579412E-3</v>
      </c>
      <c r="M30" s="13">
        <f t="shared" si="7"/>
        <v>2007</v>
      </c>
      <c r="N30" s="14">
        <f t="shared" si="5"/>
        <v>1.4514795389104519E-3</v>
      </c>
      <c r="P30" s="15">
        <f>IFERROR(VLOOKUP($D30,'Saúde Cor NUTS II Tab'!$A$5:$I$508,P$1,FALSE),"")</f>
        <v>862066.03532875376</v>
      </c>
      <c r="Q30" s="15">
        <f>IFERROR(VLOOKUP($D30,'Saúde Cor NUTS II Tab'!$A$5:$I$508,Q$1,FALSE),"")</f>
        <v>39500799.999999993</v>
      </c>
      <c r="R30" s="15">
        <f>IFERROR(VLOOKUP($D30,'Saúde Cor NUTS II Tab'!$A$5:$I$508,R$1,FALSE),"")</f>
        <v>175483400</v>
      </c>
      <c r="T30" s="9">
        <f t="shared" si="6"/>
        <v>2003</v>
      </c>
      <c r="U30" s="9">
        <v>2003</v>
      </c>
      <c r="V30" s="10">
        <f>IFERROR(VLOOKUP($U30,'Saúde Cor NUTS II Tab'!$A$5:$I$52,7,FALSE),"")</f>
        <v>868874.3876464325</v>
      </c>
    </row>
    <row r="31" spans="4:22" x14ac:dyDescent="0.3">
      <c r="D31" s="13">
        <f t="shared" si="0"/>
        <v>2008</v>
      </c>
      <c r="E31" s="9">
        <f>IFERROR(VLOOKUP($D31,'Saúde Cor NUTS II Tab'!$A$5:$I$508,E$1,FALSE),"")</f>
        <v>187127.77773103322</v>
      </c>
      <c r="G31" s="13">
        <f t="shared" si="1"/>
        <v>2008</v>
      </c>
      <c r="H31" s="14">
        <f t="shared" si="2"/>
        <v>0.20917713088672846</v>
      </c>
      <c r="J31" s="13">
        <f t="shared" si="3"/>
        <v>2008</v>
      </c>
      <c r="K31" s="14">
        <f t="shared" si="4"/>
        <v>4.5720095221244888E-3</v>
      </c>
      <c r="M31" s="13">
        <f t="shared" si="7"/>
        <v>2008</v>
      </c>
      <c r="N31" s="14">
        <f t="shared" si="5"/>
        <v>1.0448065453529103E-3</v>
      </c>
      <c r="P31" s="15">
        <f>IFERROR(VLOOKUP($D31,'Saúde Cor NUTS II Tab'!$A$5:$I$508,P$1,FALSE),"")</f>
        <v>894590.03925417073</v>
      </c>
      <c r="Q31" s="15">
        <f>IFERROR(VLOOKUP($D31,'Saúde Cor NUTS II Tab'!$A$5:$I$508,Q$1,FALSE),"")</f>
        <v>40929000</v>
      </c>
      <c r="R31" s="15">
        <f>IFERROR(VLOOKUP($D31,'Saúde Cor NUTS II Tab'!$A$5:$I$508,R$1,FALSE),"")</f>
        <v>179102800</v>
      </c>
      <c r="T31" s="9">
        <f t="shared" si="6"/>
        <v>2004</v>
      </c>
      <c r="U31" s="9">
        <v>2004</v>
      </c>
      <c r="V31" s="10">
        <f>IFERROR(VLOOKUP($U31,'Saúde Cor NUTS II Tab'!$A$5:$I$52,7,FALSE),"")</f>
        <v>664436.29426433914</v>
      </c>
    </row>
    <row r="32" spans="4:22" x14ac:dyDescent="0.3">
      <c r="D32" s="13">
        <f t="shared" si="0"/>
        <v>2009</v>
      </c>
      <c r="E32" s="9">
        <f>IFERROR(VLOOKUP($D32,'Saúde Cor NUTS II Tab'!$A$5:$I$508,E$1,FALSE),"")</f>
        <v>282841.79074937745</v>
      </c>
      <c r="G32" s="13">
        <f t="shared" si="1"/>
        <v>2009</v>
      </c>
      <c r="H32" s="14">
        <f t="shared" si="2"/>
        <v>0.28634903959089264</v>
      </c>
      <c r="J32" s="13">
        <f t="shared" si="3"/>
        <v>2009</v>
      </c>
      <c r="K32" s="14">
        <f t="shared" si="4"/>
        <v>7.6050934430381837E-3</v>
      </c>
      <c r="M32" s="13">
        <f t="shared" si="7"/>
        <v>2009</v>
      </c>
      <c r="N32" s="14">
        <f t="shared" si="5"/>
        <v>1.612402208398858E-3</v>
      </c>
      <c r="P32" s="15">
        <f>IFERROR(VLOOKUP($D32,'Saúde Cor NUTS II Tab'!$A$5:$I$508,P$1,FALSE),"")</f>
        <v>987751.84003925428</v>
      </c>
      <c r="Q32" s="15">
        <f>IFERROR(VLOOKUP($D32,'Saúde Cor NUTS II Tab'!$A$5:$I$508,Q$1,FALSE),"")</f>
        <v>37191100.000000007</v>
      </c>
      <c r="R32" s="15">
        <f>IFERROR(VLOOKUP($D32,'Saúde Cor NUTS II Tab'!$A$5:$I$508,R$1,FALSE),"")</f>
        <v>175416400</v>
      </c>
      <c r="T32" s="9">
        <f t="shared" si="6"/>
        <v>2005</v>
      </c>
      <c r="U32" s="9">
        <v>2005</v>
      </c>
      <c r="V32" s="10">
        <f>IFERROR(VLOOKUP($U32,'Saúde Cor NUTS II Tab'!$A$5:$I$52,7,FALSE),"")</f>
        <v>706538.59303721471</v>
      </c>
    </row>
    <row r="33" spans="4:22" x14ac:dyDescent="0.3">
      <c r="D33" s="13">
        <f t="shared" si="0"/>
        <v>2010</v>
      </c>
      <c r="E33" s="9">
        <f>IFERROR(VLOOKUP($D33,'Saúde Cor NUTS II Tab'!$A$5:$I$508,E$1,FALSE),"")</f>
        <v>299571.84434395382</v>
      </c>
      <c r="G33" s="13">
        <f t="shared" si="1"/>
        <v>2010</v>
      </c>
      <c r="H33" s="14">
        <f t="shared" si="2"/>
        <v>0.27902087274566995</v>
      </c>
      <c r="J33" s="13">
        <f t="shared" si="3"/>
        <v>2010</v>
      </c>
      <c r="K33" s="14">
        <f t="shared" si="4"/>
        <v>8.1068561423854098E-3</v>
      </c>
      <c r="M33" s="13">
        <f t="shared" si="7"/>
        <v>2010</v>
      </c>
      <c r="N33" s="14">
        <f t="shared" si="5"/>
        <v>1.6678943824310886E-3</v>
      </c>
      <c r="P33" s="15">
        <f>IFERROR(VLOOKUP($D33,'Saúde Cor NUTS II Tab'!$A$5:$I$508,P$1,FALSE),"")</f>
        <v>1073653.8861629046</v>
      </c>
      <c r="Q33" s="15">
        <f>IFERROR(VLOOKUP($D33,'Saúde Cor NUTS II Tab'!$A$5:$I$508,Q$1,FALSE),"")</f>
        <v>36952900</v>
      </c>
      <c r="R33" s="15">
        <f>IFERROR(VLOOKUP($D33,'Saúde Cor NUTS II Tab'!$A$5:$I$508,R$1,FALSE),"")</f>
        <v>179610800.00000003</v>
      </c>
      <c r="T33" s="9">
        <f t="shared" si="6"/>
        <v>2006</v>
      </c>
      <c r="U33" s="9">
        <v>2006</v>
      </c>
      <c r="V33" s="10">
        <f>IFERROR(VLOOKUP($U33,'Saúde Cor NUTS II Tab'!$A$5:$I$52,7,FALSE),"")</f>
        <v>772810.63788027479</v>
      </c>
    </row>
    <row r="34" spans="4:22" x14ac:dyDescent="0.3">
      <c r="D34" s="13">
        <f t="shared" si="0"/>
        <v>2011</v>
      </c>
      <c r="E34" s="9">
        <f>IFERROR(VLOOKUP($D34,'Saúde Cor NUTS II Tab'!$A$5:$I$508,E$1,FALSE),"")</f>
        <v>260981.76809365145</v>
      </c>
      <c r="G34" s="13">
        <f t="shared" si="1"/>
        <v>2011</v>
      </c>
      <c r="H34" s="14">
        <f t="shared" si="2"/>
        <v>0.27247669761330745</v>
      </c>
      <c r="J34" s="13">
        <f t="shared" si="3"/>
        <v>2011</v>
      </c>
      <c r="K34" s="14">
        <f t="shared" si="4"/>
        <v>8.045705515659439E-3</v>
      </c>
      <c r="M34" s="13">
        <f t="shared" si="7"/>
        <v>2011</v>
      </c>
      <c r="N34" s="14">
        <f t="shared" si="5"/>
        <v>1.4820408850029214E-3</v>
      </c>
      <c r="P34" s="15">
        <f>IFERROR(VLOOKUP($D34,'Saúde Cor NUTS II Tab'!$A$5:$I$508,P$1,FALSE),"")</f>
        <v>957813.16486751719</v>
      </c>
      <c r="Q34" s="15">
        <f>IFERROR(VLOOKUP($D34,'Saúde Cor NUTS II Tab'!$A$5:$I$508,Q$1,FALSE),"")</f>
        <v>32437399.999999996</v>
      </c>
      <c r="R34" s="15">
        <f>IFERROR(VLOOKUP($D34,'Saúde Cor NUTS II Tab'!$A$5:$I$508,R$1,FALSE),"")</f>
        <v>176096200</v>
      </c>
      <c r="T34" s="9">
        <f t="shared" si="6"/>
        <v>2007</v>
      </c>
      <c r="U34" s="9">
        <v>2007</v>
      </c>
      <c r="V34" s="10">
        <f>IFERROR(VLOOKUP($U34,'Saúde Cor NUTS II Tab'!$A$5:$I$52,7,FALSE),"")</f>
        <v>862066.03532875376</v>
      </c>
    </row>
    <row r="35" spans="4:22" x14ac:dyDescent="0.3">
      <c r="D35" s="13">
        <f t="shared" si="0"/>
        <v>2012</v>
      </c>
      <c r="E35" s="9">
        <f>IFERROR(VLOOKUP($D35,'Saúde Cor NUTS II Tab'!$A$5:$I$508,E$1,FALSE),"")</f>
        <v>214757.67864422695</v>
      </c>
      <c r="G35" s="13">
        <f t="shared" si="1"/>
        <v>2012</v>
      </c>
      <c r="H35" s="14">
        <f t="shared" si="2"/>
        <v>0.25183310432184608</v>
      </c>
      <c r="J35" s="13">
        <f t="shared" si="3"/>
        <v>2012</v>
      </c>
      <c r="K35" s="14">
        <f t="shared" si="4"/>
        <v>8.0640171316866786E-3</v>
      </c>
      <c r="M35" s="13">
        <f t="shared" si="7"/>
        <v>2012</v>
      </c>
      <c r="N35" s="14">
        <f t="shared" si="5"/>
        <v>1.2760742327442131E-3</v>
      </c>
      <c r="P35" s="15">
        <f>IFERROR(VLOOKUP($D35,'Saúde Cor NUTS II Tab'!$A$5:$I$508,P$1,FALSE),"")</f>
        <v>852777.79195289488</v>
      </c>
      <c r="Q35" s="15">
        <f>IFERROR(VLOOKUP($D35,'Saúde Cor NUTS II Tab'!$A$5:$I$508,Q$1,FALSE),"")</f>
        <v>26631600</v>
      </c>
      <c r="R35" s="15">
        <f>IFERROR(VLOOKUP($D35,'Saúde Cor NUTS II Tab'!$A$5:$I$508,R$1,FALSE),"")</f>
        <v>168295599.99999997</v>
      </c>
      <c r="T35" s="9">
        <f t="shared" si="6"/>
        <v>2008</v>
      </c>
      <c r="U35" s="9">
        <v>2008</v>
      </c>
      <c r="V35" s="10">
        <f>IFERROR(VLOOKUP($U35,'Saúde Cor NUTS II Tab'!$A$5:$I$52,7,FALSE),"")</f>
        <v>894590.03925417073</v>
      </c>
    </row>
    <row r="36" spans="4:22" x14ac:dyDescent="0.3">
      <c r="D36" s="13">
        <f t="shared" si="0"/>
        <v>2013</v>
      </c>
      <c r="E36" s="9">
        <f>IFERROR(VLOOKUP($D36,'Saúde Cor NUTS II Tab'!$A$5:$I$508,E$1,FALSE),"")</f>
        <v>182772.7415833243</v>
      </c>
      <c r="G36" s="13">
        <f t="shared" si="1"/>
        <v>2013</v>
      </c>
      <c r="H36" s="14">
        <f t="shared" si="2"/>
        <v>0.23891485742485088</v>
      </c>
      <c r="J36" s="13">
        <f t="shared" si="3"/>
        <v>2013</v>
      </c>
      <c r="K36" s="14">
        <f t="shared" si="4"/>
        <v>7.2672191418521569E-3</v>
      </c>
      <c r="M36" s="13">
        <f t="shared" si="7"/>
        <v>2013</v>
      </c>
      <c r="N36" s="14">
        <f t="shared" si="5"/>
        <v>1.0720293032783551E-3</v>
      </c>
      <c r="P36" s="15">
        <f>IFERROR(VLOOKUP($D36,'Saúde Cor NUTS II Tab'!$A$5:$I$508,P$1,FALSE),"")</f>
        <v>765012.03631010803</v>
      </c>
      <c r="Q36" s="15">
        <f>IFERROR(VLOOKUP($D36,'Saúde Cor NUTS II Tab'!$A$5:$I$508,Q$1,FALSE),"")</f>
        <v>25150300</v>
      </c>
      <c r="R36" s="15">
        <f>IFERROR(VLOOKUP($D36,'Saúde Cor NUTS II Tab'!$A$5:$I$508,R$1,FALSE),"")</f>
        <v>170492300</v>
      </c>
      <c r="T36" s="9">
        <f t="shared" si="6"/>
        <v>2009</v>
      </c>
      <c r="U36" s="9">
        <v>2009</v>
      </c>
      <c r="V36" s="10">
        <f>IFERROR(VLOOKUP($U36,'Saúde Cor NUTS II Tab'!$A$5:$I$52,7,FALSE),"")</f>
        <v>987751.84003925428</v>
      </c>
    </row>
    <row r="37" spans="4:22" x14ac:dyDescent="0.3">
      <c r="D37" s="13">
        <f t="shared" si="0"/>
        <v>2014</v>
      </c>
      <c r="E37" s="9">
        <f>IFERROR(VLOOKUP($D37,'Saúde Cor NUTS II Tab'!$A$5:$I$508,E$1,FALSE),"")</f>
        <v>187941.53221566667</v>
      </c>
      <c r="G37" s="13">
        <f t="shared" si="1"/>
        <v>2014</v>
      </c>
      <c r="H37" s="14">
        <f t="shared" si="2"/>
        <v>0.22991710558608708</v>
      </c>
      <c r="J37" s="13">
        <f t="shared" si="3"/>
        <v>2014</v>
      </c>
      <c r="K37" s="14">
        <f t="shared" si="4"/>
        <v>7.2249913394482959E-3</v>
      </c>
      <c r="M37" s="13">
        <f t="shared" si="7"/>
        <v>2014</v>
      </c>
      <c r="N37" s="14">
        <f t="shared" si="5"/>
        <v>1.0860301294665568E-3</v>
      </c>
      <c r="P37" s="15">
        <f>IFERROR(VLOOKUP($D37,'Saúde Cor NUTS II Tab'!$A$5:$I$508,P$1,FALSE),"")</f>
        <v>817431.70755642781</v>
      </c>
      <c r="Q37" s="15">
        <f>IFERROR(VLOOKUP($D37,'Saúde Cor NUTS II Tab'!$A$5:$I$508,Q$1,FALSE),"")</f>
        <v>26012699.999999996</v>
      </c>
      <c r="R37" s="15">
        <f>IFERROR(VLOOKUP($D37,'Saúde Cor NUTS II Tab'!$A$5:$I$508,R$1,FALSE),"")</f>
        <v>173053700</v>
      </c>
      <c r="T37" s="9">
        <f t="shared" si="6"/>
        <v>2010</v>
      </c>
      <c r="U37" s="9">
        <v>2010</v>
      </c>
      <c r="V37" s="10">
        <f>IFERROR(VLOOKUP($U37,'Saúde Cor NUTS II Tab'!$A$5:$I$52,7,FALSE),"")</f>
        <v>1073653.8861629046</v>
      </c>
    </row>
    <row r="38" spans="4:22" x14ac:dyDescent="0.3">
      <c r="D38" s="13">
        <f t="shared" si="0"/>
        <v>2015</v>
      </c>
      <c r="E38" s="9">
        <f>IFERROR(VLOOKUP($D38,'Saúde Cor NUTS II Tab'!$A$5:$I$508,E$1,FALSE),"")</f>
        <v>193507.34497958655</v>
      </c>
      <c r="G38" s="13">
        <f t="shared" si="1"/>
        <v>2015</v>
      </c>
      <c r="H38" s="14">
        <f t="shared" si="2"/>
        <v>0.20191338044342</v>
      </c>
      <c r="J38" s="13">
        <f t="shared" si="3"/>
        <v>2015</v>
      </c>
      <c r="K38" s="14">
        <f t="shared" si="4"/>
        <v>6.9391047632218657E-3</v>
      </c>
      <c r="M38" s="13">
        <f t="shared" si="7"/>
        <v>2015</v>
      </c>
      <c r="N38" s="14">
        <f t="shared" si="5"/>
        <v>1.0767564373656835E-3</v>
      </c>
      <c r="P38" s="15">
        <f>IFERROR(VLOOKUP($D38,'Saúde Cor NUTS II Tab'!$A$5:$I$508,P$1,FALSE),"")</f>
        <v>958368.11089303228</v>
      </c>
      <c r="Q38" s="15">
        <f>IFERROR(VLOOKUP($D38,'Saúde Cor NUTS II Tab'!$A$5:$I$508,Q$1,FALSE),"")</f>
        <v>27886500</v>
      </c>
      <c r="R38" s="15">
        <f>IFERROR(VLOOKUP($D38,'Saúde Cor NUTS II Tab'!$A$5:$I$508,R$1,FALSE),"")</f>
        <v>179713200</v>
      </c>
      <c r="T38" s="9">
        <f t="shared" si="6"/>
        <v>2011</v>
      </c>
      <c r="U38" s="9">
        <v>2011</v>
      </c>
      <c r="V38" s="10">
        <f>IFERROR(VLOOKUP($U38,'Saúde Cor NUTS II Tab'!$A$5:$I$52,7,FALSE),"")</f>
        <v>957813.16486751719</v>
      </c>
    </row>
    <row r="39" spans="4:22" x14ac:dyDescent="0.3">
      <c r="D39" s="13">
        <f t="shared" si="0"/>
        <v>2016</v>
      </c>
      <c r="E39" s="9">
        <f>IFERROR(VLOOKUP($D39,'Saúde Cor NUTS II Tab'!$A$5:$I$508,E$1,FALSE),"")</f>
        <v>153094.84440897268</v>
      </c>
      <c r="G39" s="13">
        <f t="shared" si="1"/>
        <v>2016</v>
      </c>
      <c r="H39" s="14">
        <f t="shared" si="2"/>
        <v>0.15865202228089786</v>
      </c>
      <c r="J39" s="13">
        <f t="shared" si="3"/>
        <v>2016</v>
      </c>
      <c r="K39" s="14">
        <f t="shared" si="4"/>
        <v>5.2986278621331828E-3</v>
      </c>
      <c r="M39" s="13">
        <f t="shared" si="7"/>
        <v>2016</v>
      </c>
      <c r="N39" s="14">
        <f t="shared" si="5"/>
        <v>8.2092878221207101E-4</v>
      </c>
      <c r="P39" s="15">
        <f>IFERROR(VLOOKUP($D39,'Saúde Cor NUTS II Tab'!$A$5:$I$508,P$1,FALSE),"")</f>
        <v>964972.53680078499</v>
      </c>
      <c r="Q39" s="15">
        <f>IFERROR(VLOOKUP($D39,'Saúde Cor NUTS II Tab'!$A$5:$I$508,Q$1,FALSE),"")</f>
        <v>28893300</v>
      </c>
      <c r="R39" s="15">
        <f>IFERROR(VLOOKUP($D39,'Saúde Cor NUTS II Tab'!$A$5:$I$508,R$1,FALSE),"")</f>
        <v>186489800</v>
      </c>
      <c r="T39" s="9">
        <f t="shared" si="6"/>
        <v>2012</v>
      </c>
      <c r="U39" s="9">
        <v>2012</v>
      </c>
      <c r="V39" s="10">
        <f>IFERROR(VLOOKUP($U39,'Saúde Cor NUTS II Tab'!$A$5:$I$52,7,FALSE),"")</f>
        <v>852777.79195289488</v>
      </c>
    </row>
    <row r="40" spans="4:22" x14ac:dyDescent="0.3">
      <c r="D40" s="13">
        <f t="shared" si="0"/>
        <v>2017</v>
      </c>
      <c r="E40" s="9">
        <f>IFERROR(VLOOKUP($D40,'Saúde Cor NUTS II Tab'!$A$5:$I$508,E$1,FALSE),"")</f>
        <v>145294.51775359918</v>
      </c>
      <c r="G40" s="13">
        <f t="shared" si="1"/>
        <v>2017</v>
      </c>
      <c r="H40" s="14">
        <f t="shared" si="2"/>
        <v>0.13892673322453719</v>
      </c>
      <c r="J40" s="13">
        <f t="shared" si="3"/>
        <v>2017</v>
      </c>
      <c r="K40" s="14">
        <f t="shared" si="4"/>
        <v>4.417898416538682E-3</v>
      </c>
      <c r="M40" s="13">
        <f t="shared" si="7"/>
        <v>2017</v>
      </c>
      <c r="N40" s="14">
        <f t="shared" si="5"/>
        <v>7.4149868895022775E-4</v>
      </c>
      <c r="P40" s="15">
        <f>IFERROR(VLOOKUP($D40,'Saúde Cor NUTS II Tab'!$A$5:$I$508,P$1,FALSE),"")</f>
        <v>1045835.5593719332</v>
      </c>
      <c r="Q40" s="15">
        <f>IFERROR(VLOOKUP($D40,'Saúde Cor NUTS II Tab'!$A$5:$I$508,Q$1,FALSE),"")</f>
        <v>32887699.999999996</v>
      </c>
      <c r="R40" s="15">
        <f>IFERROR(VLOOKUP($D40,'Saúde Cor NUTS II Tab'!$A$5:$I$508,R$1,FALSE),"")</f>
        <v>195947100</v>
      </c>
      <c r="T40" s="9">
        <f t="shared" si="6"/>
        <v>2013</v>
      </c>
      <c r="U40" s="9">
        <v>2013</v>
      </c>
      <c r="V40" s="10">
        <f>IFERROR(VLOOKUP($U40,'Saúde Cor NUTS II Tab'!$A$5:$I$52,7,FALSE),"")</f>
        <v>765012.03631010803</v>
      </c>
    </row>
    <row r="41" spans="4:22" x14ac:dyDescent="0.3">
      <c r="D41" s="13">
        <f t="shared" si="0"/>
        <v>2018</v>
      </c>
      <c r="E41" s="9">
        <f>IFERROR(VLOOKUP($D41,'Saúde Cor NUTS II Tab'!$A$5:$I$508,E$1,FALSE),"")</f>
        <v>129614.28344037941</v>
      </c>
      <c r="G41" s="13">
        <f t="shared" si="1"/>
        <v>2018</v>
      </c>
      <c r="H41" s="14">
        <f t="shared" si="2"/>
        <v>0.11452353916256149</v>
      </c>
      <c r="J41" s="13">
        <f t="shared" si="3"/>
        <v>2018</v>
      </c>
      <c r="K41" s="14">
        <f t="shared" si="4"/>
        <v>3.6050633164145646E-3</v>
      </c>
      <c r="M41" s="13">
        <f t="shared" si="7"/>
        <v>2018</v>
      </c>
      <c r="N41" s="14">
        <f t="shared" si="5"/>
        <v>6.3169719423025468E-4</v>
      </c>
      <c r="P41" s="15">
        <f>IFERROR(VLOOKUP($D41,'Saúde Cor NUTS II Tab'!$A$5:$I$508,P$1,FALSE),"")</f>
        <v>1131769.8037291463</v>
      </c>
      <c r="Q41" s="15">
        <f>IFERROR(VLOOKUP($D41,'Saúde Cor NUTS II Tab'!$A$5:$I$508,Q$1,FALSE),"")</f>
        <v>35953400</v>
      </c>
      <c r="R41" s="15">
        <f>IFERROR(VLOOKUP($D41,'Saúde Cor NUTS II Tab'!$A$5:$I$508,R$1,FALSE),"")</f>
        <v>205184200</v>
      </c>
      <c r="T41" s="9">
        <f t="shared" si="6"/>
        <v>2014</v>
      </c>
      <c r="U41" s="9">
        <v>2014</v>
      </c>
      <c r="V41" s="10">
        <f>IFERROR(VLOOKUP($U41,'Saúde Cor NUTS II Tab'!$A$5:$I$52,7,FALSE),"")</f>
        <v>817431.70755642781</v>
      </c>
    </row>
    <row r="42" spans="4:22" x14ac:dyDescent="0.3">
      <c r="D42" s="13">
        <f t="shared" si="0"/>
        <v>2019</v>
      </c>
      <c r="E42" s="9">
        <f>IFERROR(VLOOKUP($D42,'Saúde Cor NUTS II Tab'!$A$5:$I$508,E$1,FALSE),"")</f>
        <v>101990.25155688501</v>
      </c>
      <c r="G42" s="13">
        <f t="shared" si="1"/>
        <v>2019</v>
      </c>
      <c r="H42" s="14">
        <f t="shared" si="2"/>
        <v>8.2078422219824809E-2</v>
      </c>
      <c r="J42" s="13">
        <f t="shared" si="3"/>
        <v>2019</v>
      </c>
      <c r="K42" s="14">
        <f t="shared" si="4"/>
        <v>2.6275921370004199E-3</v>
      </c>
      <c r="M42" s="13">
        <f t="shared" si="7"/>
        <v>2019</v>
      </c>
      <c r="N42" s="14">
        <f t="shared" si="5"/>
        <v>4.7575694126632018E-4</v>
      </c>
      <c r="P42" s="15">
        <f>IFERROR(VLOOKUP($D42,'Saúde Cor NUTS II Tab'!$A$5:$I$508,P$1,FALSE),"")</f>
        <v>1242595.1766437683</v>
      </c>
      <c r="Q42" s="15">
        <f>IFERROR(VLOOKUP($D42,'Saúde Cor NUTS II Tab'!$A$5:$I$508,Q$1,FALSE),"")</f>
        <v>38815100</v>
      </c>
      <c r="R42" s="15">
        <f>IFERROR(VLOOKUP($D42,'Saúde Cor NUTS II Tab'!$A$5:$I$508,R$1,FALSE),"")</f>
        <v>214374700</v>
      </c>
      <c r="T42" s="9">
        <f t="shared" si="6"/>
        <v>2015</v>
      </c>
      <c r="U42" s="9">
        <v>2015</v>
      </c>
      <c r="V42" s="10">
        <f>IFERROR(VLOOKUP($U42,'Saúde Cor NUTS II Tab'!$A$5:$I$52,7,FALSE),"")</f>
        <v>958368.11089303228</v>
      </c>
    </row>
    <row r="43" spans="4:22" x14ac:dyDescent="0.3">
      <c r="D43" s="13">
        <f t="shared" si="0"/>
        <v>2020</v>
      </c>
      <c r="E43" s="9">
        <f>IFERROR(VLOOKUP($D43,'Saúde Cor NUTS II Tab'!$A$5:$I$508,E$1,FALSE),"")</f>
        <v>300315.03549022885</v>
      </c>
      <c r="G43" s="13">
        <f t="shared" si="1"/>
        <v>2020</v>
      </c>
      <c r="H43" s="14">
        <f t="shared" si="2"/>
        <v>0.21580438603183108</v>
      </c>
      <c r="J43" s="13">
        <f t="shared" si="3"/>
        <v>2020</v>
      </c>
      <c r="K43" s="14">
        <f t="shared" si="4"/>
        <v>7.7984054835451991E-3</v>
      </c>
      <c r="M43" s="13">
        <f t="shared" si="7"/>
        <v>2020</v>
      </c>
      <c r="N43" s="14">
        <f t="shared" si="5"/>
        <v>1.497689422245129E-3</v>
      </c>
      <c r="P43" s="15">
        <f>IFERROR(VLOOKUP($D43,'Saúde Cor NUTS II Tab'!$A$5:$I$508,P$1,FALSE),"")</f>
        <v>1391607.6545632973</v>
      </c>
      <c r="Q43" s="15">
        <f>IFERROR(VLOOKUP($D43,'Saúde Cor NUTS II Tab'!$A$5:$I$508,Q$1,FALSE),"")</f>
        <v>38509799.999999993</v>
      </c>
      <c r="R43" s="15">
        <f>IFERROR(VLOOKUP($D43,'Saúde Cor NUTS II Tab'!$A$5:$I$508,R$1,FALSE),"")</f>
        <v>200518900.00000003</v>
      </c>
      <c r="T43" s="9">
        <f t="shared" si="6"/>
        <v>2016</v>
      </c>
      <c r="U43" s="9">
        <v>2016</v>
      </c>
      <c r="V43" s="10">
        <f>IFERROR(VLOOKUP($U43,'Saúde Cor NUTS II Tab'!$A$5:$I$52,7,FALSE),"")</f>
        <v>964972.53680078499</v>
      </c>
    </row>
    <row r="44" spans="4:22" x14ac:dyDescent="0.3">
      <c r="D44" s="13">
        <f>D45-1</f>
        <v>2021</v>
      </c>
      <c r="E44" s="9">
        <f>IFERROR(VLOOKUP($D44,'Saúde Cor NUTS II Tab'!$A$5:$I$508,E$1,FALSE),"")</f>
        <v>179586.14252612757</v>
      </c>
      <c r="G44" s="13">
        <f t="shared" si="1"/>
        <v>2021</v>
      </c>
      <c r="H44" s="14">
        <f t="shared" si="2"/>
        <v>0.12441887881431091</v>
      </c>
      <c r="J44" s="13">
        <f t="shared" si="3"/>
        <v>2021</v>
      </c>
      <c r="K44" s="14">
        <f t="shared" si="4"/>
        <v>4.115229414843641E-3</v>
      </c>
      <c r="M44" s="13">
        <f t="shared" si="7"/>
        <v>2021</v>
      </c>
      <c r="N44" s="14">
        <f t="shared" si="5"/>
        <v>8.3121221719884659E-4</v>
      </c>
      <c r="P44" s="15">
        <f>IFERROR(VLOOKUP($D44,'Saúde Cor NUTS II Tab'!$A$5:$I$508,P$1,FALSE),"")</f>
        <v>1443399.4602551523</v>
      </c>
      <c r="Q44" s="15">
        <f>IFERROR(VLOOKUP($D44,'Saúde Cor NUTS II Tab'!$A$5:$I$508,Q$1,FALSE),"")</f>
        <v>43639400</v>
      </c>
      <c r="R44" s="15">
        <f>IFERROR(VLOOKUP($D44,'Saúde Cor NUTS II Tab'!$A$5:$I$508,R$1,FALSE),"")</f>
        <v>216053300</v>
      </c>
      <c r="T44" s="9">
        <f t="shared" si="6"/>
        <v>2017</v>
      </c>
      <c r="U44" s="9">
        <v>2017</v>
      </c>
      <c r="V44" s="10">
        <f>IFERROR(VLOOKUP($U44,'Saúde Cor NUTS II Tab'!$A$5:$I$52,7,FALSE),"")</f>
        <v>1045835.5593719332</v>
      </c>
    </row>
    <row r="45" spans="4:22" x14ac:dyDescent="0.3">
      <c r="D45" s="13">
        <f>T4</f>
        <v>2022</v>
      </c>
      <c r="E45" s="9">
        <f>IFERROR(VLOOKUP($D45,'Saúde Cor NUTS II Tab'!$A$5:$I$508,E$1,FALSE),"")</f>
        <v>109004.90741899784</v>
      </c>
      <c r="G45" s="13">
        <f t="shared" si="1"/>
        <v>2022</v>
      </c>
      <c r="H45" s="14">
        <f>IF(SUM(E45)=0,"",E45/P45)</f>
        <v>7.050074564614614E-2</v>
      </c>
      <c r="J45" s="13">
        <f t="shared" si="3"/>
        <v>2022</v>
      </c>
      <c r="K45" s="14">
        <f>IF(SUM(E45)=0,"",E45/Q45)</f>
        <v>2.2398805605407905E-3</v>
      </c>
      <c r="M45" s="13">
        <f t="shared" si="7"/>
        <v>2022</v>
      </c>
      <c r="N45" s="14">
        <f>IF(SUM(E45)=0,"",E45/R45)</f>
        <v>4.4979987867915745E-4</v>
      </c>
      <c r="P45" s="15">
        <f>IFERROR(VLOOKUP($D45,'Saúde Cor NUTS II Tab'!$A$5:$I$508,P$1,FALSE),"")</f>
        <v>1546152.5466143279</v>
      </c>
      <c r="Q45" s="15">
        <f>IFERROR(VLOOKUP($D45,'Saúde Cor NUTS II Tab'!$A$5:$I$508,Q$1,FALSE),"")</f>
        <v>48665500</v>
      </c>
      <c r="R45" s="15">
        <f>IFERROR(VLOOKUP($D45,'Saúde Cor NUTS II Tab'!$A$5:$I$508,R$1,FALSE),"")</f>
        <v>242340900.00000003</v>
      </c>
      <c r="T45" s="9">
        <f t="shared" si="6"/>
        <v>2018</v>
      </c>
      <c r="U45" s="9">
        <v>2018</v>
      </c>
      <c r="V45" s="10">
        <f>IFERROR(VLOOKUP($U45,'Saúde Cor NUTS II Tab'!$A$5:$I$52,7,FALSE),"")</f>
        <v>1131769.8037291463</v>
      </c>
    </row>
    <row r="46" spans="4:22" x14ac:dyDescent="0.3">
      <c r="T46" s="9">
        <f t="shared" si="6"/>
        <v>2019</v>
      </c>
      <c r="U46" s="9">
        <v>2019</v>
      </c>
      <c r="V46" s="10">
        <f>IFERROR(VLOOKUP($U46,'Saúde Cor NUTS II Tab'!$A$5:$I$52,7,FALSE),"")</f>
        <v>1242595.1766437683</v>
      </c>
    </row>
    <row r="47" spans="4:22" x14ac:dyDescent="0.3">
      <c r="T47" s="9">
        <f t="shared" si="6"/>
        <v>2020</v>
      </c>
      <c r="U47" s="9">
        <v>2020</v>
      </c>
      <c r="V47" s="10">
        <f>IFERROR(VLOOKUP($U47,'Saúde Cor NUTS II Tab'!$A$5:$I$52,7,FALSE),"")</f>
        <v>1391607.6545632973</v>
      </c>
    </row>
    <row r="48" spans="4:22" x14ac:dyDescent="0.3">
      <c r="T48" s="9">
        <f t="shared" si="6"/>
        <v>2021</v>
      </c>
      <c r="U48" s="9">
        <v>2021</v>
      </c>
      <c r="V48" s="10">
        <f>IFERROR(VLOOKUP($U48,'Saúde Cor NUTS II Tab'!$A$5:$I$52,7,FALSE),"")</f>
        <v>1443399.4602551523</v>
      </c>
    </row>
    <row r="49" spans="20:22" x14ac:dyDescent="0.3">
      <c r="T49" s="9">
        <f t="shared" si="6"/>
        <v>2022</v>
      </c>
      <c r="U49" s="9">
        <v>2022</v>
      </c>
      <c r="V49" s="10">
        <f>IFERROR(VLOOKUP($U49,'Saúde Cor NUTS II Tab'!$A$5:$I$52,7,FALSE),"")</f>
        <v>1546152.5466143279</v>
      </c>
    </row>
    <row r="50" spans="20:22" x14ac:dyDescent="0.3">
      <c r="T50" s="9" t="str">
        <f t="shared" si="6"/>
        <v/>
      </c>
      <c r="U50" s="9">
        <v>2023</v>
      </c>
      <c r="V50" s="10">
        <f>IFERROR(VLOOKUP($U50,'Saúde Cor NUTS II Tab'!$A$5:$I$52,7,FALSE),"")</f>
        <v>0</v>
      </c>
    </row>
    <row r="51" spans="20:22" x14ac:dyDescent="0.3">
      <c r="T51" s="9" t="str">
        <f t="shared" si="6"/>
        <v/>
      </c>
      <c r="U51" s="9">
        <v>2024</v>
      </c>
      <c r="V51" s="10" t="str">
        <f>IFERROR(VLOOKUP($U51,'Saúde Cor NUTS II Tab'!$A$5:$I$52,7,FALSE),"")</f>
        <v/>
      </c>
    </row>
    <row r="52" spans="20:22" x14ac:dyDescent="0.3">
      <c r="T52" s="9" t="str">
        <f t="shared" si="6"/>
        <v/>
      </c>
      <c r="U52" s="9">
        <v>2025</v>
      </c>
      <c r="V52" s="10" t="str">
        <f>IFERROR(VLOOKUP($U52,'Saúde Cor NUTS II Tab'!$A$5:$I$52,7,FALSE),"")</f>
        <v/>
      </c>
    </row>
    <row r="53" spans="20:22" x14ac:dyDescent="0.3">
      <c r="T53" s="9" t="str">
        <f t="shared" si="6"/>
        <v/>
      </c>
      <c r="U53" s="9">
        <v>2026</v>
      </c>
      <c r="V53" s="10" t="str">
        <f>IFERROR(VLOOKUP($U53,'Saúde Cor NUTS II Tab'!$A$5:$I$52,7,FALSE),"")</f>
        <v/>
      </c>
    </row>
    <row r="54" spans="20:22" x14ac:dyDescent="0.3">
      <c r="T54" s="9" t="str">
        <f t="shared" si="6"/>
        <v/>
      </c>
      <c r="U54" s="9">
        <v>2027</v>
      </c>
      <c r="V54" s="10" t="str">
        <f>IFERROR(VLOOKUP($U54,'Saúde Cor NUTS II Tab'!$A$5:$I$52,7,FALSE),"")</f>
        <v/>
      </c>
    </row>
    <row r="55" spans="20:22" x14ac:dyDescent="0.3">
      <c r="T55" s="9" t="str">
        <f t="shared" si="6"/>
        <v/>
      </c>
      <c r="U55" s="9">
        <v>2028</v>
      </c>
      <c r="V55" s="10" t="str">
        <f>IFERROR(VLOOKUP($U55,'Saúde Cor NUTS II Tab'!$A$5:$I$52,7,FALSE),"")</f>
        <v/>
      </c>
    </row>
    <row r="56" spans="20:22" x14ac:dyDescent="0.3">
      <c r="T56" s="9" t="str">
        <f t="shared" si="6"/>
        <v/>
      </c>
      <c r="U56" s="9">
        <v>2029</v>
      </c>
      <c r="V56" s="10" t="str">
        <f>IFERROR(VLOOKUP($U56,'Saúde Cor NUTS II Tab'!$A$5:$I$52,7,FALSE),"")</f>
        <v/>
      </c>
    </row>
  </sheetData>
  <sheetProtection algorithmName="SHA-512" hashValue="mqCXNjAgCSfyhx2aygf3PXUFN+QOukNhEe6PIgqVBCoyqox2Unx1+/BoHigLf8XgawrixroI2rcYVn4Zi3zRGg==" saltValue="0YYGH3phMnDRzv108TR2iA==" spinCount="100000" sheet="1" objects="1" scenarios="1" autoFilter="0"/>
  <mergeCells count="4">
    <mergeCell ref="D2:E2"/>
    <mergeCell ref="G2:H2"/>
    <mergeCell ref="J2:K2"/>
    <mergeCell ref="M2: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Folha38"/>
  <dimension ref="A1:V56"/>
  <sheetViews>
    <sheetView topLeftCell="F34" workbookViewId="0">
      <selection activeCell="A34" sqref="A1:XFD1048576"/>
    </sheetView>
  </sheetViews>
  <sheetFormatPr defaultRowHeight="14.4" x14ac:dyDescent="0.3"/>
  <cols>
    <col min="1" max="1" width="8.88671875" style="9"/>
    <col min="2" max="2" width="21" style="9" bestFit="1" customWidth="1"/>
    <col min="3" max="13" width="8.88671875" style="9"/>
    <col min="14" max="14" width="11.109375" style="9" bestFit="1" customWidth="1"/>
    <col min="15" max="15" width="8.88671875" style="9"/>
    <col min="16" max="16" width="12.109375" style="9" bestFit="1" customWidth="1"/>
    <col min="17" max="17" width="10.109375" style="9" bestFit="1" customWidth="1"/>
    <col min="18" max="18" width="11.109375" style="9" bestFit="1" customWidth="1"/>
    <col min="19" max="19" width="8.88671875" style="9"/>
    <col min="20" max="20" width="5" style="9" bestFit="1" customWidth="1"/>
    <col min="21" max="21" width="5" style="10" bestFit="1" customWidth="1"/>
    <col min="22" max="22" width="11.44140625" style="9" bestFit="1" customWidth="1"/>
    <col min="23" max="16384" width="8.88671875" style="9"/>
  </cols>
  <sheetData>
    <row r="1" spans="1:22" x14ac:dyDescent="0.3">
      <c r="A1" s="9">
        <v>6</v>
      </c>
      <c r="B1" s="9" t="str">
        <f>VLOOKUP(A1,$A$5:$B$10,2,FALSE)</f>
        <v>Continente</v>
      </c>
      <c r="E1" s="9">
        <f>A1+1</f>
        <v>7</v>
      </c>
      <c r="P1" s="9">
        <v>7</v>
      </c>
      <c r="Q1" s="9">
        <v>8</v>
      </c>
      <c r="R1" s="9">
        <v>10</v>
      </c>
    </row>
    <row r="2" spans="1:22" x14ac:dyDescent="0.3">
      <c r="D2" s="70" t="s">
        <v>40</v>
      </c>
      <c r="E2" s="70"/>
      <c r="G2" s="70" t="s">
        <v>41</v>
      </c>
      <c r="H2" s="70"/>
      <c r="J2" s="70" t="s">
        <v>42</v>
      </c>
      <c r="K2" s="70"/>
      <c r="M2" s="70" t="s">
        <v>43</v>
      </c>
      <c r="N2" s="70"/>
    </row>
    <row r="3" spans="1:22" x14ac:dyDescent="0.3">
      <c r="U3" s="9"/>
      <c r="V3" s="10"/>
    </row>
    <row r="4" spans="1:22" x14ac:dyDescent="0.3">
      <c r="D4" s="12"/>
      <c r="E4" s="11" t="str">
        <f>HLOOKUP(B1,'Saúde Encad NUTS II Tab'!$B$4:$J$42,1,FALSE)</f>
        <v>Continente</v>
      </c>
      <c r="G4" s="12"/>
      <c r="H4" s="11" t="str">
        <f>E4</f>
        <v>Continente</v>
      </c>
      <c r="J4" s="12"/>
      <c r="K4" s="11" t="str">
        <f>H4</f>
        <v>Continente</v>
      </c>
      <c r="M4" s="12"/>
      <c r="N4" s="11" t="str">
        <f>K4</f>
        <v>Continente</v>
      </c>
      <c r="P4" s="11" t="s">
        <v>32</v>
      </c>
      <c r="Q4" s="11" t="s">
        <v>37</v>
      </c>
      <c r="R4" s="11" t="s">
        <v>38</v>
      </c>
      <c r="T4" s="9">
        <f>MAX(T5:T500)</f>
        <v>2022</v>
      </c>
      <c r="U4" s="9"/>
      <c r="V4" s="10" t="s">
        <v>32</v>
      </c>
    </row>
    <row r="5" spans="1:22" x14ac:dyDescent="0.3">
      <c r="A5" s="9">
        <v>1</v>
      </c>
      <c r="B5" s="9" t="s">
        <v>0</v>
      </c>
      <c r="D5" s="13">
        <f t="shared" ref="D5:D43" si="0">D6-1</f>
        <v>1982</v>
      </c>
      <c r="E5" s="9">
        <f>IFERROR(VLOOKUP($D5,'Saúde Encad NUTS II Tab'!$A$5:$J$112,E$1,FALSE),"")</f>
        <v>193148.84467349583</v>
      </c>
      <c r="G5" s="13">
        <f>D5</f>
        <v>1982</v>
      </c>
      <c r="H5" s="14">
        <f>IF(SUM(E5)=0,"",E5/P5)</f>
        <v>1</v>
      </c>
      <c r="J5" s="13">
        <f>G5</f>
        <v>1982</v>
      </c>
      <c r="K5" s="14">
        <f>IF(SUM(E5)=0,"",E5/Q5)</f>
        <v>9.9249187952055815E-3</v>
      </c>
      <c r="M5" s="13">
        <f>J5</f>
        <v>1982</v>
      </c>
      <c r="N5" s="14">
        <f>IF(SUM(E5)=0,"",E5/R5)</f>
        <v>1.9017957103098903E-3</v>
      </c>
      <c r="P5" s="15">
        <f>IFERROR(VLOOKUP($D5,'Saúde Encad NUTS II Tab'!$A$5:$J$112,P$1,FALSE),"")</f>
        <v>193148.84467349583</v>
      </c>
      <c r="Q5" s="15">
        <f>IFERROR(VLOOKUP($D5,'Saúde Encad NUTS II Tab'!$A$5:$J$112,Q$1,FALSE),"")</f>
        <v>19461000</v>
      </c>
      <c r="R5" s="15">
        <f>IFERROR(VLOOKUP($D5,'Saúde Encad NUTS II Tab'!$A$5:$J$112,R$1,FALSE),"")</f>
        <v>101561299.99999999</v>
      </c>
      <c r="T5" s="9" t="str">
        <f>IF(SUM(V5)&gt;0,U5,"")</f>
        <v/>
      </c>
      <c r="U5" s="9">
        <v>1978</v>
      </c>
      <c r="V5" s="10">
        <f>IFERROR(VLOOKUP($U5,'Saúde Cor NUTS II Tab'!$A$5:$I$52,7,FALSE),"")</f>
        <v>0</v>
      </c>
    </row>
    <row r="6" spans="1:22" x14ac:dyDescent="0.3">
      <c r="A6" s="9">
        <v>2</v>
      </c>
      <c r="B6" s="9" t="s">
        <v>1</v>
      </c>
      <c r="D6" s="13">
        <f t="shared" si="0"/>
        <v>1983</v>
      </c>
      <c r="E6" s="9">
        <f>IFERROR(VLOOKUP($D6,'Saúde Encad NUTS II Tab'!$A$5:$J$112,E$1,FALSE),"")</f>
        <v>159003.6204036384</v>
      </c>
      <c r="G6" s="13">
        <f t="shared" ref="G6:G45" si="1">D6</f>
        <v>1983</v>
      </c>
      <c r="H6" s="14">
        <f t="shared" ref="H6:H44" si="2">IF(SUM(E6)=0,"",E6/P6)</f>
        <v>1</v>
      </c>
      <c r="J6" s="13">
        <f t="shared" ref="J6:J45" si="3">G6</f>
        <v>1983</v>
      </c>
      <c r="K6" s="14">
        <f t="shared" ref="K6:K44" si="4">IF(SUM(E6)=0,"",E6/Q6)</f>
        <v>8.4598893537450592E-3</v>
      </c>
      <c r="M6" s="13">
        <f t="shared" ref="M6:M45" si="5">J6</f>
        <v>1983</v>
      </c>
      <c r="N6" s="14">
        <f t="shared" ref="N6:N44" si="6">IF(SUM(E6)=0,"",E6/R6)</f>
        <v>1.5394021872919762E-3</v>
      </c>
      <c r="P6" s="15">
        <f>IFERROR(VLOOKUP($D6,'Saúde Encad NUTS II Tab'!$A$5:$J$112,P$1,FALSE),"")</f>
        <v>159003.6204036384</v>
      </c>
      <c r="Q6" s="15">
        <f>IFERROR(VLOOKUP($D6,'Saúde Encad NUTS II Tab'!$A$5:$J$112,Q$1,FALSE),"")</f>
        <v>18795000</v>
      </c>
      <c r="R6" s="15">
        <f>IFERROR(VLOOKUP($D6,'Saúde Encad NUTS II Tab'!$A$5:$J$112,R$1,FALSE),"")</f>
        <v>103289200</v>
      </c>
      <c r="T6" s="9" t="str">
        <f t="shared" ref="T6:T56" si="7">IF(SUM(V6)&gt;0,U6,"")</f>
        <v/>
      </c>
      <c r="U6" s="9">
        <v>1979</v>
      </c>
      <c r="V6" s="10">
        <f>IFERROR(VLOOKUP($U6,'Saúde Cor NUTS II Tab'!$A$5:$I$52,7,FALSE),"")</f>
        <v>0</v>
      </c>
    </row>
    <row r="7" spans="1:22" x14ac:dyDescent="0.3">
      <c r="A7" s="9">
        <v>3</v>
      </c>
      <c r="B7" s="9" t="s">
        <v>33</v>
      </c>
      <c r="D7" s="13">
        <f t="shared" si="0"/>
        <v>1984</v>
      </c>
      <c r="E7" s="9">
        <f>IFERROR(VLOOKUP($D7,'Saúde Encad NUTS II Tab'!$A$5:$J$112,E$1,FALSE),"")</f>
        <v>127096.41381339982</v>
      </c>
      <c r="G7" s="13">
        <f t="shared" si="1"/>
        <v>1984</v>
      </c>
      <c r="H7" s="14">
        <f t="shared" si="2"/>
        <v>1</v>
      </c>
      <c r="J7" s="13">
        <f t="shared" si="3"/>
        <v>1984</v>
      </c>
      <c r="K7" s="14">
        <f t="shared" si="4"/>
        <v>7.6969352987052214E-3</v>
      </c>
      <c r="M7" s="13">
        <f t="shared" si="5"/>
        <v>1984</v>
      </c>
      <c r="N7" s="14">
        <f t="shared" si="6"/>
        <v>1.2463548613957393E-3</v>
      </c>
      <c r="P7" s="15">
        <f>IFERROR(VLOOKUP($D7,'Saúde Encad NUTS II Tab'!$A$5:$J$112,P$1,FALSE),"")</f>
        <v>127096.41381339982</v>
      </c>
      <c r="Q7" s="15">
        <f>IFERROR(VLOOKUP($D7,'Saúde Encad NUTS II Tab'!$A$5:$J$112,Q$1,FALSE),"")</f>
        <v>16512599.999999998</v>
      </c>
      <c r="R7" s="15">
        <f>IFERROR(VLOOKUP($D7,'Saúde Encad NUTS II Tab'!$A$5:$J$112,R$1,FALSE),"")</f>
        <v>101974500</v>
      </c>
      <c r="T7" s="9">
        <f t="shared" si="7"/>
        <v>1980</v>
      </c>
      <c r="U7" s="9">
        <v>1980</v>
      </c>
      <c r="V7" s="10">
        <f>IFERROR(VLOOKUP($U7,'Saúde Cor NUTS II Tab'!$A$5:$I$52,7,FALSE),"")</f>
        <v>26211.599778650285</v>
      </c>
    </row>
    <row r="8" spans="1:22" x14ac:dyDescent="0.3">
      <c r="A8" s="9">
        <v>4</v>
      </c>
      <c r="B8" s="9" t="s">
        <v>2</v>
      </c>
      <c r="D8" s="13">
        <f t="shared" si="0"/>
        <v>1985</v>
      </c>
      <c r="E8" s="9">
        <f>IFERROR(VLOOKUP($D8,'Saúde Encad NUTS II Tab'!$A$5:$J$112,E$1,FALSE),"")</f>
        <v>133788.96081391847</v>
      </c>
      <c r="G8" s="13">
        <f t="shared" si="1"/>
        <v>1985</v>
      </c>
      <c r="H8" s="14">
        <f t="shared" si="2"/>
        <v>1</v>
      </c>
      <c r="J8" s="13">
        <f t="shared" si="3"/>
        <v>1985</v>
      </c>
      <c r="K8" s="14">
        <f t="shared" si="4"/>
        <v>8.2694506242107502E-3</v>
      </c>
      <c r="M8" s="13">
        <f t="shared" si="5"/>
        <v>1985</v>
      </c>
      <c r="N8" s="14">
        <f t="shared" si="6"/>
        <v>1.3001324613297089E-3</v>
      </c>
      <c r="P8" s="15">
        <f>IFERROR(VLOOKUP($D8,'Saúde Encad NUTS II Tab'!$A$5:$J$112,P$1,FALSE),"")</f>
        <v>133788.96081391847</v>
      </c>
      <c r="Q8" s="15">
        <f>IFERROR(VLOOKUP($D8,'Saúde Encad NUTS II Tab'!$A$5:$J$112,Q$1,FALSE),"")</f>
        <v>16178700</v>
      </c>
      <c r="R8" s="15">
        <f>IFERROR(VLOOKUP($D8,'Saúde Encad NUTS II Tab'!$A$5:$J$112,R$1,FALSE),"")</f>
        <v>102904099.99999999</v>
      </c>
      <c r="T8" s="9">
        <f t="shared" si="7"/>
        <v>1981</v>
      </c>
      <c r="U8" s="9">
        <v>1981</v>
      </c>
      <c r="V8" s="10">
        <f>IFERROR(VLOOKUP($U8,'Saúde Cor NUTS II Tab'!$A$5:$I$52,7,FALSE),"")</f>
        <v>43107.222851722036</v>
      </c>
    </row>
    <row r="9" spans="1:22" x14ac:dyDescent="0.3">
      <c r="A9" s="9">
        <v>5</v>
      </c>
      <c r="B9" s="9" t="s">
        <v>3</v>
      </c>
      <c r="D9" s="13">
        <f t="shared" si="0"/>
        <v>1986</v>
      </c>
      <c r="E9" s="9">
        <f>IFERROR(VLOOKUP($D9,'Saúde Encad NUTS II Tab'!$A$5:$J$112,E$1,FALSE),"")</f>
        <v>161859.18694624465</v>
      </c>
      <c r="G9" s="13">
        <f t="shared" si="1"/>
        <v>1986</v>
      </c>
      <c r="H9" s="14">
        <f t="shared" si="2"/>
        <v>1</v>
      </c>
      <c r="J9" s="13">
        <f t="shared" si="3"/>
        <v>1986</v>
      </c>
      <c r="K9" s="14">
        <f t="shared" si="4"/>
        <v>9.4206052444064312E-3</v>
      </c>
      <c r="M9" s="13">
        <f t="shared" si="5"/>
        <v>1986</v>
      </c>
      <c r="N9" s="14">
        <f t="shared" si="6"/>
        <v>1.5257859396813297E-3</v>
      </c>
      <c r="P9" s="15">
        <f>IFERROR(VLOOKUP($D9,'Saúde Encad NUTS II Tab'!$A$5:$J$112,P$1,FALSE),"")</f>
        <v>161859.18694624465</v>
      </c>
      <c r="Q9" s="15">
        <f>IFERROR(VLOOKUP($D9,'Saúde Encad NUTS II Tab'!$A$5:$J$112,Q$1,FALSE),"")</f>
        <v>17181400</v>
      </c>
      <c r="R9" s="15">
        <f>IFERROR(VLOOKUP($D9,'Saúde Encad NUTS II Tab'!$A$5:$J$112,R$1,FALSE),"")</f>
        <v>106082500</v>
      </c>
      <c r="T9" s="9">
        <f t="shared" si="7"/>
        <v>1982</v>
      </c>
      <c r="U9" s="9">
        <v>1982</v>
      </c>
      <c r="V9" s="10">
        <f>IFERROR(VLOOKUP($U9,'Saúde Cor NUTS II Tab'!$A$5:$I$52,7,FALSE),"")</f>
        <v>39306.648396532182</v>
      </c>
    </row>
    <row r="10" spans="1:22" x14ac:dyDescent="0.3">
      <c r="A10" s="9">
        <v>6</v>
      </c>
      <c r="B10" s="9" t="s">
        <v>32</v>
      </c>
      <c r="D10" s="13">
        <f t="shared" si="0"/>
        <v>1987</v>
      </c>
      <c r="E10" s="9">
        <f>IFERROR(VLOOKUP($D10,'Saúde Encad NUTS II Tab'!$A$5:$J$112,E$1,FALSE),"")</f>
        <v>186341.07915837059</v>
      </c>
      <c r="G10" s="13">
        <f t="shared" si="1"/>
        <v>1987</v>
      </c>
      <c r="H10" s="14">
        <f t="shared" si="2"/>
        <v>1</v>
      </c>
      <c r="J10" s="13">
        <f t="shared" si="3"/>
        <v>1987</v>
      </c>
      <c r="K10" s="14">
        <f t="shared" si="4"/>
        <v>8.9912124198241045E-3</v>
      </c>
      <c r="M10" s="13">
        <f t="shared" si="5"/>
        <v>1987</v>
      </c>
      <c r="N10" s="14">
        <f t="shared" si="6"/>
        <v>1.6445579528873199E-3</v>
      </c>
      <c r="P10" s="15">
        <f>IFERROR(VLOOKUP($D10,'Saúde Encad NUTS II Tab'!$A$5:$J$112,P$1,FALSE),"")</f>
        <v>186341.07915837059</v>
      </c>
      <c r="Q10" s="15">
        <f>IFERROR(VLOOKUP($D10,'Saúde Encad NUTS II Tab'!$A$5:$J$112,Q$1,FALSE),"")</f>
        <v>20724800</v>
      </c>
      <c r="R10" s="15">
        <f>IFERROR(VLOOKUP($D10,'Saúde Encad NUTS II Tab'!$A$5:$J$112,R$1,FALSE),"")</f>
        <v>113307700</v>
      </c>
      <c r="T10" s="9">
        <f t="shared" si="7"/>
        <v>1983</v>
      </c>
      <c r="U10" s="9">
        <v>1983</v>
      </c>
      <c r="V10" s="10">
        <f>IFERROR(VLOOKUP($U10,'Saúde Cor NUTS II Tab'!$A$5:$I$52,7,FALSE),"")</f>
        <v>40924.714748741724</v>
      </c>
    </row>
    <row r="11" spans="1:22" x14ac:dyDescent="0.3">
      <c r="D11" s="13">
        <f t="shared" si="0"/>
        <v>1988</v>
      </c>
      <c r="E11" s="9">
        <f>IFERROR(VLOOKUP($D11,'Saúde Encad NUTS II Tab'!$A$5:$J$112,E$1,FALSE),"")</f>
        <v>233302.19255204059</v>
      </c>
      <c r="G11" s="13">
        <f t="shared" si="1"/>
        <v>1988</v>
      </c>
      <c r="H11" s="14">
        <f t="shared" si="2"/>
        <v>1</v>
      </c>
      <c r="J11" s="13">
        <f t="shared" si="3"/>
        <v>1988</v>
      </c>
      <c r="K11" s="14">
        <f t="shared" si="4"/>
        <v>9.8748071003149328E-3</v>
      </c>
      <c r="M11" s="13">
        <f t="shared" si="5"/>
        <v>1988</v>
      </c>
      <c r="N11" s="14">
        <f t="shared" si="6"/>
        <v>1.9354415805933412E-3</v>
      </c>
      <c r="P11" s="15">
        <f>IFERROR(VLOOKUP($D11,'Saúde Encad NUTS II Tab'!$A$5:$J$112,P$1,FALSE),"")</f>
        <v>233302.19255204059</v>
      </c>
      <c r="Q11" s="15">
        <f>IFERROR(VLOOKUP($D11,'Saúde Encad NUTS II Tab'!$A$5:$J$112,Q$1,FALSE),"")</f>
        <v>23626000</v>
      </c>
      <c r="R11" s="15">
        <f>IFERROR(VLOOKUP($D11,'Saúde Encad NUTS II Tab'!$A$5:$J$112,R$1,FALSE),"")</f>
        <v>120542100</v>
      </c>
      <c r="T11" s="9">
        <f t="shared" si="7"/>
        <v>1984</v>
      </c>
      <c r="U11" s="9">
        <v>1984</v>
      </c>
      <c r="V11" s="10">
        <f>IFERROR(VLOOKUP($U11,'Saúde Cor NUTS II Tab'!$A$5:$I$52,7,FALSE),"")</f>
        <v>40295.765369311448</v>
      </c>
    </row>
    <row r="12" spans="1:22" x14ac:dyDescent="0.3">
      <c r="D12" s="13">
        <f t="shared" si="0"/>
        <v>1989</v>
      </c>
      <c r="E12" s="9">
        <f>IFERROR(VLOOKUP($D12,'Saúde Encad NUTS II Tab'!$A$5:$J$112,E$1,FALSE),"")</f>
        <v>248894.16286863075</v>
      </c>
      <c r="G12" s="13">
        <f t="shared" si="1"/>
        <v>1989</v>
      </c>
      <c r="H12" s="14">
        <f t="shared" si="2"/>
        <v>1</v>
      </c>
      <c r="J12" s="13">
        <f t="shared" si="3"/>
        <v>1989</v>
      </c>
      <c r="K12" s="14">
        <f t="shared" si="4"/>
        <v>1.0134539796760078E-2</v>
      </c>
      <c r="M12" s="13">
        <f t="shared" si="5"/>
        <v>1989</v>
      </c>
      <c r="N12" s="14">
        <f t="shared" si="6"/>
        <v>1.9530730655462516E-3</v>
      </c>
      <c r="P12" s="15">
        <f>IFERROR(VLOOKUP($D12,'Saúde Encad NUTS II Tab'!$A$5:$J$112,P$1,FALSE),"")</f>
        <v>248894.16286863075</v>
      </c>
      <c r="Q12" s="15">
        <f>IFERROR(VLOOKUP($D12,'Saúde Encad NUTS II Tab'!$A$5:$J$112,Q$1,FALSE),"")</f>
        <v>24559000</v>
      </c>
      <c r="R12" s="15">
        <f>IFERROR(VLOOKUP($D12,'Saúde Encad NUTS II Tab'!$A$5:$J$112,R$1,FALSE),"")</f>
        <v>127437199.99999999</v>
      </c>
      <c r="T12" s="9">
        <f t="shared" si="7"/>
        <v>1985</v>
      </c>
      <c r="U12" s="9">
        <v>1985</v>
      </c>
      <c r="V12" s="10">
        <f>IFERROR(VLOOKUP($U12,'Saúde Cor NUTS II Tab'!$A$5:$I$52,7,FALSE),"")</f>
        <v>49611.742074889975</v>
      </c>
    </row>
    <row r="13" spans="1:22" x14ac:dyDescent="0.3">
      <c r="D13" s="13">
        <f t="shared" si="0"/>
        <v>1990</v>
      </c>
      <c r="E13" s="9">
        <f>IFERROR(VLOOKUP($D13,'Saúde Encad NUTS II Tab'!$A$5:$J$112,E$1,FALSE),"")</f>
        <v>270874.41038826545</v>
      </c>
      <c r="G13" s="13">
        <f t="shared" si="1"/>
        <v>1990</v>
      </c>
      <c r="H13" s="14">
        <f t="shared" si="2"/>
        <v>1</v>
      </c>
      <c r="J13" s="13">
        <f t="shared" si="3"/>
        <v>1990</v>
      </c>
      <c r="K13" s="14">
        <f t="shared" si="4"/>
        <v>1.026611068997758E-2</v>
      </c>
      <c r="M13" s="13">
        <f t="shared" si="5"/>
        <v>1990</v>
      </c>
      <c r="N13" s="14">
        <f t="shared" si="6"/>
        <v>2.0022235013930807E-3</v>
      </c>
      <c r="P13" s="15">
        <f>IFERROR(VLOOKUP($D13,'Saúde Encad NUTS II Tab'!$A$5:$J$112,P$1,FALSE),"")</f>
        <v>270874.41038826545</v>
      </c>
      <c r="Q13" s="15">
        <f>IFERROR(VLOOKUP($D13,'Saúde Encad NUTS II Tab'!$A$5:$J$112,Q$1,FALSE),"")</f>
        <v>26385300</v>
      </c>
      <c r="R13" s="15">
        <f>IFERROR(VLOOKUP($D13,'Saúde Encad NUTS II Tab'!$A$5:$J$112,R$1,FALSE),"")</f>
        <v>135286800</v>
      </c>
      <c r="T13" s="9">
        <f t="shared" si="7"/>
        <v>1986</v>
      </c>
      <c r="U13" s="9">
        <v>1986</v>
      </c>
      <c r="V13" s="10">
        <f>IFERROR(VLOOKUP($U13,'Saúde Cor NUTS II Tab'!$A$5:$I$52,7,FALSE),"")</f>
        <v>66539.618962291497</v>
      </c>
    </row>
    <row r="14" spans="1:22" x14ac:dyDescent="0.3">
      <c r="D14" s="13">
        <f t="shared" si="0"/>
        <v>1991</v>
      </c>
      <c r="E14" s="9">
        <f>IFERROR(VLOOKUP($D14,'Saúde Encad NUTS II Tab'!$A$5:$J$112,E$1,FALSE),"")</f>
        <v>398272.77186357038</v>
      </c>
      <c r="G14" s="13">
        <f t="shared" si="1"/>
        <v>1991</v>
      </c>
      <c r="H14" s="14">
        <f t="shared" si="2"/>
        <v>1</v>
      </c>
      <c r="J14" s="13">
        <f t="shared" si="3"/>
        <v>1991</v>
      </c>
      <c r="K14" s="14">
        <f t="shared" si="4"/>
        <v>1.4082647841263965E-2</v>
      </c>
      <c r="M14" s="13">
        <f t="shared" si="5"/>
        <v>1991</v>
      </c>
      <c r="N14" s="14">
        <f t="shared" si="6"/>
        <v>2.8606987381579259E-3</v>
      </c>
      <c r="P14" s="15">
        <f>IFERROR(VLOOKUP($D14,'Saúde Encad NUTS II Tab'!$A$5:$J$112,P$1,FALSE),"")</f>
        <v>398272.77186357038</v>
      </c>
      <c r="Q14" s="15">
        <f>IFERROR(VLOOKUP($D14,'Saúde Encad NUTS II Tab'!$A$5:$J$112,Q$1,FALSE),"")</f>
        <v>28281100.000000004</v>
      </c>
      <c r="R14" s="15">
        <f>IFERROR(VLOOKUP($D14,'Saúde Encad NUTS II Tab'!$A$5:$J$112,R$1,FALSE),"")</f>
        <v>139222200</v>
      </c>
      <c r="T14" s="9">
        <f t="shared" si="7"/>
        <v>1987</v>
      </c>
      <c r="U14" s="9">
        <v>1987</v>
      </c>
      <c r="V14" s="10">
        <f>IFERROR(VLOOKUP($U14,'Saúde Cor NUTS II Tab'!$A$5:$I$52,7,FALSE),"")</f>
        <v>82784.79011304646</v>
      </c>
    </row>
    <row r="15" spans="1:22" x14ac:dyDescent="0.3">
      <c r="D15" s="13">
        <f t="shared" si="0"/>
        <v>1992</v>
      </c>
      <c r="E15" s="9">
        <f>IFERROR(VLOOKUP($D15,'Saúde Encad NUTS II Tab'!$A$5:$J$112,E$1,FALSE),"")</f>
        <v>486935.51044062676</v>
      </c>
      <c r="G15" s="13">
        <f t="shared" si="1"/>
        <v>1992</v>
      </c>
      <c r="H15" s="14">
        <f t="shared" si="2"/>
        <v>1</v>
      </c>
      <c r="J15" s="13">
        <f t="shared" si="3"/>
        <v>1992</v>
      </c>
      <c r="K15" s="14">
        <f t="shared" si="4"/>
        <v>1.5874742789911415E-2</v>
      </c>
      <c r="M15" s="13">
        <f t="shared" si="5"/>
        <v>1992</v>
      </c>
      <c r="N15" s="14">
        <f t="shared" si="6"/>
        <v>3.438312323714623E-3</v>
      </c>
      <c r="P15" s="15">
        <f>IFERROR(VLOOKUP($D15,'Saúde Encad NUTS II Tab'!$A$5:$J$112,P$1,FALSE),"")</f>
        <v>486935.51044062676</v>
      </c>
      <c r="Q15" s="15">
        <f>IFERROR(VLOOKUP($D15,'Saúde Encad NUTS II Tab'!$A$5:$J$112,Q$1,FALSE),"")</f>
        <v>30673600</v>
      </c>
      <c r="R15" s="15">
        <f>IFERROR(VLOOKUP($D15,'Saúde Encad NUTS II Tab'!$A$5:$J$112,R$1,FALSE),"")</f>
        <v>141620500</v>
      </c>
      <c r="T15" s="9">
        <f t="shared" si="7"/>
        <v>1988</v>
      </c>
      <c r="U15" s="9">
        <v>1988</v>
      </c>
      <c r="V15" s="10">
        <f>IFERROR(VLOOKUP($U15,'Saúde Cor NUTS II Tab'!$A$5:$I$52,7,FALSE),"")</f>
        <v>115570.79237924583</v>
      </c>
    </row>
    <row r="16" spans="1:22" x14ac:dyDescent="0.3">
      <c r="D16" s="13">
        <f t="shared" si="0"/>
        <v>1993</v>
      </c>
      <c r="E16" s="9">
        <f>IFERROR(VLOOKUP($D16,'Saúde Encad NUTS II Tab'!$A$5:$J$112,E$1,FALSE),"")</f>
        <v>571175.8568181484</v>
      </c>
      <c r="G16" s="13">
        <f t="shared" si="1"/>
        <v>1993</v>
      </c>
      <c r="H16" s="14">
        <f t="shared" si="2"/>
        <v>1</v>
      </c>
      <c r="J16" s="13">
        <f t="shared" si="3"/>
        <v>1993</v>
      </c>
      <c r="K16" s="14">
        <f t="shared" si="4"/>
        <v>1.9888846760897139E-2</v>
      </c>
      <c r="M16" s="13">
        <f t="shared" si="5"/>
        <v>1993</v>
      </c>
      <c r="N16" s="14">
        <f t="shared" si="6"/>
        <v>4.1016866085484731E-3</v>
      </c>
      <c r="P16" s="15">
        <f>IFERROR(VLOOKUP($D16,'Saúde Encad NUTS II Tab'!$A$5:$J$112,P$1,FALSE),"")</f>
        <v>571175.8568181484</v>
      </c>
      <c r="Q16" s="15">
        <f>IFERROR(VLOOKUP($D16,'Saúde Encad NUTS II Tab'!$A$5:$J$112,Q$1,FALSE),"")</f>
        <v>28718400</v>
      </c>
      <c r="R16" s="15">
        <f>IFERROR(VLOOKUP($D16,'Saúde Encad NUTS II Tab'!$A$5:$J$112,R$1,FALSE),"")</f>
        <v>139253900.00000003</v>
      </c>
      <c r="T16" s="9">
        <f t="shared" si="7"/>
        <v>1989</v>
      </c>
      <c r="U16" s="9">
        <v>1989</v>
      </c>
      <c r="V16" s="10">
        <f>IFERROR(VLOOKUP($U16,'Saúde Cor NUTS II Tab'!$A$5:$I$52,7,FALSE),"")</f>
        <v>135896.07104271522</v>
      </c>
    </row>
    <row r="17" spans="4:22" x14ac:dyDescent="0.3">
      <c r="D17" s="13">
        <f t="shared" si="0"/>
        <v>1994</v>
      </c>
      <c r="E17" s="9">
        <f>IFERROR(VLOOKUP($D17,'Saúde Encad NUTS II Tab'!$A$5:$J$112,E$1,FALSE),"")</f>
        <v>637310.43163369864</v>
      </c>
      <c r="G17" s="13">
        <f t="shared" si="1"/>
        <v>1994</v>
      </c>
      <c r="H17" s="14">
        <f t="shared" si="2"/>
        <v>1</v>
      </c>
      <c r="J17" s="13">
        <f t="shared" si="3"/>
        <v>1994</v>
      </c>
      <c r="K17" s="14">
        <f t="shared" si="4"/>
        <v>2.2342797751863281E-2</v>
      </c>
      <c r="M17" s="13">
        <f t="shared" si="5"/>
        <v>1994</v>
      </c>
      <c r="N17" s="14">
        <f t="shared" si="6"/>
        <v>4.4959695779847033E-3</v>
      </c>
      <c r="P17" s="15">
        <f>IFERROR(VLOOKUP($D17,'Saúde Encad NUTS II Tab'!$A$5:$J$112,P$1,FALSE),"")</f>
        <v>637310.43163369864</v>
      </c>
      <c r="Q17" s="15">
        <f>IFERROR(VLOOKUP($D17,'Saúde Encad NUTS II Tab'!$A$5:$J$112,Q$1,FALSE),"")</f>
        <v>28524200</v>
      </c>
      <c r="R17" s="15">
        <f>IFERROR(VLOOKUP($D17,'Saúde Encad NUTS II Tab'!$A$5:$J$112,R$1,FALSE),"")</f>
        <v>141751500</v>
      </c>
      <c r="T17" s="9">
        <f t="shared" si="7"/>
        <v>1990</v>
      </c>
      <c r="U17" s="9">
        <v>1990</v>
      </c>
      <c r="V17" s="10">
        <f>IFERROR(VLOOKUP($U17,'Saúde Cor NUTS II Tab'!$A$5:$I$52,7,FALSE),"")</f>
        <v>157748.0302511265</v>
      </c>
    </row>
    <row r="18" spans="4:22" x14ac:dyDescent="0.3">
      <c r="D18" s="13">
        <f t="shared" si="0"/>
        <v>1995</v>
      </c>
      <c r="E18" s="9">
        <f>IFERROR(VLOOKUP($D18,'Saúde Encad NUTS II Tab'!$A$5:$J$112,E$1,FALSE),"")</f>
        <v>513344.35393763607</v>
      </c>
      <c r="G18" s="13">
        <f t="shared" si="1"/>
        <v>1995</v>
      </c>
      <c r="H18" s="14">
        <f t="shared" si="2"/>
        <v>1</v>
      </c>
      <c r="J18" s="13">
        <f t="shared" si="3"/>
        <v>1995</v>
      </c>
      <c r="K18" s="14">
        <f t="shared" si="4"/>
        <v>1.7255388403876193E-2</v>
      </c>
      <c r="M18" s="13">
        <f t="shared" si="5"/>
        <v>1995</v>
      </c>
      <c r="N18" s="14">
        <f t="shared" si="6"/>
        <v>3.5371980338491289E-3</v>
      </c>
      <c r="P18" s="15">
        <f>IFERROR(VLOOKUP($D18,'Saúde Encad NUTS II Tab'!$A$5:$J$112,P$1,FALSE),"")</f>
        <v>513344.35393763607</v>
      </c>
      <c r="Q18" s="15">
        <f>IFERROR(VLOOKUP($D18,'Saúde Encad NUTS II Tab'!$A$5:$J$112,Q$1,FALSE),"")</f>
        <v>29749800.000000004</v>
      </c>
      <c r="R18" s="15">
        <f>IFERROR(VLOOKUP($D18,'Saúde Encad NUTS II Tab'!$A$5:$J$112,R$1,FALSE),"")</f>
        <v>145127400</v>
      </c>
      <c r="T18" s="9">
        <f t="shared" si="7"/>
        <v>1991</v>
      </c>
      <c r="U18" s="9">
        <v>1991</v>
      </c>
      <c r="V18" s="10">
        <f>IFERROR(VLOOKUP($U18,'Saúde Cor NUTS II Tab'!$A$5:$I$52,7,FALSE),"")</f>
        <v>244704.31368415506</v>
      </c>
    </row>
    <row r="19" spans="4:22" x14ac:dyDescent="0.3">
      <c r="D19" s="13">
        <f t="shared" si="0"/>
        <v>1996</v>
      </c>
      <c r="E19" s="9">
        <f>IFERROR(VLOOKUP($D19,'Saúde Encad NUTS II Tab'!$A$5:$J$112,E$1,FALSE),"")</f>
        <v>502736.60637212032</v>
      </c>
      <c r="G19" s="13">
        <f t="shared" si="1"/>
        <v>1996</v>
      </c>
      <c r="H19" s="14">
        <f t="shared" si="2"/>
        <v>1</v>
      </c>
      <c r="J19" s="13">
        <f t="shared" si="3"/>
        <v>1996</v>
      </c>
      <c r="K19" s="14">
        <f t="shared" si="4"/>
        <v>1.6065516662633388E-2</v>
      </c>
      <c r="M19" s="13">
        <f t="shared" si="5"/>
        <v>1996</v>
      </c>
      <c r="N19" s="14">
        <f t="shared" si="6"/>
        <v>3.3468226564269056E-3</v>
      </c>
      <c r="P19" s="15">
        <f>IFERROR(VLOOKUP($D19,'Saúde Encad NUTS II Tab'!$A$5:$J$112,P$1,FALSE),"")</f>
        <v>502736.60637212032</v>
      </c>
      <c r="Q19" s="15">
        <f>IFERROR(VLOOKUP($D19,'Saúde Encad NUTS II Tab'!$A$5:$J$112,Q$1,FALSE),"")</f>
        <v>31292899.999999996</v>
      </c>
      <c r="R19" s="15">
        <f>IFERROR(VLOOKUP($D19,'Saúde Encad NUTS II Tab'!$A$5:$J$112,R$1,FALSE),"")</f>
        <v>150213099.99999997</v>
      </c>
      <c r="T19" s="9">
        <f t="shared" si="7"/>
        <v>1992</v>
      </c>
      <c r="U19" s="9">
        <v>1992</v>
      </c>
      <c r="V19" s="10">
        <f>IFERROR(VLOOKUP($U19,'Saúde Cor NUTS II Tab'!$A$5:$I$52,7,FALSE),"")</f>
        <v>308636.74932145776</v>
      </c>
    </row>
    <row r="20" spans="4:22" x14ac:dyDescent="0.3">
      <c r="D20" s="13">
        <f t="shared" si="0"/>
        <v>1997</v>
      </c>
      <c r="E20" s="9">
        <f>IFERROR(VLOOKUP($D20,'Saúde Encad NUTS II Tab'!$A$5:$J$112,E$1,FALSE),"")</f>
        <v>627347.61528225697</v>
      </c>
      <c r="G20" s="13">
        <f t="shared" si="1"/>
        <v>1997</v>
      </c>
      <c r="H20" s="14">
        <f t="shared" si="2"/>
        <v>1</v>
      </c>
      <c r="J20" s="13">
        <f t="shared" si="3"/>
        <v>1997</v>
      </c>
      <c r="K20" s="14">
        <f t="shared" si="4"/>
        <v>1.7560612553282659E-2</v>
      </c>
      <c r="M20" s="13">
        <f t="shared" si="5"/>
        <v>1997</v>
      </c>
      <c r="N20" s="14">
        <f t="shared" si="6"/>
        <v>4.0003393321047147E-3</v>
      </c>
      <c r="P20" s="15">
        <f>IFERROR(VLOOKUP($D20,'Saúde Encad NUTS II Tab'!$A$5:$J$112,P$1,FALSE),"")</f>
        <v>627347.61528225697</v>
      </c>
      <c r="Q20" s="15">
        <f>IFERROR(VLOOKUP($D20,'Saúde Encad NUTS II Tab'!$A$5:$J$112,Q$1,FALSE),"")</f>
        <v>35724700</v>
      </c>
      <c r="R20" s="15">
        <f>IFERROR(VLOOKUP($D20,'Saúde Encad NUTS II Tab'!$A$5:$J$112,R$1,FALSE),"")</f>
        <v>156823600</v>
      </c>
      <c r="T20" s="9">
        <f t="shared" si="7"/>
        <v>1993</v>
      </c>
      <c r="U20" s="9">
        <v>1993</v>
      </c>
      <c r="V20" s="10">
        <f>IFERROR(VLOOKUP($U20,'Saúde Cor NUTS II Tab'!$A$5:$I$52,7,FALSE),"")</f>
        <v>368999.76283960062</v>
      </c>
    </row>
    <row r="21" spans="4:22" x14ac:dyDescent="0.3">
      <c r="D21" s="13">
        <f t="shared" si="0"/>
        <v>1998</v>
      </c>
      <c r="E21" s="9">
        <f>IFERROR(VLOOKUP($D21,'Saúde Encad NUTS II Tab'!$A$5:$J$112,E$1,FALSE),"")</f>
        <v>805124.80035114463</v>
      </c>
      <c r="G21" s="13">
        <f t="shared" si="1"/>
        <v>1998</v>
      </c>
      <c r="H21" s="14">
        <f t="shared" si="2"/>
        <v>1</v>
      </c>
      <c r="J21" s="13">
        <f t="shared" si="3"/>
        <v>1998</v>
      </c>
      <c r="K21" s="14">
        <f t="shared" si="4"/>
        <v>2.0170023232043189E-2</v>
      </c>
      <c r="M21" s="13">
        <f t="shared" si="5"/>
        <v>1998</v>
      </c>
      <c r="N21" s="14">
        <f t="shared" si="6"/>
        <v>4.8984343888044905E-3</v>
      </c>
      <c r="P21" s="15">
        <f>IFERROR(VLOOKUP($D21,'Saúde Encad NUTS II Tab'!$A$5:$J$112,P$1,FALSE),"")</f>
        <v>805124.80035114463</v>
      </c>
      <c r="Q21" s="15">
        <f>IFERROR(VLOOKUP($D21,'Saúde Encad NUTS II Tab'!$A$5:$J$112,Q$1,FALSE),"")</f>
        <v>39916899.999999993</v>
      </c>
      <c r="R21" s="15">
        <f>IFERROR(VLOOKUP($D21,'Saúde Encad NUTS II Tab'!$A$5:$J$112,R$1,FALSE),"")</f>
        <v>164363700</v>
      </c>
      <c r="T21" s="9">
        <f t="shared" si="7"/>
        <v>1994</v>
      </c>
      <c r="U21" s="9">
        <v>1994</v>
      </c>
      <c r="V21" s="10">
        <f>IFERROR(VLOOKUP($U21,'Saúde Cor NUTS II Tab'!$A$5:$I$52,7,FALSE),"")</f>
        <v>429765.94903686532</v>
      </c>
    </row>
    <row r="22" spans="4:22" x14ac:dyDescent="0.3">
      <c r="D22" s="13">
        <f t="shared" si="0"/>
        <v>1999</v>
      </c>
      <c r="E22" s="9">
        <f>IFERROR(VLOOKUP($D22,'Saúde Encad NUTS II Tab'!$A$5:$J$112,E$1,FALSE),"")</f>
        <v>892896.2219734001</v>
      </c>
      <c r="G22" s="13">
        <f t="shared" si="1"/>
        <v>1999</v>
      </c>
      <c r="H22" s="14">
        <f t="shared" si="2"/>
        <v>1</v>
      </c>
      <c r="J22" s="13">
        <f t="shared" si="3"/>
        <v>1999</v>
      </c>
      <c r="K22" s="14">
        <f t="shared" si="4"/>
        <v>2.1088914915903791E-2</v>
      </c>
      <c r="M22" s="13">
        <f t="shared" si="5"/>
        <v>1999</v>
      </c>
      <c r="N22" s="14">
        <f t="shared" si="6"/>
        <v>5.2281979707397685E-3</v>
      </c>
      <c r="P22" s="15">
        <f>IFERROR(VLOOKUP($D22,'Saúde Encad NUTS II Tab'!$A$5:$J$112,P$1,FALSE),"")</f>
        <v>892896.2219734001</v>
      </c>
      <c r="Q22" s="15">
        <f>IFERROR(VLOOKUP($D22,'Saúde Encad NUTS II Tab'!$A$5:$J$112,Q$1,FALSE),"")</f>
        <v>42339600</v>
      </c>
      <c r="R22" s="15">
        <f>IFERROR(VLOOKUP($D22,'Saúde Encad NUTS II Tab'!$A$5:$J$112,R$1,FALSE),"")</f>
        <v>170784700</v>
      </c>
      <c r="T22" s="9">
        <f t="shared" si="7"/>
        <v>1995</v>
      </c>
      <c r="U22" s="9">
        <v>1995</v>
      </c>
      <c r="V22" s="10">
        <f>IFERROR(VLOOKUP($U22,'Saúde Cor NUTS II Tab'!$A$5:$I$52,7,FALSE),"")</f>
        <v>357655.88652482268</v>
      </c>
    </row>
    <row r="23" spans="4:22" x14ac:dyDescent="0.3">
      <c r="D23" s="13">
        <f t="shared" si="0"/>
        <v>2000</v>
      </c>
      <c r="E23" s="9">
        <f>IFERROR(VLOOKUP($D23,'Saúde Encad NUTS II Tab'!$A$5:$J$112,E$1,FALSE),"")</f>
        <v>1082604.2642135231</v>
      </c>
      <c r="G23" s="13">
        <f t="shared" si="1"/>
        <v>2000</v>
      </c>
      <c r="H23" s="14">
        <f t="shared" si="2"/>
        <v>1</v>
      </c>
      <c r="J23" s="13">
        <f t="shared" si="3"/>
        <v>2000</v>
      </c>
      <c r="K23" s="14">
        <f t="shared" si="4"/>
        <v>2.4572530538807764E-2</v>
      </c>
      <c r="M23" s="13">
        <f t="shared" si="5"/>
        <v>2000</v>
      </c>
      <c r="N23" s="14">
        <f t="shared" si="6"/>
        <v>6.105986698485371E-3</v>
      </c>
      <c r="P23" s="15">
        <f>IFERROR(VLOOKUP($D23,'Saúde Encad NUTS II Tab'!$A$5:$J$112,P$1,FALSE),"")</f>
        <v>1082604.2642135231</v>
      </c>
      <c r="Q23" s="15">
        <f>IFERROR(VLOOKUP($D23,'Saúde Encad NUTS II Tab'!$A$5:$J$112,Q$1,FALSE),"")</f>
        <v>44057500</v>
      </c>
      <c r="R23" s="15">
        <f>IFERROR(VLOOKUP($D23,'Saúde Encad NUTS II Tab'!$A$5:$J$112,R$1,FALSE),"")</f>
        <v>177302100</v>
      </c>
      <c r="T23" s="9">
        <f t="shared" si="7"/>
        <v>1996</v>
      </c>
      <c r="U23" s="9">
        <v>1996</v>
      </c>
      <c r="V23" s="10">
        <f>IFERROR(VLOOKUP($U23,'Saúde Cor NUTS II Tab'!$A$5:$I$52,7,FALSE),"")</f>
        <v>361122.29009433952</v>
      </c>
    </row>
    <row r="24" spans="4:22" x14ac:dyDescent="0.3">
      <c r="D24" s="13">
        <f t="shared" si="0"/>
        <v>2001</v>
      </c>
      <c r="E24" s="9">
        <f>IFERROR(VLOOKUP($D24,'Saúde Encad NUTS II Tab'!$A$5:$J$112,E$1,FALSE),"")</f>
        <v>984128.77544259082</v>
      </c>
      <c r="G24" s="13">
        <f t="shared" si="1"/>
        <v>2001</v>
      </c>
      <c r="H24" s="14">
        <f t="shared" si="2"/>
        <v>1</v>
      </c>
      <c r="J24" s="13">
        <f t="shared" si="3"/>
        <v>2001</v>
      </c>
      <c r="K24" s="14">
        <f t="shared" si="4"/>
        <v>2.2122312635550912E-2</v>
      </c>
      <c r="M24" s="13">
        <f t="shared" si="5"/>
        <v>2001</v>
      </c>
      <c r="N24" s="14">
        <f t="shared" si="6"/>
        <v>5.4447500746485486E-3</v>
      </c>
      <c r="P24" s="15">
        <f>IFERROR(VLOOKUP($D24,'Saúde Encad NUTS II Tab'!$A$5:$J$112,P$1,FALSE),"")</f>
        <v>984128.77544259082</v>
      </c>
      <c r="Q24" s="15">
        <f>IFERROR(VLOOKUP($D24,'Saúde Encad NUTS II Tab'!$A$5:$J$112,Q$1,FALSE),"")</f>
        <v>44485800</v>
      </c>
      <c r="R24" s="15">
        <f>IFERROR(VLOOKUP($D24,'Saúde Encad NUTS II Tab'!$A$5:$J$112,R$1,FALSE),"")</f>
        <v>180748200</v>
      </c>
      <c r="T24" s="9">
        <f t="shared" si="7"/>
        <v>1997</v>
      </c>
      <c r="U24" s="9">
        <v>1997</v>
      </c>
      <c r="V24" s="10">
        <f>IFERROR(VLOOKUP($U24,'Saúde Cor NUTS II Tab'!$A$5:$I$52,7,FALSE),"")</f>
        <v>467171.99999999994</v>
      </c>
    </row>
    <row r="25" spans="4:22" x14ac:dyDescent="0.3">
      <c r="D25" s="13">
        <f t="shared" si="0"/>
        <v>2002</v>
      </c>
      <c r="E25" s="9">
        <f>IFERROR(VLOOKUP($D25,'Saúde Encad NUTS II Tab'!$A$5:$J$112,E$1,FALSE),"")</f>
        <v>891657.09552044771</v>
      </c>
      <c r="G25" s="13">
        <f t="shared" si="1"/>
        <v>2002</v>
      </c>
      <c r="H25" s="14">
        <f t="shared" si="2"/>
        <v>1</v>
      </c>
      <c r="J25" s="13">
        <f t="shared" si="3"/>
        <v>2002</v>
      </c>
      <c r="K25" s="14">
        <f t="shared" si="4"/>
        <v>2.0747308921526576E-2</v>
      </c>
      <c r="M25" s="13">
        <f t="shared" si="5"/>
        <v>2002</v>
      </c>
      <c r="N25" s="14">
        <f t="shared" si="6"/>
        <v>4.8954033893416375E-3</v>
      </c>
      <c r="P25" s="15">
        <f>IFERROR(VLOOKUP($D25,'Saúde Encad NUTS II Tab'!$A$5:$J$112,P$1,FALSE),"")</f>
        <v>891657.09552044771</v>
      </c>
      <c r="Q25" s="15">
        <f>IFERROR(VLOOKUP($D25,'Saúde Encad NUTS II Tab'!$A$5:$J$112,Q$1,FALSE),"")</f>
        <v>42977000</v>
      </c>
      <c r="R25" s="15">
        <f>IFERROR(VLOOKUP($D25,'Saúde Encad NUTS II Tab'!$A$5:$J$112,R$1,FALSE),"")</f>
        <v>182141700</v>
      </c>
      <c r="T25" s="9">
        <f t="shared" si="7"/>
        <v>1998</v>
      </c>
      <c r="U25" s="9">
        <v>1998</v>
      </c>
      <c r="V25" s="10">
        <f>IFERROR(VLOOKUP($U25,'Saúde Cor NUTS II Tab'!$A$5:$I$52,7,FALSE),"")</f>
        <v>614239.73448773439</v>
      </c>
    </row>
    <row r="26" spans="4:22" x14ac:dyDescent="0.3">
      <c r="D26" s="13">
        <f t="shared" si="0"/>
        <v>2003</v>
      </c>
      <c r="E26" s="9">
        <f>IFERROR(VLOOKUP($D26,'Saúde Encad NUTS II Tab'!$A$5:$J$112,E$1,FALSE),"")</f>
        <v>997239.16681385494</v>
      </c>
      <c r="G26" s="13">
        <f t="shared" si="1"/>
        <v>2003</v>
      </c>
      <c r="H26" s="14">
        <f t="shared" si="2"/>
        <v>1</v>
      </c>
      <c r="J26" s="13">
        <f t="shared" si="3"/>
        <v>2003</v>
      </c>
      <c r="K26" s="14">
        <f t="shared" si="4"/>
        <v>2.5035062442450864E-2</v>
      </c>
      <c r="M26" s="13">
        <f t="shared" si="5"/>
        <v>2003</v>
      </c>
      <c r="N26" s="14">
        <f t="shared" si="6"/>
        <v>5.5264995933086919E-3</v>
      </c>
      <c r="P26" s="15">
        <f>IFERROR(VLOOKUP($D26,'Saúde Encad NUTS II Tab'!$A$5:$J$112,P$1,FALSE),"")</f>
        <v>997239.16681385494</v>
      </c>
      <c r="Q26" s="15">
        <f>IFERROR(VLOOKUP($D26,'Saúde Encad NUTS II Tab'!$A$5:$J$112,Q$1,FALSE),"")</f>
        <v>39833700</v>
      </c>
      <c r="R26" s="15">
        <f>IFERROR(VLOOKUP($D26,'Saúde Encad NUTS II Tab'!$A$5:$J$112,R$1,FALSE),"")</f>
        <v>180446800</v>
      </c>
      <c r="T26" s="9">
        <f t="shared" si="7"/>
        <v>1999</v>
      </c>
      <c r="U26" s="9">
        <v>1999</v>
      </c>
      <c r="V26" s="10">
        <f>IFERROR(VLOOKUP($U26,'Saúde Cor NUTS II Tab'!$A$5:$I$52,7,FALSE),"")</f>
        <v>695932.08333333349</v>
      </c>
    </row>
    <row r="27" spans="4:22" x14ac:dyDescent="0.3">
      <c r="D27" s="13">
        <f t="shared" si="0"/>
        <v>2004</v>
      </c>
      <c r="E27" s="9">
        <f>IFERROR(VLOOKUP($D27,'Saúde Encad NUTS II Tab'!$A$5:$J$112,E$1,FALSE),"")</f>
        <v>743547.78589860233</v>
      </c>
      <c r="G27" s="13">
        <f t="shared" si="1"/>
        <v>2004</v>
      </c>
      <c r="H27" s="14">
        <f t="shared" si="2"/>
        <v>1</v>
      </c>
      <c r="J27" s="13">
        <f t="shared" si="3"/>
        <v>2004</v>
      </c>
      <c r="K27" s="14">
        <f t="shared" si="4"/>
        <v>1.8631127039297056E-2</v>
      </c>
      <c r="M27" s="13">
        <f t="shared" si="5"/>
        <v>2004</v>
      </c>
      <c r="N27" s="14">
        <f t="shared" si="6"/>
        <v>4.0481818973161889E-3</v>
      </c>
      <c r="P27" s="15">
        <f>IFERROR(VLOOKUP($D27,'Saúde Encad NUTS II Tab'!$A$5:$J$112,P$1,FALSE),"")</f>
        <v>743547.78589860233</v>
      </c>
      <c r="Q27" s="15">
        <f>IFERROR(VLOOKUP($D27,'Saúde Encad NUTS II Tab'!$A$5:$J$112,Q$1,FALSE),"")</f>
        <v>39908900</v>
      </c>
      <c r="R27" s="15">
        <f>IFERROR(VLOOKUP($D27,'Saúde Encad NUTS II Tab'!$A$5:$J$112,R$1,FALSE),"")</f>
        <v>183674500</v>
      </c>
      <c r="T27" s="9">
        <f t="shared" si="7"/>
        <v>2000</v>
      </c>
      <c r="U27" s="9">
        <v>2000</v>
      </c>
      <c r="V27" s="10">
        <f>IFERROR(VLOOKUP($U27,'Saúde Cor NUTS II Tab'!$A$5:$I$52,7,FALSE),"")</f>
        <v>883625.74092247314</v>
      </c>
    </row>
    <row r="28" spans="4:22" x14ac:dyDescent="0.3">
      <c r="D28" s="13">
        <f t="shared" si="0"/>
        <v>2005</v>
      </c>
      <c r="E28" s="9">
        <f>IFERROR(VLOOKUP($D28,'Saúde Encad NUTS II Tab'!$A$5:$J$112,E$1,FALSE),"")</f>
        <v>769839.92515547248</v>
      </c>
      <c r="G28" s="13">
        <f t="shared" si="1"/>
        <v>2005</v>
      </c>
      <c r="H28" s="14">
        <f t="shared" si="2"/>
        <v>1</v>
      </c>
      <c r="J28" s="13">
        <f t="shared" si="3"/>
        <v>2005</v>
      </c>
      <c r="K28" s="14">
        <f t="shared" si="4"/>
        <v>1.926863877945267E-2</v>
      </c>
      <c r="M28" s="13">
        <f t="shared" si="5"/>
        <v>2005</v>
      </c>
      <c r="N28" s="14">
        <f t="shared" si="6"/>
        <v>4.1588105983961622E-3</v>
      </c>
      <c r="P28" s="15">
        <f>IFERROR(VLOOKUP($D28,'Saúde Encad NUTS II Tab'!$A$5:$J$112,P$1,FALSE),"")</f>
        <v>769839.92515547248</v>
      </c>
      <c r="Q28" s="15">
        <f>IFERROR(VLOOKUP($D28,'Saúde Encad NUTS II Tab'!$A$5:$J$112,Q$1,FALSE),"")</f>
        <v>39953000</v>
      </c>
      <c r="R28" s="15">
        <f>IFERROR(VLOOKUP($D28,'Saúde Encad NUTS II Tab'!$A$5:$J$112,R$1,FALSE),"")</f>
        <v>185110599.99999997</v>
      </c>
      <c r="T28" s="9">
        <f t="shared" si="7"/>
        <v>2001</v>
      </c>
      <c r="U28" s="9">
        <v>2001</v>
      </c>
      <c r="V28" s="10">
        <f>IFERROR(VLOOKUP($U28,'Saúde Cor NUTS II Tab'!$A$5:$I$52,7,FALSE),"")</f>
        <v>822450.06577693031</v>
      </c>
    </row>
    <row r="29" spans="4:22" x14ac:dyDescent="0.3">
      <c r="D29" s="13">
        <f t="shared" si="0"/>
        <v>2006</v>
      </c>
      <c r="E29" s="9">
        <f>IFERROR(VLOOKUP($D29,'Saúde Encad NUTS II Tab'!$A$5:$J$112,E$1,FALSE),"")</f>
        <v>817933.47814216663</v>
      </c>
      <c r="G29" s="13">
        <f t="shared" si="1"/>
        <v>2006</v>
      </c>
      <c r="H29" s="14">
        <f t="shared" si="2"/>
        <v>1</v>
      </c>
      <c r="J29" s="13">
        <f t="shared" si="3"/>
        <v>2006</v>
      </c>
      <c r="K29" s="14">
        <f t="shared" si="4"/>
        <v>2.0628527138105517E-2</v>
      </c>
      <c r="M29" s="13">
        <f t="shared" si="5"/>
        <v>2006</v>
      </c>
      <c r="N29" s="14">
        <f t="shared" si="6"/>
        <v>4.3479670704660075E-3</v>
      </c>
      <c r="P29" s="15">
        <f>IFERROR(VLOOKUP($D29,'Saúde Encad NUTS II Tab'!$A$5:$J$112,P$1,FALSE),"")</f>
        <v>817933.47814216663</v>
      </c>
      <c r="Q29" s="15">
        <f>IFERROR(VLOOKUP($D29,'Saúde Encad NUTS II Tab'!$A$5:$J$112,Q$1,FALSE),"")</f>
        <v>39650600</v>
      </c>
      <c r="R29" s="15">
        <f>IFERROR(VLOOKUP($D29,'Saúde Encad NUTS II Tab'!$A$5:$J$112,R$1,FALSE),"")</f>
        <v>188118599.99999997</v>
      </c>
      <c r="T29" s="9">
        <f t="shared" si="7"/>
        <v>2002</v>
      </c>
      <c r="U29" s="9">
        <v>2002</v>
      </c>
      <c r="V29" s="10">
        <f>IFERROR(VLOOKUP($U29,'Saúde Cor NUTS II Tab'!$A$5:$I$52,7,FALSE),"")</f>
        <v>764756.18050193042</v>
      </c>
    </row>
    <row r="30" spans="4:22" x14ac:dyDescent="0.3">
      <c r="D30" s="13">
        <f t="shared" si="0"/>
        <v>2007</v>
      </c>
      <c r="E30" s="9">
        <f>IFERROR(VLOOKUP($D30,'Saúde Encad NUTS II Tab'!$A$5:$J$112,E$1,FALSE),"")</f>
        <v>892039.13696012599</v>
      </c>
      <c r="G30" s="13">
        <f t="shared" si="1"/>
        <v>2007</v>
      </c>
      <c r="H30" s="14">
        <f t="shared" si="2"/>
        <v>1</v>
      </c>
      <c r="J30" s="13">
        <f t="shared" si="3"/>
        <v>2007</v>
      </c>
      <c r="K30" s="14">
        <f t="shared" si="4"/>
        <v>2.1824014585242673E-2</v>
      </c>
      <c r="M30" s="13">
        <f t="shared" si="5"/>
        <v>2007</v>
      </c>
      <c r="N30" s="14">
        <f t="shared" si="6"/>
        <v>4.6259432307587146E-3</v>
      </c>
      <c r="P30" s="15">
        <f>IFERROR(VLOOKUP($D30,'Saúde Encad NUTS II Tab'!$A$5:$J$112,P$1,FALSE),"")</f>
        <v>892039.13696012599</v>
      </c>
      <c r="Q30" s="15">
        <f>IFERROR(VLOOKUP($D30,'Saúde Encad NUTS II Tab'!$A$5:$J$112,Q$1,FALSE),"")</f>
        <v>40874200</v>
      </c>
      <c r="R30" s="15">
        <f>IFERROR(VLOOKUP($D30,'Saúde Encad NUTS II Tab'!$A$5:$J$112,R$1,FALSE),"")</f>
        <v>192834000</v>
      </c>
      <c r="T30" s="9">
        <f t="shared" si="7"/>
        <v>2003</v>
      </c>
      <c r="U30" s="9">
        <v>2003</v>
      </c>
      <c r="V30" s="10">
        <f>IFERROR(VLOOKUP($U30,'Saúde Cor NUTS II Tab'!$A$5:$I$52,7,FALSE),"")</f>
        <v>868874.3876464325</v>
      </c>
    </row>
    <row r="31" spans="4:22" x14ac:dyDescent="0.3">
      <c r="D31" s="13">
        <f t="shared" si="0"/>
        <v>2008</v>
      </c>
      <c r="E31" s="9">
        <f>IFERROR(VLOOKUP($D31,'Saúde Encad NUTS II Tab'!$A$5:$J$112,E$1,FALSE),"")</f>
        <v>897175.73647725873</v>
      </c>
      <c r="G31" s="13">
        <f t="shared" si="1"/>
        <v>2008</v>
      </c>
      <c r="H31" s="14">
        <f t="shared" si="2"/>
        <v>1</v>
      </c>
      <c r="J31" s="13">
        <f t="shared" si="3"/>
        <v>2008</v>
      </c>
      <c r="K31" s="14">
        <f t="shared" si="4"/>
        <v>2.1857119383668567E-2</v>
      </c>
      <c r="M31" s="13">
        <f t="shared" si="5"/>
        <v>2008</v>
      </c>
      <c r="N31" s="14">
        <f t="shared" si="6"/>
        <v>4.6377750922062325E-3</v>
      </c>
      <c r="P31" s="15">
        <f>IFERROR(VLOOKUP($D31,'Saúde Encad NUTS II Tab'!$A$5:$J$112,P$1,FALSE),"")</f>
        <v>897175.73647725873</v>
      </c>
      <c r="Q31" s="15">
        <f>IFERROR(VLOOKUP($D31,'Saúde Encad NUTS II Tab'!$A$5:$J$112,Q$1,FALSE),"")</f>
        <v>41047300</v>
      </c>
      <c r="R31" s="15">
        <f>IFERROR(VLOOKUP($D31,'Saúde Encad NUTS II Tab'!$A$5:$J$112,R$1,FALSE),"")</f>
        <v>193449600</v>
      </c>
      <c r="T31" s="9">
        <f t="shared" si="7"/>
        <v>2004</v>
      </c>
      <c r="U31" s="9">
        <v>2004</v>
      </c>
      <c r="V31" s="10">
        <f>IFERROR(VLOOKUP($U31,'Saúde Cor NUTS II Tab'!$A$5:$I$52,7,FALSE),"")</f>
        <v>664436.29426433914</v>
      </c>
    </row>
    <row r="32" spans="4:22" x14ac:dyDescent="0.3">
      <c r="D32" s="13">
        <f t="shared" si="0"/>
        <v>2009</v>
      </c>
      <c r="E32" s="9">
        <f>IFERROR(VLOOKUP($D32,'Saúde Encad NUTS II Tab'!$A$5:$J$112,E$1,FALSE),"")</f>
        <v>1007987.0072412435</v>
      </c>
      <c r="G32" s="13">
        <f t="shared" si="1"/>
        <v>2009</v>
      </c>
      <c r="H32" s="14">
        <f t="shared" si="2"/>
        <v>1</v>
      </c>
      <c r="J32" s="13">
        <f t="shared" si="3"/>
        <v>2009</v>
      </c>
      <c r="K32" s="14">
        <f t="shared" si="4"/>
        <v>2.6558822945254485E-2</v>
      </c>
      <c r="M32" s="13">
        <f t="shared" si="5"/>
        <v>2009</v>
      </c>
      <c r="N32" s="14">
        <f t="shared" si="6"/>
        <v>5.3785123912344244E-3</v>
      </c>
      <c r="P32" s="15">
        <f>IFERROR(VLOOKUP($D32,'Saúde Encad NUTS II Tab'!$A$5:$J$112,P$1,FALSE),"")</f>
        <v>1007987.0072412435</v>
      </c>
      <c r="Q32" s="15">
        <f>IFERROR(VLOOKUP($D32,'Saúde Encad NUTS II Tab'!$A$5:$J$112,Q$1,FALSE),"")</f>
        <v>37953000</v>
      </c>
      <c r="R32" s="15">
        <f>IFERROR(VLOOKUP($D32,'Saúde Encad NUTS II Tab'!$A$5:$J$112,R$1,FALSE),"")</f>
        <v>187410000</v>
      </c>
      <c r="T32" s="9">
        <f t="shared" si="7"/>
        <v>2005</v>
      </c>
      <c r="U32" s="9">
        <v>2005</v>
      </c>
      <c r="V32" s="10">
        <f>IFERROR(VLOOKUP($U32,'Saúde Cor NUTS II Tab'!$A$5:$I$52,7,FALSE),"")</f>
        <v>706538.59303721471</v>
      </c>
    </row>
    <row r="33" spans="4:22" x14ac:dyDescent="0.3">
      <c r="D33" s="13">
        <f t="shared" si="0"/>
        <v>2010</v>
      </c>
      <c r="E33" s="9">
        <f>IFERROR(VLOOKUP($D33,'Saúde Encad NUTS II Tab'!$A$5:$J$112,E$1,FALSE),"")</f>
        <v>1090302.2054225928</v>
      </c>
      <c r="G33" s="13">
        <f t="shared" si="1"/>
        <v>2010</v>
      </c>
      <c r="H33" s="14">
        <f t="shared" si="2"/>
        <v>1</v>
      </c>
      <c r="J33" s="13">
        <f t="shared" si="3"/>
        <v>2010</v>
      </c>
      <c r="K33" s="14">
        <f t="shared" si="4"/>
        <v>2.905465839387178E-2</v>
      </c>
      <c r="M33" s="13">
        <f t="shared" si="5"/>
        <v>2010</v>
      </c>
      <c r="N33" s="14">
        <f t="shared" si="6"/>
        <v>5.7183702096884979E-3</v>
      </c>
      <c r="P33" s="15">
        <f>IFERROR(VLOOKUP($D33,'Saúde Encad NUTS II Tab'!$A$5:$J$112,P$1,FALSE),"")</f>
        <v>1090302.2054225928</v>
      </c>
      <c r="Q33" s="15">
        <f>IFERROR(VLOOKUP($D33,'Saúde Encad NUTS II Tab'!$A$5:$J$112,Q$1,FALSE),"")</f>
        <v>37525899.999999993</v>
      </c>
      <c r="R33" s="15">
        <f>IFERROR(VLOOKUP($D33,'Saúde Encad NUTS II Tab'!$A$5:$J$112,R$1,FALSE),"")</f>
        <v>190666599.99999997</v>
      </c>
      <c r="T33" s="9">
        <f t="shared" si="7"/>
        <v>2006</v>
      </c>
      <c r="U33" s="9">
        <v>2006</v>
      </c>
      <c r="V33" s="10">
        <f>IFERROR(VLOOKUP($U33,'Saúde Cor NUTS II Tab'!$A$5:$I$52,7,FALSE),"")</f>
        <v>772810.63788027479</v>
      </c>
    </row>
    <row r="34" spans="4:22" x14ac:dyDescent="0.3">
      <c r="D34" s="13">
        <f t="shared" si="0"/>
        <v>2011</v>
      </c>
      <c r="E34" s="9">
        <f>IFERROR(VLOOKUP($D34,'Saúde Encad NUTS II Tab'!$A$5:$J$112,E$1,FALSE),"")</f>
        <v>968534.79977547517</v>
      </c>
      <c r="G34" s="13">
        <f t="shared" si="1"/>
        <v>2011</v>
      </c>
      <c r="H34" s="14">
        <f t="shared" si="2"/>
        <v>1</v>
      </c>
      <c r="J34" s="13">
        <f t="shared" si="3"/>
        <v>2011</v>
      </c>
      <c r="K34" s="14">
        <f t="shared" si="4"/>
        <v>2.9528049870443291E-2</v>
      </c>
      <c r="M34" s="13">
        <f t="shared" si="5"/>
        <v>2011</v>
      </c>
      <c r="N34" s="14">
        <f t="shared" si="6"/>
        <v>5.1673791886437791E-3</v>
      </c>
      <c r="P34" s="15">
        <f>IFERROR(VLOOKUP($D34,'Saúde Encad NUTS II Tab'!$A$5:$J$112,P$1,FALSE),"")</f>
        <v>968534.79977547517</v>
      </c>
      <c r="Q34" s="15">
        <f>IFERROR(VLOOKUP($D34,'Saúde Encad NUTS II Tab'!$A$5:$J$112,Q$1,FALSE),"")</f>
        <v>32800500</v>
      </c>
      <c r="R34" s="15">
        <f>IFERROR(VLOOKUP($D34,'Saúde Encad NUTS II Tab'!$A$5:$J$112,R$1,FALSE),"")</f>
        <v>187432500</v>
      </c>
      <c r="T34" s="9">
        <f t="shared" si="7"/>
        <v>2007</v>
      </c>
      <c r="U34" s="9">
        <v>2007</v>
      </c>
      <c r="V34" s="10">
        <f>IFERROR(VLOOKUP($U34,'Saúde Cor NUTS II Tab'!$A$5:$I$52,7,FALSE),"")</f>
        <v>862066.03532875376</v>
      </c>
    </row>
    <row r="35" spans="4:22" x14ac:dyDescent="0.3">
      <c r="D35" s="13">
        <f t="shared" si="0"/>
        <v>2012</v>
      </c>
      <c r="E35" s="9">
        <f>IFERROR(VLOOKUP($D35,'Saúde Encad NUTS II Tab'!$A$5:$J$112,E$1,FALSE),"")</f>
        <v>874779.6101256985</v>
      </c>
      <c r="G35" s="13">
        <f t="shared" si="1"/>
        <v>2012</v>
      </c>
      <c r="H35" s="14">
        <f t="shared" si="2"/>
        <v>1</v>
      </c>
      <c r="J35" s="13">
        <f t="shared" si="3"/>
        <v>2012</v>
      </c>
      <c r="K35" s="14">
        <f t="shared" si="4"/>
        <v>3.2021275175088806E-2</v>
      </c>
      <c r="M35" s="13">
        <f t="shared" si="5"/>
        <v>2012</v>
      </c>
      <c r="N35" s="14">
        <f t="shared" si="6"/>
        <v>4.8645377615247603E-3</v>
      </c>
      <c r="P35" s="15">
        <f>IFERROR(VLOOKUP($D35,'Saúde Encad NUTS II Tab'!$A$5:$J$112,P$1,FALSE),"")</f>
        <v>874779.6101256985</v>
      </c>
      <c r="Q35" s="15">
        <f>IFERROR(VLOOKUP($D35,'Saúde Encad NUTS II Tab'!$A$5:$J$112,Q$1,FALSE),"")</f>
        <v>27318700</v>
      </c>
      <c r="R35" s="15">
        <f>IFERROR(VLOOKUP($D35,'Saúde Encad NUTS II Tab'!$A$5:$J$112,R$1,FALSE),"")</f>
        <v>179827900</v>
      </c>
      <c r="T35" s="9">
        <f t="shared" si="7"/>
        <v>2008</v>
      </c>
      <c r="U35" s="9">
        <v>2008</v>
      </c>
      <c r="V35" s="10">
        <f>IFERROR(VLOOKUP($U35,'Saúde Cor NUTS II Tab'!$A$5:$I$52,7,FALSE),"")</f>
        <v>894590.03925417073</v>
      </c>
    </row>
    <row r="36" spans="4:22" x14ac:dyDescent="0.3">
      <c r="D36" s="13">
        <f t="shared" si="0"/>
        <v>2013</v>
      </c>
      <c r="E36" s="9">
        <f>IFERROR(VLOOKUP($D36,'Saúde Encad NUTS II Tab'!$A$5:$J$112,E$1,FALSE),"")</f>
        <v>791037.34409041004</v>
      </c>
      <c r="G36" s="13">
        <f t="shared" si="1"/>
        <v>2013</v>
      </c>
      <c r="H36" s="14">
        <f t="shared" si="2"/>
        <v>1</v>
      </c>
      <c r="J36" s="13">
        <f t="shared" si="3"/>
        <v>2013</v>
      </c>
      <c r="K36" s="14">
        <f t="shared" si="4"/>
        <v>3.0417610776416509E-2</v>
      </c>
      <c r="M36" s="13">
        <f t="shared" si="5"/>
        <v>2013</v>
      </c>
      <c r="N36" s="14">
        <f t="shared" si="6"/>
        <v>4.4398246609694981E-3</v>
      </c>
      <c r="P36" s="15">
        <f>IFERROR(VLOOKUP($D36,'Saúde Encad NUTS II Tab'!$A$5:$J$112,P$1,FALSE),"")</f>
        <v>791037.34409041004</v>
      </c>
      <c r="Q36" s="15">
        <f>IFERROR(VLOOKUP($D36,'Saúde Encad NUTS II Tab'!$A$5:$J$112,Q$1,FALSE),"")</f>
        <v>26005900</v>
      </c>
      <c r="R36" s="15">
        <f>IFERROR(VLOOKUP($D36,'Saúde Encad NUTS II Tab'!$A$5:$J$112,R$1,FALSE),"")</f>
        <v>178168599.99999997</v>
      </c>
      <c r="T36" s="9">
        <f t="shared" si="7"/>
        <v>2009</v>
      </c>
      <c r="U36" s="9">
        <v>2009</v>
      </c>
      <c r="V36" s="10">
        <f>IFERROR(VLOOKUP($U36,'Saúde Cor NUTS II Tab'!$A$5:$I$52,7,FALSE),"")</f>
        <v>987751.84003925428</v>
      </c>
    </row>
    <row r="37" spans="4:22" x14ac:dyDescent="0.3">
      <c r="D37" s="13">
        <f t="shared" si="0"/>
        <v>2014</v>
      </c>
      <c r="E37" s="9">
        <f>IFERROR(VLOOKUP($D37,'Saúde Encad NUTS II Tab'!$A$5:$J$112,E$1,FALSE),"")</f>
        <v>835921.78420076706</v>
      </c>
      <c r="G37" s="13">
        <f t="shared" si="1"/>
        <v>2014</v>
      </c>
      <c r="H37" s="14">
        <f t="shared" si="2"/>
        <v>1</v>
      </c>
      <c r="J37" s="13">
        <f t="shared" si="3"/>
        <v>2014</v>
      </c>
      <c r="K37" s="14">
        <f t="shared" si="4"/>
        <v>3.1424331482561511E-2</v>
      </c>
      <c r="M37" s="13">
        <f t="shared" si="5"/>
        <v>2014</v>
      </c>
      <c r="N37" s="14">
        <f t="shared" si="6"/>
        <v>4.6548686864567234E-3</v>
      </c>
      <c r="P37" s="15">
        <f>IFERROR(VLOOKUP($D37,'Saúde Encad NUTS II Tab'!$A$5:$J$112,P$1,FALSE),"")</f>
        <v>835921.78420076706</v>
      </c>
      <c r="Q37" s="15">
        <f>IFERROR(VLOOKUP($D37,'Saúde Encad NUTS II Tab'!$A$5:$J$112,Q$1,FALSE),"")</f>
        <v>26601100</v>
      </c>
      <c r="R37" s="15">
        <f>IFERROR(VLOOKUP($D37,'Saúde Encad NUTS II Tab'!$A$5:$J$112,R$1,FALSE),"")</f>
        <v>179580100</v>
      </c>
      <c r="T37" s="9">
        <f t="shared" si="7"/>
        <v>2010</v>
      </c>
      <c r="U37" s="9">
        <v>2010</v>
      </c>
      <c r="V37" s="10">
        <f>IFERROR(VLOOKUP($U37,'Saúde Cor NUTS II Tab'!$A$5:$I$52,7,FALSE),"")</f>
        <v>1073653.8861629046</v>
      </c>
    </row>
    <row r="38" spans="4:22" x14ac:dyDescent="0.3">
      <c r="D38" s="13">
        <f t="shared" si="0"/>
        <v>2015</v>
      </c>
      <c r="E38" s="9">
        <f>IFERROR(VLOOKUP($D38,'Saúde Encad NUTS II Tab'!$A$5:$J$112,E$1,FALSE),"")</f>
        <v>968303.53559169197</v>
      </c>
      <c r="G38" s="13">
        <f t="shared" si="1"/>
        <v>2015</v>
      </c>
      <c r="H38" s="14">
        <f t="shared" si="2"/>
        <v>1</v>
      </c>
      <c r="J38" s="13">
        <f t="shared" si="3"/>
        <v>2015</v>
      </c>
      <c r="K38" s="14">
        <f t="shared" si="4"/>
        <v>3.4366740569559899E-2</v>
      </c>
      <c r="M38" s="13">
        <f t="shared" si="5"/>
        <v>2015</v>
      </c>
      <c r="N38" s="14">
        <f t="shared" si="6"/>
        <v>5.2971174529710466E-3</v>
      </c>
      <c r="P38" s="15">
        <f>IFERROR(VLOOKUP($D38,'Saúde Encad NUTS II Tab'!$A$5:$J$112,P$1,FALSE),"")</f>
        <v>968303.53559169197</v>
      </c>
      <c r="Q38" s="15">
        <f>IFERROR(VLOOKUP($D38,'Saúde Encad NUTS II Tab'!$A$5:$J$112,Q$1,FALSE),"")</f>
        <v>28175600.000000004</v>
      </c>
      <c r="R38" s="15">
        <f>IFERROR(VLOOKUP($D38,'Saúde Encad NUTS II Tab'!$A$5:$J$112,R$1,FALSE),"")</f>
        <v>182798200</v>
      </c>
      <c r="T38" s="9">
        <f t="shared" si="7"/>
        <v>2011</v>
      </c>
      <c r="U38" s="9">
        <v>2011</v>
      </c>
      <c r="V38" s="10">
        <f>IFERROR(VLOOKUP($U38,'Saúde Cor NUTS II Tab'!$A$5:$I$52,7,FALSE),"")</f>
        <v>957813.16486751719</v>
      </c>
    </row>
    <row r="39" spans="4:22" x14ac:dyDescent="0.3">
      <c r="D39" s="13">
        <f t="shared" si="0"/>
        <v>2016</v>
      </c>
      <c r="E39" s="9">
        <f>IFERROR(VLOOKUP($D39,'Saúde Encad NUTS II Tab'!$A$5:$J$112,E$1,FALSE),"")</f>
        <v>964975.87658037688</v>
      </c>
      <c r="G39" s="13">
        <f t="shared" si="1"/>
        <v>2016</v>
      </c>
      <c r="H39" s="14">
        <f t="shared" si="2"/>
        <v>1</v>
      </c>
      <c r="J39" s="13">
        <f t="shared" si="3"/>
        <v>2016</v>
      </c>
      <c r="K39" s="14">
        <f t="shared" si="4"/>
        <v>3.339779591811199E-2</v>
      </c>
      <c r="M39" s="13">
        <f t="shared" si="5"/>
        <v>2016</v>
      </c>
      <c r="N39" s="14">
        <f t="shared" si="6"/>
        <v>5.1744163840616317E-3</v>
      </c>
      <c r="P39" s="15">
        <f>IFERROR(VLOOKUP($D39,'Saúde Encad NUTS II Tab'!$A$5:$J$112,P$1,FALSE),"")</f>
        <v>964975.87658037688</v>
      </c>
      <c r="Q39" s="15">
        <f>IFERROR(VLOOKUP($D39,'Saúde Encad NUTS II Tab'!$A$5:$J$112,Q$1,FALSE),"")</f>
        <v>28893400</v>
      </c>
      <c r="R39" s="15">
        <f>IFERROR(VLOOKUP($D39,'Saúde Encad NUTS II Tab'!$A$5:$J$112,R$1,FALSE),"")</f>
        <v>186489800</v>
      </c>
      <c r="T39" s="9">
        <f t="shared" si="7"/>
        <v>2012</v>
      </c>
      <c r="U39" s="9">
        <v>2012</v>
      </c>
      <c r="V39" s="10">
        <f>IFERROR(VLOOKUP($U39,'Saúde Cor NUTS II Tab'!$A$5:$I$52,7,FALSE),"")</f>
        <v>852777.79195289488</v>
      </c>
    </row>
    <row r="40" spans="4:22" x14ac:dyDescent="0.3">
      <c r="D40" s="13">
        <f t="shared" si="0"/>
        <v>2017</v>
      </c>
      <c r="E40" s="9">
        <f>IFERROR(VLOOKUP($D40,'Saúde Encad NUTS II Tab'!$A$5:$J$112,E$1,FALSE),"")</f>
        <v>1024379.9619325184</v>
      </c>
      <c r="G40" s="13">
        <f t="shared" si="1"/>
        <v>2017</v>
      </c>
      <c r="H40" s="14">
        <f t="shared" si="2"/>
        <v>1</v>
      </c>
      <c r="J40" s="13">
        <f t="shared" si="3"/>
        <v>2017</v>
      </c>
      <c r="K40" s="14">
        <f t="shared" si="4"/>
        <v>3.1800203704483235E-2</v>
      </c>
      <c r="M40" s="13">
        <f t="shared" si="5"/>
        <v>2017</v>
      </c>
      <c r="N40" s="14">
        <f t="shared" si="6"/>
        <v>5.3068762896133544E-3</v>
      </c>
      <c r="P40" s="15">
        <f>IFERROR(VLOOKUP($D40,'Saúde Encad NUTS II Tab'!$A$5:$J$112,P$1,FALSE),"")</f>
        <v>1024379.9619325184</v>
      </c>
      <c r="Q40" s="15">
        <f>IFERROR(VLOOKUP($D40,'Saúde Encad NUTS II Tab'!$A$5:$J$112,Q$1,FALSE),"")</f>
        <v>32213000</v>
      </c>
      <c r="R40" s="15">
        <f>IFERROR(VLOOKUP($D40,'Saúde Encad NUTS II Tab'!$A$5:$J$112,R$1,FALSE),"")</f>
        <v>193028800.00000003</v>
      </c>
      <c r="T40" s="9">
        <f t="shared" si="7"/>
        <v>2013</v>
      </c>
      <c r="U40" s="9">
        <v>2013</v>
      </c>
      <c r="V40" s="10">
        <f>IFERROR(VLOOKUP($U40,'Saúde Cor NUTS II Tab'!$A$5:$I$52,7,FALSE),"")</f>
        <v>765012.03631010803</v>
      </c>
    </row>
    <row r="41" spans="4:22" x14ac:dyDescent="0.3">
      <c r="D41" s="13">
        <f t="shared" si="0"/>
        <v>2018</v>
      </c>
      <c r="E41" s="9">
        <f>IFERROR(VLOOKUP($D41,'Saúde Encad NUTS II Tab'!$A$5:$J$112,E$1,FALSE),"")</f>
        <v>1076716.534504486</v>
      </c>
      <c r="G41" s="13">
        <f t="shared" si="1"/>
        <v>2018</v>
      </c>
      <c r="H41" s="14">
        <f t="shared" si="2"/>
        <v>1</v>
      </c>
      <c r="J41" s="13">
        <f t="shared" si="3"/>
        <v>2018</v>
      </c>
      <c r="K41" s="14">
        <f t="shared" si="4"/>
        <v>3.1478797658334022E-2</v>
      </c>
      <c r="M41" s="13">
        <f t="shared" si="5"/>
        <v>2018</v>
      </c>
      <c r="N41" s="14">
        <f t="shared" si="6"/>
        <v>5.4234805068712286E-3</v>
      </c>
      <c r="P41" s="15">
        <f>IFERROR(VLOOKUP($D41,'Saúde Encad NUTS II Tab'!$A$5:$J$112,P$1,FALSE),"")</f>
        <v>1076716.534504486</v>
      </c>
      <c r="Q41" s="15">
        <f>IFERROR(VLOOKUP($D41,'Saúde Encad NUTS II Tab'!$A$5:$J$112,Q$1,FALSE),"")</f>
        <v>34204500</v>
      </c>
      <c r="R41" s="15">
        <f>IFERROR(VLOOKUP($D41,'Saúde Encad NUTS II Tab'!$A$5:$J$112,R$1,FALSE),"")</f>
        <v>198528700</v>
      </c>
      <c r="T41" s="9">
        <f t="shared" si="7"/>
        <v>2014</v>
      </c>
      <c r="U41" s="9">
        <v>2014</v>
      </c>
      <c r="V41" s="10">
        <f>IFERROR(VLOOKUP($U41,'Saúde Cor NUTS II Tab'!$A$5:$I$52,7,FALSE),"")</f>
        <v>817431.70755642781</v>
      </c>
    </row>
    <row r="42" spans="4:22" x14ac:dyDescent="0.3">
      <c r="D42" s="13">
        <f t="shared" si="0"/>
        <v>2019</v>
      </c>
      <c r="E42" s="9">
        <f>IFERROR(VLOOKUP($D42,'Saúde Encad NUTS II Tab'!$A$5:$J$112,E$1,FALSE),"")</f>
        <v>1153989.0689713776</v>
      </c>
      <c r="G42" s="13">
        <f t="shared" si="1"/>
        <v>2019</v>
      </c>
      <c r="H42" s="14">
        <f t="shared" si="2"/>
        <v>1</v>
      </c>
      <c r="J42" s="13">
        <f t="shared" si="3"/>
        <v>2019</v>
      </c>
      <c r="K42" s="14">
        <f t="shared" si="4"/>
        <v>3.2013190141047393E-2</v>
      </c>
      <c r="M42" s="13">
        <f t="shared" si="5"/>
        <v>2019</v>
      </c>
      <c r="N42" s="14">
        <f t="shared" si="6"/>
        <v>5.6608355696692973E-3</v>
      </c>
      <c r="P42" s="15">
        <f>IFERROR(VLOOKUP($D42,'Saúde Encad NUTS II Tab'!$A$5:$J$112,P$1,FALSE),"")</f>
        <v>1153989.0689713776</v>
      </c>
      <c r="Q42" s="15">
        <f>IFERROR(VLOOKUP($D42,'Saúde Encad NUTS II Tab'!$A$5:$J$112,Q$1,FALSE),"")</f>
        <v>36047300</v>
      </c>
      <c r="R42" s="15">
        <f>IFERROR(VLOOKUP($D42,'Saúde Encad NUTS II Tab'!$A$5:$J$112,R$1,FALSE),"")</f>
        <v>203854900</v>
      </c>
      <c r="T42" s="9">
        <f t="shared" si="7"/>
        <v>2015</v>
      </c>
      <c r="U42" s="9">
        <v>2015</v>
      </c>
      <c r="V42" s="10">
        <f>IFERROR(VLOOKUP($U42,'Saúde Cor NUTS II Tab'!$A$5:$I$52,7,FALSE),"")</f>
        <v>958368.11089303228</v>
      </c>
    </row>
    <row r="43" spans="4:22" x14ac:dyDescent="0.3">
      <c r="D43" s="13">
        <f t="shared" si="0"/>
        <v>2020</v>
      </c>
      <c r="E43" s="9">
        <f>IFERROR(VLOOKUP($D43,'Saúde Encad NUTS II Tab'!$A$5:$J$112,E$1,FALSE),"")</f>
        <v>1274261.7442582999</v>
      </c>
      <c r="G43" s="13">
        <f t="shared" si="1"/>
        <v>2020</v>
      </c>
      <c r="H43" s="14">
        <f t="shared" si="2"/>
        <v>1</v>
      </c>
      <c r="J43" s="13">
        <f t="shared" si="3"/>
        <v>2020</v>
      </c>
      <c r="K43" s="14">
        <f t="shared" si="4"/>
        <v>3.6136454994918112E-2</v>
      </c>
      <c r="M43" s="13">
        <f t="shared" si="5"/>
        <v>2020</v>
      </c>
      <c r="N43" s="14">
        <f t="shared" si="6"/>
        <v>6.8166434459362357E-3</v>
      </c>
      <c r="P43" s="15">
        <f>IFERROR(VLOOKUP($D43,'Saúde Encad NUTS II Tab'!$A$5:$J$112,P$1,FALSE),"")</f>
        <v>1274261.7442582999</v>
      </c>
      <c r="Q43" s="15">
        <f>IFERROR(VLOOKUP($D43,'Saúde Encad NUTS II Tab'!$A$5:$J$112,Q$1,FALSE),"")</f>
        <v>35262500</v>
      </c>
      <c r="R43" s="15">
        <f>IFERROR(VLOOKUP($D43,'Saúde Encad NUTS II Tab'!$A$5:$J$112,R$1,FALSE),"")</f>
        <v>186933900.00000003</v>
      </c>
      <c r="T43" s="9">
        <f t="shared" si="7"/>
        <v>2016</v>
      </c>
      <c r="U43" s="9">
        <v>2016</v>
      </c>
      <c r="V43" s="10">
        <f>IFERROR(VLOOKUP($U43,'Saúde Cor NUTS II Tab'!$A$5:$I$52,7,FALSE),"")</f>
        <v>964972.53680078499</v>
      </c>
    </row>
    <row r="44" spans="4:22" x14ac:dyDescent="0.3">
      <c r="D44" s="13">
        <f>D45-1</f>
        <v>2021</v>
      </c>
      <c r="E44" s="9">
        <f>IFERROR(VLOOKUP($D44,'Saúde Encad NUTS II Tab'!$A$5:$J$112,E$1,FALSE),"")</f>
        <v>1260395.457595956</v>
      </c>
      <c r="G44" s="13">
        <f t="shared" si="1"/>
        <v>2021</v>
      </c>
      <c r="H44" s="14">
        <f t="shared" si="2"/>
        <v>1</v>
      </c>
      <c r="J44" s="13">
        <f t="shared" si="3"/>
        <v>2021</v>
      </c>
      <c r="K44" s="14">
        <f t="shared" si="4"/>
        <v>3.3075602786819994E-2</v>
      </c>
      <c r="M44" s="13">
        <f t="shared" si="5"/>
        <v>2021</v>
      </c>
      <c r="N44" s="14">
        <f t="shared" si="6"/>
        <v>6.3766123471975548E-3</v>
      </c>
      <c r="P44" s="15">
        <f>IFERROR(VLOOKUP($D44,'Saúde Encad NUTS II Tab'!$A$5:$J$112,P$1,FALSE),"")</f>
        <v>1260395.457595956</v>
      </c>
      <c r="Q44" s="15">
        <f>IFERROR(VLOOKUP($D44,'Saúde Encad NUTS II Tab'!$A$5:$J$112,Q$1,FALSE),"")</f>
        <v>38106500</v>
      </c>
      <c r="R44" s="15">
        <f>IFERROR(VLOOKUP($D44,'Saúde Encad NUTS II Tab'!$A$5:$J$112,R$1,FALSE),"")</f>
        <v>197659099.99999997</v>
      </c>
      <c r="T44" s="9">
        <f t="shared" si="7"/>
        <v>2017</v>
      </c>
      <c r="U44" s="9">
        <v>2017</v>
      </c>
      <c r="V44" s="10">
        <f>IFERROR(VLOOKUP($U44,'Saúde Cor NUTS II Tab'!$A$5:$I$52,7,FALSE),"")</f>
        <v>1045835.5593719332</v>
      </c>
    </row>
    <row r="45" spans="4:22" x14ac:dyDescent="0.3">
      <c r="D45" s="13">
        <f>T4</f>
        <v>2022</v>
      </c>
      <c r="E45" s="9">
        <f>IFERROR(VLOOKUP($D45,'Saúde Encad NUTS II Tab'!$A$5:$J$112,E$1,FALSE),"")</f>
        <v>1246964.8565368166</v>
      </c>
      <c r="G45" s="13">
        <f t="shared" si="1"/>
        <v>2022</v>
      </c>
      <c r="H45" s="14">
        <f>IF(SUM(E45)=0,"",E45/P45)</f>
        <v>1</v>
      </c>
      <c r="J45" s="13">
        <f t="shared" si="3"/>
        <v>2022</v>
      </c>
      <c r="K45" s="14">
        <f>IF(SUM(E45)=0,"",E45/Q45)</f>
        <v>3.1771019441171423E-2</v>
      </c>
      <c r="M45" s="13">
        <f t="shared" si="5"/>
        <v>2022</v>
      </c>
      <c r="N45" s="14">
        <f>IF(SUM(E45)=0,"",E45/R45)</f>
        <v>5.9054675019017686E-3</v>
      </c>
      <c r="P45" s="15">
        <f>IFERROR(VLOOKUP($D45,'Saúde Encad NUTS II Tab'!$A$5:$J$112,P$1,FALSE),"")</f>
        <v>1246964.8565368166</v>
      </c>
      <c r="Q45" s="15">
        <f>IFERROR(VLOOKUP($D45,'Saúde Encad NUTS II Tab'!$A$5:$J$112,Q$1,FALSE),"")</f>
        <v>39248500</v>
      </c>
      <c r="R45" s="15">
        <f>IFERROR(VLOOKUP($D45,'Saúde Encad NUTS II Tab'!$A$5:$J$112,R$1,FALSE),"")</f>
        <v>211154300</v>
      </c>
      <c r="T45" s="9">
        <f t="shared" si="7"/>
        <v>2018</v>
      </c>
      <c r="U45" s="9">
        <v>2018</v>
      </c>
      <c r="V45" s="10">
        <f>IFERROR(VLOOKUP($U45,'Saúde Cor NUTS II Tab'!$A$5:$I$52,7,FALSE),"")</f>
        <v>1131769.8037291463</v>
      </c>
    </row>
    <row r="46" spans="4:22" x14ac:dyDescent="0.3">
      <c r="T46" s="9">
        <f t="shared" si="7"/>
        <v>2019</v>
      </c>
      <c r="U46" s="9">
        <v>2019</v>
      </c>
      <c r="V46" s="10">
        <f>IFERROR(VLOOKUP($U46,'Saúde Cor NUTS II Tab'!$A$5:$I$52,7,FALSE),"")</f>
        <v>1242595.1766437683</v>
      </c>
    </row>
    <row r="47" spans="4:22" x14ac:dyDescent="0.3">
      <c r="T47" s="9">
        <f t="shared" si="7"/>
        <v>2020</v>
      </c>
      <c r="U47" s="9">
        <v>2020</v>
      </c>
      <c r="V47" s="10">
        <f>IFERROR(VLOOKUP($U47,'Saúde Cor NUTS II Tab'!$A$5:$I$52,7,FALSE),"")</f>
        <v>1391607.6545632973</v>
      </c>
    </row>
    <row r="48" spans="4:22" x14ac:dyDescent="0.3">
      <c r="T48" s="9">
        <f t="shared" si="7"/>
        <v>2021</v>
      </c>
      <c r="U48" s="9">
        <v>2021</v>
      </c>
      <c r="V48" s="10">
        <f>IFERROR(VLOOKUP($U48,'Saúde Cor NUTS II Tab'!$A$5:$I$52,7,FALSE),"")</f>
        <v>1443399.4602551523</v>
      </c>
    </row>
    <row r="49" spans="20:22" x14ac:dyDescent="0.3">
      <c r="T49" s="9">
        <f t="shared" si="7"/>
        <v>2022</v>
      </c>
      <c r="U49" s="9">
        <v>2022</v>
      </c>
      <c r="V49" s="10">
        <f>IFERROR(VLOOKUP($U49,'Saúde Cor NUTS II Tab'!$A$5:$I$52,7,FALSE),"")</f>
        <v>1546152.5466143279</v>
      </c>
    </row>
    <row r="50" spans="20:22" x14ac:dyDescent="0.3">
      <c r="T50" s="9" t="str">
        <f t="shared" si="7"/>
        <v/>
      </c>
      <c r="U50" s="9">
        <v>2023</v>
      </c>
      <c r="V50" s="10">
        <f>IFERROR(VLOOKUP($U50,'Saúde Cor NUTS II Tab'!$A$5:$I$52,7,FALSE),"")</f>
        <v>0</v>
      </c>
    </row>
    <row r="51" spans="20:22" x14ac:dyDescent="0.3">
      <c r="T51" s="9" t="str">
        <f t="shared" si="7"/>
        <v/>
      </c>
      <c r="U51" s="9">
        <v>2024</v>
      </c>
      <c r="V51" s="10" t="str">
        <f>IFERROR(VLOOKUP($U51,'Saúde Cor NUTS II Tab'!$A$5:$I$52,7,FALSE),"")</f>
        <v/>
      </c>
    </row>
    <row r="52" spans="20:22" x14ac:dyDescent="0.3">
      <c r="T52" s="9" t="str">
        <f t="shared" si="7"/>
        <v/>
      </c>
      <c r="U52" s="9">
        <v>2025</v>
      </c>
      <c r="V52" s="10" t="str">
        <f>IFERROR(VLOOKUP($U52,'Saúde Cor NUTS II Tab'!$A$5:$I$52,7,FALSE),"")</f>
        <v/>
      </c>
    </row>
    <row r="53" spans="20:22" x14ac:dyDescent="0.3">
      <c r="T53" s="9" t="str">
        <f t="shared" si="7"/>
        <v/>
      </c>
      <c r="U53" s="9">
        <v>2026</v>
      </c>
      <c r="V53" s="10" t="str">
        <f>IFERROR(VLOOKUP($U53,'Saúde Cor NUTS II Tab'!$A$5:$I$52,7,FALSE),"")</f>
        <v/>
      </c>
    </row>
    <row r="54" spans="20:22" x14ac:dyDescent="0.3">
      <c r="T54" s="9" t="str">
        <f t="shared" si="7"/>
        <v/>
      </c>
      <c r="U54" s="9">
        <v>2027</v>
      </c>
      <c r="V54" s="10" t="str">
        <f>IFERROR(VLOOKUP($U54,'Saúde Cor NUTS II Tab'!$A$5:$I$52,7,FALSE),"")</f>
        <v/>
      </c>
    </row>
    <row r="55" spans="20:22" x14ac:dyDescent="0.3">
      <c r="T55" s="9" t="str">
        <f t="shared" si="7"/>
        <v/>
      </c>
      <c r="U55" s="9">
        <v>2028</v>
      </c>
      <c r="V55" s="10" t="str">
        <f>IFERROR(VLOOKUP($U55,'Saúde Cor NUTS II Tab'!$A$5:$I$52,7,FALSE),"")</f>
        <v/>
      </c>
    </row>
    <row r="56" spans="20:22" x14ac:dyDescent="0.3">
      <c r="T56" s="9" t="str">
        <f t="shared" si="7"/>
        <v/>
      </c>
      <c r="U56" s="9">
        <v>2029</v>
      </c>
      <c r="V56" s="10" t="str">
        <f>IFERROR(VLOOKUP($U56,'Saúde Cor NUTS II Tab'!$A$5:$I$52,7,FALSE),"")</f>
        <v/>
      </c>
    </row>
  </sheetData>
  <sheetProtection algorithmName="SHA-512" hashValue="ffqqzhvtCG2MD6o9Ll2Cx+QOSUWgdUyyLLeVoPygo/aQuWklM24XoKtIGQskf/vis5UBEoMXTVz7sUmZhbE3oQ==" saltValue="xlpznTmDQtnG2i5pAGI+9g==" spinCount="100000" sheet="1" objects="1" scenarios="1" autoFilter="0"/>
  <mergeCells count="4">
    <mergeCell ref="D2:E2"/>
    <mergeCell ref="G2:H2"/>
    <mergeCell ref="J2:K2"/>
    <mergeCell ref="M2: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Folha2"/>
  <dimension ref="A1:V56"/>
  <sheetViews>
    <sheetView topLeftCell="B1" workbookViewId="0">
      <selection activeCell="A34" sqref="A1:XFD1048576"/>
    </sheetView>
  </sheetViews>
  <sheetFormatPr defaultRowHeight="14.4" x14ac:dyDescent="0.3"/>
  <cols>
    <col min="1" max="1" width="8.88671875" style="9"/>
    <col min="2" max="2" width="21" style="9" bestFit="1" customWidth="1"/>
    <col min="3" max="15" width="8.88671875" style="9"/>
    <col min="16" max="16" width="12.109375" style="9" bestFit="1" customWidth="1"/>
    <col min="17" max="17" width="10.109375" style="9" bestFit="1" customWidth="1"/>
    <col min="18" max="18" width="11.109375" style="9" bestFit="1" customWidth="1"/>
    <col min="19" max="19" width="8.88671875" style="9"/>
    <col min="20" max="20" width="5" style="9" bestFit="1" customWidth="1"/>
    <col min="21" max="21" width="5" style="10" bestFit="1" customWidth="1"/>
    <col min="22" max="22" width="11.44140625" style="9" bestFit="1" customWidth="1"/>
    <col min="23" max="16384" width="8.88671875" style="9"/>
  </cols>
  <sheetData>
    <row r="1" spans="1:22" x14ac:dyDescent="0.3">
      <c r="A1" s="9">
        <v>5</v>
      </c>
      <c r="B1" s="9" t="str">
        <f>VLOOKUP(A1,$A$5:$B$10,2,FALSE)</f>
        <v>Algarve</v>
      </c>
      <c r="E1" s="9">
        <f>A1+1</f>
        <v>6</v>
      </c>
      <c r="P1" s="9">
        <v>7</v>
      </c>
      <c r="Q1" s="9">
        <v>8</v>
      </c>
      <c r="R1" s="9">
        <v>9</v>
      </c>
    </row>
    <row r="2" spans="1:22" x14ac:dyDescent="0.3">
      <c r="D2" s="70" t="s">
        <v>40</v>
      </c>
      <c r="E2" s="70"/>
      <c r="G2" s="70" t="s">
        <v>41</v>
      </c>
      <c r="H2" s="70"/>
      <c r="J2" s="70" t="s">
        <v>42</v>
      </c>
      <c r="K2" s="70"/>
      <c r="M2" s="70" t="s">
        <v>43</v>
      </c>
      <c r="N2" s="70"/>
    </row>
    <row r="3" spans="1:22" x14ac:dyDescent="0.3">
      <c r="U3" s="9"/>
      <c r="V3" s="10"/>
    </row>
    <row r="4" spans="1:22" x14ac:dyDescent="0.3">
      <c r="D4" s="12"/>
      <c r="E4" s="11" t="str">
        <f>HLOOKUP(B1,'Educação Cor NUTS II Tab'!$B$4:$I$42,1,FALSE)</f>
        <v>Algarve</v>
      </c>
      <c r="G4" s="12"/>
      <c r="H4" s="11" t="str">
        <f>E4</f>
        <v>Algarve</v>
      </c>
      <c r="J4" s="12"/>
      <c r="K4" s="11" t="str">
        <f>H4</f>
        <v>Algarve</v>
      </c>
      <c r="M4" s="12"/>
      <c r="N4" s="11" t="str">
        <f>K4</f>
        <v>Algarve</v>
      </c>
      <c r="P4" s="11" t="s">
        <v>32</v>
      </c>
      <c r="Q4" s="11" t="s">
        <v>37</v>
      </c>
      <c r="R4" s="11" t="s">
        <v>38</v>
      </c>
      <c r="T4" s="9">
        <f>MAX(T5:T500)</f>
        <v>2022</v>
      </c>
      <c r="U4" s="9"/>
      <c r="V4" s="10" t="s">
        <v>32</v>
      </c>
    </row>
    <row r="5" spans="1:22" x14ac:dyDescent="0.3">
      <c r="A5" s="9">
        <v>1</v>
      </c>
      <c r="B5" s="9" t="s">
        <v>0</v>
      </c>
      <c r="D5" s="13">
        <f t="shared" ref="D5:D43" si="0">D6-1</f>
        <v>1982</v>
      </c>
      <c r="E5" s="9">
        <f>IFERROR(VLOOKUP($D5,'Educação Cor NUTS II Tab'!$A$5:$I$508,E$1,FALSE),"")</f>
        <v>1926</v>
      </c>
      <c r="G5" s="13">
        <f>D5</f>
        <v>1982</v>
      </c>
      <c r="H5" s="14">
        <f>IF(SUM(E5)=0,"",E5/P5)</f>
        <v>2.4465253379408986E-2</v>
      </c>
      <c r="J5" s="13">
        <f>G5</f>
        <v>1982</v>
      </c>
      <c r="K5" s="14">
        <f>IF(SUM(E5)=0,"",E5/Q5)</f>
        <v>4.8631451368548635E-4</v>
      </c>
      <c r="M5" s="13">
        <f>J5</f>
        <v>1982</v>
      </c>
      <c r="N5" s="14">
        <f>IF(SUM(E5)=0,"",E5/R5)</f>
        <v>1.585576685601383E-4</v>
      </c>
      <c r="P5" s="15">
        <f>IFERROR(VLOOKUP($D5,'Educação Cor NUTS II Tab'!$A$5:$I$508,P$1,FALSE),"")</f>
        <v>78723.893439052001</v>
      </c>
      <c r="Q5" s="15">
        <f>IFERROR(VLOOKUP($D5,'Educação Cor NUTS II Tab'!$A$5:$I$508,Q$1,FALSE),"")</f>
        <v>3960399.9999999995</v>
      </c>
      <c r="R5" s="15">
        <f>IFERROR(VLOOKUP($D5,'Educação Cor NUTS II Tab'!$A$5:$I$508,R$1,FALSE),"")</f>
        <v>12147000</v>
      </c>
      <c r="T5" s="9" t="str">
        <f>IF(SUM(V5)&gt;0,U5,"")</f>
        <v/>
      </c>
      <c r="U5" s="9">
        <v>1978</v>
      </c>
      <c r="V5" s="10">
        <f>IFERROR(VLOOKUP($U5,'Educação Cor NUTS II Tab'!$A$5:$I$52,7,FALSE),"")</f>
        <v>0</v>
      </c>
    </row>
    <row r="6" spans="1:22" x14ac:dyDescent="0.3">
      <c r="A6" s="9">
        <v>2</v>
      </c>
      <c r="B6" s="9" t="s">
        <v>1</v>
      </c>
      <c r="D6" s="13">
        <f t="shared" si="0"/>
        <v>1983</v>
      </c>
      <c r="E6" s="9">
        <f>IFERROR(VLOOKUP($D6,'Educação Cor NUTS II Tab'!$A$5:$I$508,E$1,FALSE),"")</f>
        <v>2757</v>
      </c>
      <c r="G6" s="13">
        <f>G5+1</f>
        <v>1983</v>
      </c>
      <c r="H6" s="14">
        <f t="shared" ref="H6:H42" si="1">IF(SUM(E6)=0,"",E6/P6)</f>
        <v>2.9552795048459098E-2</v>
      </c>
      <c r="J6" s="13">
        <f>J5+1</f>
        <v>1983</v>
      </c>
      <c r="K6" s="14">
        <f t="shared" ref="K6:K42" si="2">IF(SUM(E6)=0,"",E6/Q6)</f>
        <v>5.6992248062015505E-4</v>
      </c>
      <c r="M6" s="13">
        <f>M5+1</f>
        <v>1983</v>
      </c>
      <c r="N6" s="14">
        <f t="shared" ref="N6:N42" si="3">IF(SUM(E6)=0,"",E6/R6)</f>
        <v>1.7856217616580311E-4</v>
      </c>
      <c r="P6" s="15">
        <f>IFERROR(VLOOKUP($D6,'Educação Cor NUTS II Tab'!$A$5:$I$508,P$1,FALSE),"")</f>
        <v>93290.668293107927</v>
      </c>
      <c r="Q6" s="15">
        <f>IFERROR(VLOOKUP($D6,'Educação Cor NUTS II Tab'!$A$5:$I$508,Q$1,FALSE),"")</f>
        <v>4837500</v>
      </c>
      <c r="R6" s="15">
        <f>IFERROR(VLOOKUP($D6,'Educação Cor NUTS II Tab'!$A$5:$I$508,R$1,FALSE),"")</f>
        <v>15440000</v>
      </c>
      <c r="T6" s="9" t="str">
        <f t="shared" ref="T6:T56" si="4">IF(SUM(V6)&gt;0,U6,"")</f>
        <v/>
      </c>
      <c r="U6" s="9">
        <v>1979</v>
      </c>
      <c r="V6" s="10">
        <f>IFERROR(VLOOKUP($U6,'Educação Cor NUTS II Tab'!$A$5:$I$52,7,FALSE),"")</f>
        <v>0</v>
      </c>
    </row>
    <row r="7" spans="1:22" x14ac:dyDescent="0.3">
      <c r="A7" s="9">
        <v>3</v>
      </c>
      <c r="B7" s="9" t="s">
        <v>33</v>
      </c>
      <c r="D7" s="13">
        <f t="shared" si="0"/>
        <v>1984</v>
      </c>
      <c r="E7" s="9">
        <f>IFERROR(VLOOKUP($D7,'Educação Cor NUTS II Tab'!$A$5:$I$508,E$1,FALSE),"")</f>
        <v>3140</v>
      </c>
      <c r="G7" s="13">
        <f t="shared" ref="G7:G42" si="5">G6+1</f>
        <v>1984</v>
      </c>
      <c r="H7" s="14">
        <f t="shared" si="1"/>
        <v>3.2144878506571481E-2</v>
      </c>
      <c r="J7" s="13">
        <f t="shared" ref="J7:J42" si="6">J6+1</f>
        <v>1984</v>
      </c>
      <c r="K7" s="14">
        <f t="shared" si="2"/>
        <v>5.9977460699482362E-4</v>
      </c>
      <c r="M7" s="13">
        <f t="shared" ref="M7:M42" si="7">M6+1</f>
        <v>1984</v>
      </c>
      <c r="N7" s="14">
        <f t="shared" si="3"/>
        <v>1.657079529262758E-4</v>
      </c>
      <c r="P7" s="15">
        <f>IFERROR(VLOOKUP($D7,'Educação Cor NUTS II Tab'!$A$5:$I$508,P$1,FALSE),"")</f>
        <v>97682.745926635864</v>
      </c>
      <c r="Q7" s="15">
        <f>IFERROR(VLOOKUP($D7,'Educação Cor NUTS II Tab'!$A$5:$I$508,Q$1,FALSE),"")</f>
        <v>5235300</v>
      </c>
      <c r="R7" s="15">
        <f>IFERROR(VLOOKUP($D7,'Educação Cor NUTS II Tab'!$A$5:$I$508,R$1,FALSE),"")</f>
        <v>18949000</v>
      </c>
      <c r="T7" s="9">
        <f t="shared" si="4"/>
        <v>1980</v>
      </c>
      <c r="U7" s="9">
        <v>1980</v>
      </c>
      <c r="V7" s="10">
        <f>IFERROR(VLOOKUP($U7,'Educação Cor NUTS II Tab'!$A$5:$I$52,7,FALSE),"")</f>
        <v>48194.149167901007</v>
      </c>
    </row>
    <row r="8" spans="1:22" x14ac:dyDescent="0.3">
      <c r="A8" s="9">
        <v>4</v>
      </c>
      <c r="B8" s="9" t="s">
        <v>2</v>
      </c>
      <c r="D8" s="13">
        <f t="shared" si="0"/>
        <v>1985</v>
      </c>
      <c r="E8" s="9">
        <f>IFERROR(VLOOKUP($D8,'Educação Cor NUTS II Tab'!$A$5:$I$508,E$1,FALSE),"")</f>
        <v>3320</v>
      </c>
      <c r="G8" s="13">
        <f t="shared" si="5"/>
        <v>1985</v>
      </c>
      <c r="H8" s="14">
        <f t="shared" si="1"/>
        <v>3.3522021853434572E-2</v>
      </c>
      <c r="J8" s="13">
        <f t="shared" si="6"/>
        <v>1985</v>
      </c>
      <c r="K8" s="14">
        <f t="shared" si="2"/>
        <v>5.5338867220055339E-4</v>
      </c>
      <c r="M8" s="13">
        <f t="shared" si="7"/>
        <v>1985</v>
      </c>
      <c r="N8" s="14">
        <f t="shared" si="3"/>
        <v>1.42938945265578E-4</v>
      </c>
      <c r="P8" s="15">
        <f>IFERROR(VLOOKUP($D8,'Educação Cor NUTS II Tab'!$A$5:$I$508,P$1,FALSE),"")</f>
        <v>99039.372222706254</v>
      </c>
      <c r="Q8" s="15">
        <f>IFERROR(VLOOKUP($D8,'Educação Cor NUTS II Tab'!$A$5:$I$508,Q$1,FALSE),"")</f>
        <v>5999400</v>
      </c>
      <c r="R8" s="15">
        <f>IFERROR(VLOOKUP($D8,'Educação Cor NUTS II Tab'!$A$5:$I$508,R$1,FALSE),"")</f>
        <v>23226699.999999996</v>
      </c>
      <c r="T8" s="9">
        <f t="shared" si="4"/>
        <v>1981</v>
      </c>
      <c r="U8" s="9">
        <v>1981</v>
      </c>
      <c r="V8" s="10">
        <f>IFERROR(VLOOKUP($U8,'Educação Cor NUTS II Tab'!$A$5:$I$52,7,FALSE),"")</f>
        <v>63371.405855188619</v>
      </c>
    </row>
    <row r="9" spans="1:22" x14ac:dyDescent="0.3">
      <c r="A9" s="9">
        <v>5</v>
      </c>
      <c r="B9" s="9" t="s">
        <v>3</v>
      </c>
      <c r="D9" s="13">
        <f t="shared" si="0"/>
        <v>1986</v>
      </c>
      <c r="E9" s="9">
        <f>IFERROR(VLOOKUP($D9,'Educação Cor NUTS II Tab'!$A$5:$I$508,E$1,FALSE),"")</f>
        <v>2617</v>
      </c>
      <c r="G9" s="13">
        <f t="shared" si="5"/>
        <v>1986</v>
      </c>
      <c r="H9" s="14">
        <f t="shared" si="1"/>
        <v>2.8939367902683408E-2</v>
      </c>
      <c r="J9" s="13">
        <f t="shared" si="6"/>
        <v>1986</v>
      </c>
      <c r="K9" s="14">
        <f t="shared" si="2"/>
        <v>3.705119492581266E-4</v>
      </c>
      <c r="M9" s="13">
        <f t="shared" si="7"/>
        <v>1986</v>
      </c>
      <c r="N9" s="14">
        <f t="shared" si="3"/>
        <v>9.2367096560146264E-5</v>
      </c>
      <c r="P9" s="15">
        <f>IFERROR(VLOOKUP($D9,'Educação Cor NUTS II Tab'!$A$5:$I$508,P$1,FALSE),"")</f>
        <v>90430.447852226178</v>
      </c>
      <c r="Q9" s="15">
        <f>IFERROR(VLOOKUP($D9,'Educação Cor NUTS II Tab'!$A$5:$I$508,Q$1,FALSE),"")</f>
        <v>7063200</v>
      </c>
      <c r="R9" s="15">
        <f>IFERROR(VLOOKUP($D9,'Educação Cor NUTS II Tab'!$A$5:$I$508,R$1,FALSE),"")</f>
        <v>28332600</v>
      </c>
      <c r="T9" s="9">
        <f t="shared" si="4"/>
        <v>1982</v>
      </c>
      <c r="U9" s="9">
        <v>1982</v>
      </c>
      <c r="V9" s="10">
        <f>IFERROR(VLOOKUP($U9,'Educação Cor NUTS II Tab'!$A$5:$I$52,7,FALSE),"")</f>
        <v>78723.893439052001</v>
      </c>
    </row>
    <row r="10" spans="1:22" x14ac:dyDescent="0.3">
      <c r="A10" s="9">
        <v>6</v>
      </c>
      <c r="B10" s="9" t="s">
        <v>32</v>
      </c>
      <c r="D10" s="13">
        <f t="shared" si="0"/>
        <v>1987</v>
      </c>
      <c r="E10" s="9">
        <f>IFERROR(VLOOKUP($D10,'Educação Cor NUTS II Tab'!$A$5:$I$508,E$1,FALSE),"")</f>
        <v>6458</v>
      </c>
      <c r="G10" s="13">
        <f t="shared" si="5"/>
        <v>1987</v>
      </c>
      <c r="H10" s="14">
        <f t="shared" si="1"/>
        <v>3.7309162415375303E-2</v>
      </c>
      <c r="J10" s="13">
        <f t="shared" si="6"/>
        <v>1987</v>
      </c>
      <c r="K10" s="14">
        <f t="shared" si="2"/>
        <v>7.0139997610591594E-4</v>
      </c>
      <c r="M10" s="13">
        <f t="shared" si="7"/>
        <v>1987</v>
      </c>
      <c r="N10" s="14">
        <f t="shared" si="3"/>
        <v>1.9272721846695615E-4</v>
      </c>
      <c r="P10" s="15">
        <f>IFERROR(VLOOKUP($D10,'Educação Cor NUTS II Tab'!$A$5:$I$508,P$1,FALSE),"")</f>
        <v>173094.21015944931</v>
      </c>
      <c r="Q10" s="15">
        <f>IFERROR(VLOOKUP($D10,'Educação Cor NUTS II Tab'!$A$5:$I$508,Q$1,FALSE),"")</f>
        <v>9207300</v>
      </c>
      <c r="R10" s="15">
        <f>IFERROR(VLOOKUP($D10,'Educação Cor NUTS II Tab'!$A$5:$I$508,R$1,FALSE),"")</f>
        <v>33508500</v>
      </c>
      <c r="T10" s="9">
        <f t="shared" si="4"/>
        <v>1983</v>
      </c>
      <c r="U10" s="9">
        <v>1983</v>
      </c>
      <c r="V10" s="10">
        <f>IFERROR(VLOOKUP($U10,'Educação Cor NUTS II Tab'!$A$5:$I$52,7,FALSE),"")</f>
        <v>93290.668293107927</v>
      </c>
    </row>
    <row r="11" spans="1:22" x14ac:dyDescent="0.3">
      <c r="D11" s="13">
        <f t="shared" si="0"/>
        <v>1988</v>
      </c>
      <c r="E11" s="9">
        <f>IFERROR(VLOOKUP($D11,'Educação Cor NUTS II Tab'!$A$5:$I$508,E$1,FALSE),"")</f>
        <v>7312</v>
      </c>
      <c r="G11" s="13">
        <f t="shared" si="5"/>
        <v>1988</v>
      </c>
      <c r="H11" s="14">
        <f t="shared" si="1"/>
        <v>3.5389632148630022E-2</v>
      </c>
      <c r="J11" s="13">
        <f t="shared" si="6"/>
        <v>1988</v>
      </c>
      <c r="K11" s="14">
        <f t="shared" si="2"/>
        <v>6.2476502956355321E-4</v>
      </c>
      <c r="M11" s="13">
        <f t="shared" si="7"/>
        <v>1988</v>
      </c>
      <c r="N11" s="14">
        <f t="shared" si="3"/>
        <v>1.8259093338127843E-4</v>
      </c>
      <c r="P11" s="15">
        <f>IFERROR(VLOOKUP($D11,'Educação Cor NUTS II Tab'!$A$5:$I$508,P$1,FALSE),"")</f>
        <v>206614.18489152216</v>
      </c>
      <c r="Q11" s="15">
        <f>IFERROR(VLOOKUP($D11,'Educação Cor NUTS II Tab'!$A$5:$I$508,Q$1,FALSE),"")</f>
        <v>11703599.999999998</v>
      </c>
      <c r="R11" s="15">
        <f>IFERROR(VLOOKUP($D11,'Educação Cor NUTS II Tab'!$A$5:$I$508,R$1,FALSE),"")</f>
        <v>40045800</v>
      </c>
      <c r="T11" s="9">
        <f t="shared" si="4"/>
        <v>1984</v>
      </c>
      <c r="U11" s="9">
        <v>1984</v>
      </c>
      <c r="V11" s="10">
        <f>IFERROR(VLOOKUP($U11,'Educação Cor NUTS II Tab'!$A$5:$I$52,7,FALSE),"")</f>
        <v>97682.745926635864</v>
      </c>
    </row>
    <row r="12" spans="1:22" x14ac:dyDescent="0.3">
      <c r="D12" s="13">
        <f t="shared" si="0"/>
        <v>1989</v>
      </c>
      <c r="E12" s="9">
        <f>IFERROR(VLOOKUP($D12,'Educação Cor NUTS II Tab'!$A$5:$I$508,E$1,FALSE),"")</f>
        <v>11147</v>
      </c>
      <c r="G12" s="13">
        <f t="shared" si="5"/>
        <v>1989</v>
      </c>
      <c r="H12" s="14">
        <f t="shared" si="1"/>
        <v>5.1445516576902307E-2</v>
      </c>
      <c r="J12" s="13">
        <f t="shared" si="6"/>
        <v>1989</v>
      </c>
      <c r="K12" s="14">
        <f t="shared" si="2"/>
        <v>8.3129493183784278E-4</v>
      </c>
      <c r="M12" s="13">
        <f t="shared" si="7"/>
        <v>1989</v>
      </c>
      <c r="N12" s="14">
        <f t="shared" si="3"/>
        <v>2.3605872773515342E-4</v>
      </c>
      <c r="P12" s="15">
        <f>IFERROR(VLOOKUP($D12,'Educação Cor NUTS II Tab'!$A$5:$I$508,P$1,FALSE),"")</f>
        <v>216675.82992071094</v>
      </c>
      <c r="Q12" s="15">
        <f>IFERROR(VLOOKUP($D12,'Educação Cor NUTS II Tab'!$A$5:$I$508,Q$1,FALSE),"")</f>
        <v>13409199.999999998</v>
      </c>
      <c r="R12" s="15">
        <f>IFERROR(VLOOKUP($D12,'Educação Cor NUTS II Tab'!$A$5:$I$508,R$1,FALSE),"")</f>
        <v>47221300</v>
      </c>
      <c r="T12" s="9">
        <f t="shared" si="4"/>
        <v>1985</v>
      </c>
      <c r="U12" s="9">
        <v>1985</v>
      </c>
      <c r="V12" s="10">
        <f>IFERROR(VLOOKUP($U12,'Educação Cor NUTS II Tab'!$A$5:$I$52,7,FALSE),"")</f>
        <v>99039.372222706254</v>
      </c>
    </row>
    <row r="13" spans="1:22" x14ac:dyDescent="0.3">
      <c r="D13" s="13">
        <f t="shared" si="0"/>
        <v>1990</v>
      </c>
      <c r="E13" s="9">
        <f>IFERROR(VLOOKUP($D13,'Educação Cor NUTS II Tab'!$A$5:$I$508,E$1,FALSE),"")</f>
        <v>14660</v>
      </c>
      <c r="G13" s="13">
        <f t="shared" si="5"/>
        <v>1990</v>
      </c>
      <c r="H13" s="14">
        <f t="shared" si="1"/>
        <v>5.3804663882781677E-2</v>
      </c>
      <c r="J13" s="13">
        <f t="shared" si="6"/>
        <v>1990</v>
      </c>
      <c r="K13" s="14">
        <f t="shared" si="2"/>
        <v>9.5406061473782852E-4</v>
      </c>
      <c r="M13" s="13">
        <f t="shared" si="7"/>
        <v>1990</v>
      </c>
      <c r="N13" s="14">
        <f t="shared" si="3"/>
        <v>2.5859027728780074E-4</v>
      </c>
      <c r="P13" s="15">
        <f>IFERROR(VLOOKUP($D13,'Educação Cor NUTS II Tab'!$A$5:$I$508,P$1,FALSE),"")</f>
        <v>272467.0863466062</v>
      </c>
      <c r="Q13" s="15">
        <f>IFERROR(VLOOKUP($D13,'Educação Cor NUTS II Tab'!$A$5:$I$508,Q$1,FALSE),"")</f>
        <v>15365900</v>
      </c>
      <c r="R13" s="15">
        <f>IFERROR(VLOOKUP($D13,'Educação Cor NUTS II Tab'!$A$5:$I$508,R$1,FALSE),"")</f>
        <v>56692000</v>
      </c>
      <c r="T13" s="9">
        <f t="shared" si="4"/>
        <v>1986</v>
      </c>
      <c r="U13" s="9">
        <v>1986</v>
      </c>
      <c r="V13" s="10">
        <f>IFERROR(VLOOKUP($U13,'Educação Cor NUTS II Tab'!$A$5:$I$52,7,FALSE),"")</f>
        <v>90430.447852226178</v>
      </c>
    </row>
    <row r="14" spans="1:22" x14ac:dyDescent="0.3">
      <c r="D14" s="13">
        <f t="shared" si="0"/>
        <v>1991</v>
      </c>
      <c r="E14" s="9">
        <f>IFERROR(VLOOKUP($D14,'Educação Cor NUTS II Tab'!$A$5:$I$508,E$1,FALSE),"")</f>
        <v>21517</v>
      </c>
      <c r="G14" s="13">
        <f t="shared" si="5"/>
        <v>1991</v>
      </c>
      <c r="H14" s="14">
        <f t="shared" si="1"/>
        <v>6.0913738730593012E-2</v>
      </c>
      <c r="J14" s="13">
        <f t="shared" si="6"/>
        <v>1991</v>
      </c>
      <c r="K14" s="14">
        <f t="shared" si="2"/>
        <v>1.2382958397357321E-3</v>
      </c>
      <c r="M14" s="13">
        <f t="shared" si="7"/>
        <v>1991</v>
      </c>
      <c r="N14" s="14">
        <f t="shared" si="3"/>
        <v>3.3100377969180977E-4</v>
      </c>
      <c r="P14" s="15">
        <f>IFERROR(VLOOKUP($D14,'Educação Cor NUTS II Tab'!$A$5:$I$508,P$1,FALSE),"")</f>
        <v>353237.22444889776</v>
      </c>
      <c r="Q14" s="15">
        <f>IFERROR(VLOOKUP($D14,'Educação Cor NUTS II Tab'!$A$5:$I$508,Q$1,FALSE),"")</f>
        <v>17376300</v>
      </c>
      <c r="R14" s="15">
        <f>IFERROR(VLOOKUP($D14,'Educação Cor NUTS II Tab'!$A$5:$I$508,R$1,FALSE),"")</f>
        <v>65005299.999999993</v>
      </c>
      <c r="T14" s="9">
        <f t="shared" si="4"/>
        <v>1987</v>
      </c>
      <c r="U14" s="9">
        <v>1987</v>
      </c>
      <c r="V14" s="10">
        <f>IFERROR(VLOOKUP($U14,'Educação Cor NUTS II Tab'!$A$5:$I$52,7,FALSE),"")</f>
        <v>173094.21015944931</v>
      </c>
    </row>
    <row r="15" spans="1:22" x14ac:dyDescent="0.3">
      <c r="D15" s="13">
        <f t="shared" si="0"/>
        <v>1992</v>
      </c>
      <c r="E15" s="9">
        <f>IFERROR(VLOOKUP($D15,'Educação Cor NUTS II Tab'!$A$5:$I$508,E$1,FALSE),"")</f>
        <v>24758</v>
      </c>
      <c r="G15" s="13">
        <f t="shared" si="5"/>
        <v>1992</v>
      </c>
      <c r="H15" s="14">
        <f t="shared" si="1"/>
        <v>5.7888027623511092E-2</v>
      </c>
      <c r="J15" s="13">
        <f t="shared" si="6"/>
        <v>1992</v>
      </c>
      <c r="K15" s="14">
        <f t="shared" si="2"/>
        <v>1.2734286596029216E-3</v>
      </c>
      <c r="M15" s="13">
        <f t="shared" si="7"/>
        <v>1992</v>
      </c>
      <c r="N15" s="14">
        <f t="shared" si="3"/>
        <v>3.3934778556312159E-4</v>
      </c>
      <c r="P15" s="15">
        <f>IFERROR(VLOOKUP($D15,'Educação Cor NUTS II Tab'!$A$5:$I$508,P$1,FALSE),"")</f>
        <v>427687.74505532807</v>
      </c>
      <c r="Q15" s="15">
        <f>IFERROR(VLOOKUP($D15,'Educação Cor NUTS II Tab'!$A$5:$I$508,Q$1,FALSE),"")</f>
        <v>19442000</v>
      </c>
      <c r="R15" s="15">
        <f>IFERROR(VLOOKUP($D15,'Educação Cor NUTS II Tab'!$A$5:$I$508,R$1,FALSE),"")</f>
        <v>72957600</v>
      </c>
      <c r="T15" s="9">
        <f t="shared" si="4"/>
        <v>1988</v>
      </c>
      <c r="U15" s="9">
        <v>1988</v>
      </c>
      <c r="V15" s="10">
        <f>IFERROR(VLOOKUP($U15,'Educação Cor NUTS II Tab'!$A$5:$I$52,7,FALSE),"")</f>
        <v>206614.18489152216</v>
      </c>
    </row>
    <row r="16" spans="1:22" x14ac:dyDescent="0.3">
      <c r="D16" s="13">
        <f t="shared" si="0"/>
        <v>1993</v>
      </c>
      <c r="E16" s="9">
        <f>IFERROR(VLOOKUP($D16,'Educação Cor NUTS II Tab'!$A$5:$I$508,E$1,FALSE),"")</f>
        <v>28747</v>
      </c>
      <c r="G16" s="13">
        <f t="shared" si="5"/>
        <v>1993</v>
      </c>
      <c r="H16" s="14">
        <f t="shared" si="1"/>
        <v>5.601268483742422E-2</v>
      </c>
      <c r="J16" s="13">
        <f t="shared" si="6"/>
        <v>1993</v>
      </c>
      <c r="K16" s="14">
        <f t="shared" si="2"/>
        <v>1.5494445672151825E-3</v>
      </c>
      <c r="M16" s="13">
        <f t="shared" si="7"/>
        <v>1993</v>
      </c>
      <c r="N16" s="14">
        <f t="shared" si="3"/>
        <v>3.7792627630805716E-4</v>
      </c>
      <c r="P16" s="15">
        <f>IFERROR(VLOOKUP($D16,'Educação Cor NUTS II Tab'!$A$5:$I$508,P$1,FALSE),"")</f>
        <v>513223.03302256687</v>
      </c>
      <c r="Q16" s="15">
        <f>IFERROR(VLOOKUP($D16,'Educação Cor NUTS II Tab'!$A$5:$I$508,Q$1,FALSE),"")</f>
        <v>18553100</v>
      </c>
      <c r="R16" s="15">
        <f>IFERROR(VLOOKUP($D16,'Educação Cor NUTS II Tab'!$A$5:$I$508,R$1,FALSE),"")</f>
        <v>76065100</v>
      </c>
      <c r="T16" s="9">
        <f t="shared" si="4"/>
        <v>1989</v>
      </c>
      <c r="U16" s="9">
        <v>1989</v>
      </c>
      <c r="V16" s="10">
        <f>IFERROR(VLOOKUP($U16,'Educação Cor NUTS II Tab'!$A$5:$I$52,7,FALSE),"")</f>
        <v>216675.82992071094</v>
      </c>
    </row>
    <row r="17" spans="4:22" x14ac:dyDescent="0.3">
      <c r="D17" s="13">
        <f t="shared" si="0"/>
        <v>1994</v>
      </c>
      <c r="E17" s="9">
        <f>IFERROR(VLOOKUP($D17,'Educação Cor NUTS II Tab'!$A$5:$I$508,E$1,FALSE),"")</f>
        <v>23156</v>
      </c>
      <c r="G17" s="13">
        <f t="shared" si="5"/>
        <v>1994</v>
      </c>
      <c r="H17" s="14">
        <f t="shared" si="1"/>
        <v>5.4643514848930277E-2</v>
      </c>
      <c r="J17" s="13">
        <f t="shared" si="6"/>
        <v>1994</v>
      </c>
      <c r="K17" s="14">
        <f t="shared" si="2"/>
        <v>1.2038408950304392E-3</v>
      </c>
      <c r="M17" s="13">
        <f t="shared" si="7"/>
        <v>1994</v>
      </c>
      <c r="N17" s="14">
        <f t="shared" si="3"/>
        <v>2.807849756513979E-4</v>
      </c>
      <c r="P17" s="15">
        <f>IFERROR(VLOOKUP($D17,'Educação Cor NUTS II Tab'!$A$5:$I$508,P$1,FALSE),"")</f>
        <v>423764.83401585778</v>
      </c>
      <c r="Q17" s="15">
        <f>IFERROR(VLOOKUP($D17,'Educação Cor NUTS II Tab'!$A$5:$I$508,Q$1,FALSE),"")</f>
        <v>19235100</v>
      </c>
      <c r="R17" s="15">
        <f>IFERROR(VLOOKUP($D17,'Educação Cor NUTS II Tab'!$A$5:$I$508,R$1,FALSE),"")</f>
        <v>82468799.999999985</v>
      </c>
      <c r="T17" s="9">
        <f t="shared" si="4"/>
        <v>1990</v>
      </c>
      <c r="U17" s="9">
        <v>1990</v>
      </c>
      <c r="V17" s="10">
        <f>IFERROR(VLOOKUP($U17,'Educação Cor NUTS II Tab'!$A$5:$I$52,7,FALSE),"")</f>
        <v>272467.0863466062</v>
      </c>
    </row>
    <row r="18" spans="4:22" x14ac:dyDescent="0.3">
      <c r="D18" s="13">
        <f t="shared" si="0"/>
        <v>1995</v>
      </c>
      <c r="E18" s="9">
        <f>IFERROR(VLOOKUP($D18,'Educação Cor NUTS II Tab'!$A$5:$I$508,E$1,FALSE),"")</f>
        <v>28271.373626373621</v>
      </c>
      <c r="G18" s="13">
        <f t="shared" si="5"/>
        <v>1995</v>
      </c>
      <c r="H18" s="14">
        <f t="shared" si="1"/>
        <v>5.2023121387283232E-2</v>
      </c>
      <c r="J18" s="13">
        <f t="shared" si="6"/>
        <v>1995</v>
      </c>
      <c r="K18" s="14">
        <f t="shared" si="2"/>
        <v>1.3639745660954505E-3</v>
      </c>
      <c r="M18" s="13">
        <f t="shared" si="7"/>
        <v>1995</v>
      </c>
      <c r="N18" s="14">
        <f t="shared" si="3"/>
        <v>3.1755383805174539E-4</v>
      </c>
      <c r="P18" s="15">
        <f>IFERROR(VLOOKUP($D18,'Educação Cor NUTS II Tab'!$A$5:$I$508,P$1,FALSE),"")</f>
        <v>543438.62637362629</v>
      </c>
      <c r="Q18" s="15">
        <f>IFERROR(VLOOKUP($D18,'Educação Cor NUTS II Tab'!$A$5:$I$508,Q$1,FALSE),"")</f>
        <v>20727200</v>
      </c>
      <c r="R18" s="15">
        <f>IFERROR(VLOOKUP($D18,'Educação Cor NUTS II Tab'!$A$5:$I$508,R$1,FALSE),"")</f>
        <v>89028600</v>
      </c>
      <c r="T18" s="9">
        <f t="shared" si="4"/>
        <v>1991</v>
      </c>
      <c r="U18" s="9">
        <v>1991</v>
      </c>
      <c r="V18" s="10">
        <f>IFERROR(VLOOKUP($U18,'Educação Cor NUTS II Tab'!$A$5:$I$52,7,FALSE),"")</f>
        <v>353237.22444889776</v>
      </c>
    </row>
    <row r="19" spans="4:22" x14ac:dyDescent="0.3">
      <c r="D19" s="13">
        <f t="shared" si="0"/>
        <v>1996</v>
      </c>
      <c r="E19" s="9">
        <f>IFERROR(VLOOKUP($D19,'Educação Cor NUTS II Tab'!$A$5:$I$508,E$1,FALSE),"")</f>
        <v>16538.766606822268</v>
      </c>
      <c r="G19" s="13">
        <f t="shared" si="5"/>
        <v>1996</v>
      </c>
      <c r="H19" s="14">
        <f t="shared" si="1"/>
        <v>3.6468330134357019E-2</v>
      </c>
      <c r="J19" s="13">
        <f t="shared" si="6"/>
        <v>1996</v>
      </c>
      <c r="K19" s="14">
        <f t="shared" si="2"/>
        <v>7.3577244548348245E-4</v>
      </c>
      <c r="M19" s="13">
        <f t="shared" si="7"/>
        <v>1996</v>
      </c>
      <c r="N19" s="14">
        <f t="shared" si="3"/>
        <v>1.7528867138259731E-4</v>
      </c>
      <c r="P19" s="15">
        <f>IFERROR(VLOOKUP($D19,'Educação Cor NUTS II Tab'!$A$5:$I$508,P$1,FALSE),"")</f>
        <v>453510.38958707359</v>
      </c>
      <c r="Q19" s="15">
        <f>IFERROR(VLOOKUP($D19,'Educação Cor NUTS II Tab'!$A$5:$I$508,Q$1,FALSE),"")</f>
        <v>22478100</v>
      </c>
      <c r="R19" s="15">
        <f>IFERROR(VLOOKUP($D19,'Educação Cor NUTS II Tab'!$A$5:$I$508,R$1,FALSE),"")</f>
        <v>94351600</v>
      </c>
      <c r="T19" s="9">
        <f t="shared" si="4"/>
        <v>1992</v>
      </c>
      <c r="U19" s="9">
        <v>1992</v>
      </c>
      <c r="V19" s="10">
        <f>IFERROR(VLOOKUP($U19,'Educação Cor NUTS II Tab'!$A$5:$I$52,7,FALSE),"")</f>
        <v>427687.74505532807</v>
      </c>
    </row>
    <row r="20" spans="4:22" x14ac:dyDescent="0.3">
      <c r="D20" s="13">
        <f t="shared" si="0"/>
        <v>1997</v>
      </c>
      <c r="E20" s="9">
        <f>IFERROR(VLOOKUP($D20,'Educação Cor NUTS II Tab'!$A$5:$I$508,E$1,FALSE),"")</f>
        <v>30820.45033112583</v>
      </c>
      <c r="G20" s="13">
        <f t="shared" si="5"/>
        <v>1997</v>
      </c>
      <c r="H20" s="14">
        <f t="shared" si="1"/>
        <v>5.8139534883720936E-2</v>
      </c>
      <c r="J20" s="13">
        <f t="shared" si="6"/>
        <v>1997</v>
      </c>
      <c r="K20" s="14">
        <f t="shared" si="2"/>
        <v>1.1585154653587823E-3</v>
      </c>
      <c r="M20" s="13">
        <f t="shared" si="7"/>
        <v>1997</v>
      </c>
      <c r="N20" s="14">
        <f t="shared" si="3"/>
        <v>3.0118420077538484E-4</v>
      </c>
      <c r="P20" s="15">
        <f>IFERROR(VLOOKUP($D20,'Educação Cor NUTS II Tab'!$A$5:$I$508,P$1,FALSE),"")</f>
        <v>530111.7456953642</v>
      </c>
      <c r="Q20" s="15">
        <f>IFERROR(VLOOKUP($D20,'Educação Cor NUTS II Tab'!$A$5:$I$508,Q$1,FALSE),"")</f>
        <v>26603400</v>
      </c>
      <c r="R20" s="15">
        <f>IFERROR(VLOOKUP($D20,'Educação Cor NUTS II Tab'!$A$5:$I$508,R$1,FALSE),"")</f>
        <v>102330900</v>
      </c>
      <c r="T20" s="9">
        <f t="shared" si="4"/>
        <v>1993</v>
      </c>
      <c r="U20" s="9">
        <v>1993</v>
      </c>
      <c r="V20" s="10">
        <f>IFERROR(VLOOKUP($U20,'Educação Cor NUTS II Tab'!$A$5:$I$52,7,FALSE),"")</f>
        <v>513223.03302256687</v>
      </c>
    </row>
    <row r="21" spans="4:22" x14ac:dyDescent="0.3">
      <c r="D21" s="13">
        <f t="shared" si="0"/>
        <v>1998</v>
      </c>
      <c r="E21" s="9">
        <f>IFERROR(VLOOKUP($D21,'Educação Cor NUTS II Tab'!$A$5:$I$508,E$1,FALSE),"")</f>
        <v>29044.746268656709</v>
      </c>
      <c r="G21" s="13">
        <f t="shared" si="5"/>
        <v>1998</v>
      </c>
      <c r="H21" s="14">
        <f t="shared" si="1"/>
        <v>4.7872340425531908E-2</v>
      </c>
      <c r="J21" s="13">
        <f t="shared" si="6"/>
        <v>1998</v>
      </c>
      <c r="K21" s="14">
        <f t="shared" si="2"/>
        <v>9.5375335413001329E-4</v>
      </c>
      <c r="M21" s="13">
        <f t="shared" si="7"/>
        <v>1998</v>
      </c>
      <c r="N21" s="14">
        <f t="shared" si="3"/>
        <v>2.6083394192415058E-4</v>
      </c>
      <c r="P21" s="15">
        <f>IFERROR(VLOOKUP($D21,'Educação Cor NUTS II Tab'!$A$5:$I$508,P$1,FALSE),"")</f>
        <v>606712.47761194024</v>
      </c>
      <c r="Q21" s="15">
        <f>IFERROR(VLOOKUP($D21,'Educação Cor NUTS II Tab'!$A$5:$I$508,Q$1,FALSE),"")</f>
        <v>30453100</v>
      </c>
      <c r="R21" s="15">
        <f>IFERROR(VLOOKUP($D21,'Educação Cor NUTS II Tab'!$A$5:$I$508,R$1,FALSE),"")</f>
        <v>111353400</v>
      </c>
      <c r="T21" s="9">
        <f t="shared" si="4"/>
        <v>1994</v>
      </c>
      <c r="U21" s="9">
        <v>1994</v>
      </c>
      <c r="V21" s="10">
        <f>IFERROR(VLOOKUP($U21,'Educação Cor NUTS II Tab'!$A$5:$I$52,7,FALSE),"")</f>
        <v>423764.83401585778</v>
      </c>
    </row>
    <row r="22" spans="4:22" x14ac:dyDescent="0.3">
      <c r="D22" s="13">
        <f t="shared" si="0"/>
        <v>1999</v>
      </c>
      <c r="E22" s="9">
        <f>IFERROR(VLOOKUP($D22,'Educação Cor NUTS II Tab'!$A$5:$I$508,E$1,FALSE),"")</f>
        <v>30595.189926547755</v>
      </c>
      <c r="G22" s="13">
        <f t="shared" si="5"/>
        <v>1999</v>
      </c>
      <c r="H22" s="14">
        <f t="shared" si="1"/>
        <v>3.6697247706422027E-2</v>
      </c>
      <c r="J22" s="13">
        <f t="shared" si="6"/>
        <v>1999</v>
      </c>
      <c r="K22" s="14">
        <f t="shared" si="2"/>
        <v>9.2712977695531666E-4</v>
      </c>
      <c r="M22" s="13">
        <f t="shared" si="7"/>
        <v>1999</v>
      </c>
      <c r="N22" s="14">
        <f t="shared" si="3"/>
        <v>2.5580556662356101E-4</v>
      </c>
      <c r="P22" s="15">
        <f>IFERROR(VLOOKUP($D22,'Educação Cor NUTS II Tab'!$A$5:$I$508,P$1,FALSE),"")</f>
        <v>833718.92549842608</v>
      </c>
      <c r="Q22" s="15">
        <f>IFERROR(VLOOKUP($D22,'Educação Cor NUTS II Tab'!$A$5:$I$508,Q$1,FALSE),"")</f>
        <v>32999900</v>
      </c>
      <c r="R22" s="15">
        <f>IFERROR(VLOOKUP($D22,'Educação Cor NUTS II Tab'!$A$5:$I$508,R$1,FALSE),"")</f>
        <v>119603300</v>
      </c>
      <c r="T22" s="9">
        <f t="shared" si="4"/>
        <v>1995</v>
      </c>
      <c r="U22" s="9">
        <v>1995</v>
      </c>
      <c r="V22" s="10">
        <f>IFERROR(VLOOKUP($U22,'Educação Cor NUTS II Tab'!$A$5:$I$52,7,FALSE),"")</f>
        <v>543438.62637362629</v>
      </c>
    </row>
    <row r="23" spans="4:22" x14ac:dyDescent="0.3">
      <c r="D23" s="13">
        <f t="shared" si="0"/>
        <v>2000</v>
      </c>
      <c r="E23" s="9">
        <f>IFERROR(VLOOKUP($D23,'Educação Cor NUTS II Tab'!$A$5:$I$508,E$1,FALSE),"")</f>
        <v>55815.857299670672</v>
      </c>
      <c r="G23" s="13">
        <f t="shared" si="5"/>
        <v>2000</v>
      </c>
      <c r="H23" s="14">
        <f t="shared" si="1"/>
        <v>7.7403245942571752E-2</v>
      </c>
      <c r="J23" s="13">
        <f t="shared" si="6"/>
        <v>2000</v>
      </c>
      <c r="K23" s="14">
        <f t="shared" si="2"/>
        <v>1.5521694248223905E-3</v>
      </c>
      <c r="M23" s="13">
        <f t="shared" si="7"/>
        <v>2000</v>
      </c>
      <c r="N23" s="14">
        <f t="shared" si="3"/>
        <v>4.3465385372890654E-4</v>
      </c>
      <c r="P23" s="15">
        <f>IFERROR(VLOOKUP($D23,'Educação Cor NUTS II Tab'!$A$5:$I$508,P$1,FALSE),"")</f>
        <v>721104.86608122953</v>
      </c>
      <c r="Q23" s="15">
        <f>IFERROR(VLOOKUP($D23,'Educação Cor NUTS II Tab'!$A$5:$I$508,Q$1,FALSE),"")</f>
        <v>35959899.999999993</v>
      </c>
      <c r="R23" s="15">
        <f>IFERROR(VLOOKUP($D23,'Educação Cor NUTS II Tab'!$A$5:$I$508,R$1,FALSE),"")</f>
        <v>128414500</v>
      </c>
      <c r="T23" s="9">
        <f t="shared" si="4"/>
        <v>1996</v>
      </c>
      <c r="U23" s="9">
        <v>1996</v>
      </c>
      <c r="V23" s="10">
        <f>IFERROR(VLOOKUP($U23,'Educação Cor NUTS II Tab'!$A$5:$I$52,7,FALSE),"")</f>
        <v>453510.38958707359</v>
      </c>
    </row>
    <row r="24" spans="4:22" x14ac:dyDescent="0.3">
      <c r="D24" s="13">
        <f t="shared" si="0"/>
        <v>2001</v>
      </c>
      <c r="E24" s="9">
        <f>IFERROR(VLOOKUP($D24,'Educação Cor NUTS II Tab'!$A$5:$I$508,E$1,FALSE),"")</f>
        <v>47030.010489510496</v>
      </c>
      <c r="G24" s="13">
        <f t="shared" si="5"/>
        <v>2001</v>
      </c>
      <c r="H24" s="14">
        <f t="shared" si="1"/>
        <v>5.1442910915934753E-2</v>
      </c>
      <c r="J24" s="13">
        <f t="shared" si="6"/>
        <v>2001</v>
      </c>
      <c r="K24" s="14">
        <f t="shared" si="2"/>
        <v>1.2650161251058574E-3</v>
      </c>
      <c r="M24" s="13">
        <f t="shared" si="7"/>
        <v>2001</v>
      </c>
      <c r="N24" s="14">
        <f t="shared" si="3"/>
        <v>3.4638170393179967E-4</v>
      </c>
      <c r="P24" s="15">
        <f>IFERROR(VLOOKUP($D24,'Educação Cor NUTS II Tab'!$A$5:$I$508,P$1,FALSE),"")</f>
        <v>914217.52097902109</v>
      </c>
      <c r="Q24" s="15">
        <f>IFERROR(VLOOKUP($D24,'Educação Cor NUTS II Tab'!$A$5:$I$508,Q$1,FALSE),"")</f>
        <v>37177399.999999993</v>
      </c>
      <c r="R24" s="15">
        <f>IFERROR(VLOOKUP($D24,'Educação Cor NUTS II Tab'!$A$5:$I$508,R$1,FALSE),"")</f>
        <v>135775100</v>
      </c>
      <c r="T24" s="9">
        <f t="shared" si="4"/>
        <v>1997</v>
      </c>
      <c r="U24" s="9">
        <v>1997</v>
      </c>
      <c r="V24" s="10">
        <f>IFERROR(VLOOKUP($U24,'Educação Cor NUTS II Tab'!$A$5:$I$52,7,FALSE),"")</f>
        <v>530111.7456953642</v>
      </c>
    </row>
    <row r="25" spans="4:22" x14ac:dyDescent="0.3">
      <c r="D25" s="13">
        <f t="shared" si="0"/>
        <v>2002</v>
      </c>
      <c r="E25" s="9">
        <f>IFERROR(VLOOKUP($D25,'Educação Cor NUTS II Tab'!$A$5:$I$508,E$1,FALSE),"")</f>
        <v>49085.7582697201</v>
      </c>
      <c r="G25" s="13">
        <f t="shared" si="5"/>
        <v>2002</v>
      </c>
      <c r="H25" s="14">
        <f t="shared" si="1"/>
        <v>6.0478199718706042E-2</v>
      </c>
      <c r="J25" s="13">
        <f t="shared" si="6"/>
        <v>2002</v>
      </c>
      <c r="K25" s="14">
        <f t="shared" si="2"/>
        <v>1.3316628442294623E-3</v>
      </c>
      <c r="M25" s="13">
        <f t="shared" si="7"/>
        <v>2002</v>
      </c>
      <c r="N25" s="14">
        <f t="shared" si="3"/>
        <v>3.4433049513602615E-4</v>
      </c>
      <c r="P25" s="15">
        <f>IFERROR(VLOOKUP($D25,'Educação Cor NUTS II Tab'!$A$5:$I$508,P$1,FALSE),"")</f>
        <v>811627.30534351151</v>
      </c>
      <c r="Q25" s="15">
        <f>IFERROR(VLOOKUP($D25,'Educação Cor NUTS II Tab'!$A$5:$I$508,Q$1,FALSE),"")</f>
        <v>36860500</v>
      </c>
      <c r="R25" s="15">
        <f>IFERROR(VLOOKUP($D25,'Educação Cor NUTS II Tab'!$A$5:$I$508,R$1,FALSE),"")</f>
        <v>142554200</v>
      </c>
      <c r="T25" s="9">
        <f t="shared" si="4"/>
        <v>1998</v>
      </c>
      <c r="U25" s="9">
        <v>1998</v>
      </c>
      <c r="V25" s="10">
        <f>IFERROR(VLOOKUP($U25,'Educação Cor NUTS II Tab'!$A$5:$I$52,7,FALSE),"")</f>
        <v>606712.47761194024</v>
      </c>
    </row>
    <row r="26" spans="4:22" x14ac:dyDescent="0.3">
      <c r="D26" s="13">
        <f t="shared" si="0"/>
        <v>2003</v>
      </c>
      <c r="E26" s="9">
        <f>IFERROR(VLOOKUP($D26,'Educação Cor NUTS II Tab'!$A$5:$I$508,E$1,FALSE),"")</f>
        <v>38717.981701241042</v>
      </c>
      <c r="G26" s="13">
        <f t="shared" si="5"/>
        <v>2003</v>
      </c>
      <c r="H26" s="14">
        <f t="shared" si="1"/>
        <v>5.1635111876075709E-2</v>
      </c>
      <c r="J26" s="13">
        <f t="shared" si="6"/>
        <v>2003</v>
      </c>
      <c r="K26" s="14">
        <f t="shared" si="2"/>
        <v>1.1155894376882883E-3</v>
      </c>
      <c r="M26" s="13">
        <f t="shared" si="7"/>
        <v>2003</v>
      </c>
      <c r="N26" s="14">
        <f t="shared" si="3"/>
        <v>2.6506856200504865E-4</v>
      </c>
      <c r="P26" s="15">
        <f>IFERROR(VLOOKUP($D26,'Educação Cor NUTS II Tab'!$A$5:$I$508,P$1,FALSE),"")</f>
        <v>749838.24561403517</v>
      </c>
      <c r="Q26" s="15">
        <f>IFERROR(VLOOKUP($D26,'Educação Cor NUTS II Tab'!$A$5:$I$508,Q$1,FALSE),"")</f>
        <v>34706300</v>
      </c>
      <c r="R26" s="15">
        <f>IFERROR(VLOOKUP($D26,'Educação Cor NUTS II Tab'!$A$5:$I$508,R$1,FALSE),"")</f>
        <v>146067800</v>
      </c>
      <c r="T26" s="9">
        <f t="shared" si="4"/>
        <v>1999</v>
      </c>
      <c r="U26" s="9">
        <v>1999</v>
      </c>
      <c r="V26" s="10">
        <f>IFERROR(VLOOKUP($U26,'Educação Cor NUTS II Tab'!$A$5:$I$52,7,FALSE),"")</f>
        <v>833718.92549842608</v>
      </c>
    </row>
    <row r="27" spans="4:22" x14ac:dyDescent="0.3">
      <c r="D27" s="13">
        <f t="shared" si="0"/>
        <v>2004</v>
      </c>
      <c r="E27" s="9">
        <f>IFERROR(VLOOKUP($D27,'Educação Cor NUTS II Tab'!$A$5:$I$508,E$1,FALSE),"")</f>
        <v>35299.10062372189</v>
      </c>
      <c r="G27" s="13">
        <f t="shared" si="5"/>
        <v>2004</v>
      </c>
      <c r="H27" s="14">
        <f t="shared" si="1"/>
        <v>4.6666666666666676E-2</v>
      </c>
      <c r="J27" s="13">
        <f t="shared" si="6"/>
        <v>2004</v>
      </c>
      <c r="K27" s="14">
        <f t="shared" si="2"/>
        <v>9.8980449107111601E-4</v>
      </c>
      <c r="M27" s="13">
        <f t="shared" si="7"/>
        <v>2004</v>
      </c>
      <c r="N27" s="14">
        <f t="shared" si="3"/>
        <v>2.3185203012788234E-4</v>
      </c>
      <c r="P27" s="15">
        <f>IFERROR(VLOOKUP($D27,'Educação Cor NUTS II Tab'!$A$5:$I$508,P$1,FALSE),"")</f>
        <v>756409.29907975462</v>
      </c>
      <c r="Q27" s="15">
        <f>IFERROR(VLOOKUP($D27,'Educação Cor NUTS II Tab'!$A$5:$I$508,Q$1,FALSE),"")</f>
        <v>35662700</v>
      </c>
      <c r="R27" s="15">
        <f>IFERROR(VLOOKUP($D27,'Educação Cor NUTS II Tab'!$A$5:$I$508,R$1,FALSE),"")</f>
        <v>152248400.00000003</v>
      </c>
      <c r="T27" s="9">
        <f t="shared" si="4"/>
        <v>2000</v>
      </c>
      <c r="U27" s="9">
        <v>2000</v>
      </c>
      <c r="V27" s="10">
        <f>IFERROR(VLOOKUP($U27,'Educação Cor NUTS II Tab'!$A$5:$I$52,7,FALSE),"")</f>
        <v>721104.86608122953</v>
      </c>
    </row>
    <row r="28" spans="4:22" x14ac:dyDescent="0.3">
      <c r="D28" s="13">
        <f t="shared" si="0"/>
        <v>2005</v>
      </c>
      <c r="E28" s="9">
        <f>IFERROR(VLOOKUP($D28,'Educação Cor NUTS II Tab'!$A$5:$I$508,E$1,FALSE),"")</f>
        <v>42130.033478805519</v>
      </c>
      <c r="G28" s="13">
        <f t="shared" si="5"/>
        <v>2005</v>
      </c>
      <c r="H28" s="14">
        <f t="shared" si="1"/>
        <v>5.4572271386430685E-2</v>
      </c>
      <c r="J28" s="13">
        <f t="shared" si="6"/>
        <v>2005</v>
      </c>
      <c r="K28" s="14">
        <f t="shared" si="2"/>
        <v>1.1489653995823453E-3</v>
      </c>
      <c r="M28" s="13">
        <f t="shared" si="7"/>
        <v>2005</v>
      </c>
      <c r="N28" s="14">
        <f t="shared" si="3"/>
        <v>2.6571627905930029E-4</v>
      </c>
      <c r="P28" s="15">
        <f>IFERROR(VLOOKUP($D28,'Educação Cor NUTS II Tab'!$A$5:$I$508,P$1,FALSE),"")</f>
        <v>772004.39726027404</v>
      </c>
      <c r="Q28" s="15">
        <f>IFERROR(VLOOKUP($D28,'Educação Cor NUTS II Tab'!$A$5:$I$508,Q$1,FALSE),"")</f>
        <v>36667800</v>
      </c>
      <c r="R28" s="15">
        <f>IFERROR(VLOOKUP($D28,'Educação Cor NUTS II Tab'!$A$5:$I$508,R$1,FALSE),"")</f>
        <v>158552700</v>
      </c>
      <c r="T28" s="9">
        <f t="shared" si="4"/>
        <v>2001</v>
      </c>
      <c r="U28" s="9">
        <v>2001</v>
      </c>
      <c r="V28" s="10">
        <f>IFERROR(VLOOKUP($U28,'Educação Cor NUTS II Tab'!$A$5:$I$52,7,FALSE),"")</f>
        <v>914217.52097902109</v>
      </c>
    </row>
    <row r="29" spans="4:22" x14ac:dyDescent="0.3">
      <c r="D29" s="13">
        <f t="shared" si="0"/>
        <v>2006</v>
      </c>
      <c r="E29" s="9">
        <f>IFERROR(VLOOKUP($D29,'Educação Cor NUTS II Tab'!$A$5:$I$508,E$1,FALSE),"")</f>
        <v>79838.322033898308</v>
      </c>
      <c r="G29" s="13">
        <f t="shared" si="5"/>
        <v>2006</v>
      </c>
      <c r="H29" s="14">
        <f t="shared" si="1"/>
        <v>6.83453237410072E-2</v>
      </c>
      <c r="J29" s="13">
        <f t="shared" si="6"/>
        <v>2006</v>
      </c>
      <c r="K29" s="14">
        <f t="shared" si="2"/>
        <v>2.1311132533766014E-3</v>
      </c>
      <c r="M29" s="13">
        <f t="shared" si="7"/>
        <v>2006</v>
      </c>
      <c r="N29" s="14">
        <f t="shared" si="3"/>
        <v>4.8020046886629834E-4</v>
      </c>
      <c r="P29" s="15">
        <f>IFERROR(VLOOKUP($D29,'Educação Cor NUTS II Tab'!$A$5:$I$508,P$1,FALSE),"")</f>
        <v>1168160.7118644067</v>
      </c>
      <c r="Q29" s="15">
        <f>IFERROR(VLOOKUP($D29,'Educação Cor NUTS II Tab'!$A$5:$I$508,Q$1,FALSE),"")</f>
        <v>37463200.000000007</v>
      </c>
      <c r="R29" s="15">
        <f>IFERROR(VLOOKUP($D29,'Educação Cor NUTS II Tab'!$A$5:$I$508,R$1,FALSE),"")</f>
        <v>166260400</v>
      </c>
      <c r="T29" s="9">
        <f t="shared" si="4"/>
        <v>2002</v>
      </c>
      <c r="U29" s="9">
        <v>2002</v>
      </c>
      <c r="V29" s="10">
        <f>IFERROR(VLOOKUP($U29,'Educação Cor NUTS II Tab'!$A$5:$I$52,7,FALSE),"")</f>
        <v>811627.30534351151</v>
      </c>
    </row>
    <row r="30" spans="4:22" x14ac:dyDescent="0.3">
      <c r="D30" s="13">
        <f t="shared" si="0"/>
        <v>2007</v>
      </c>
      <c r="E30" s="9">
        <f>IFERROR(VLOOKUP($D30,'Educação Cor NUTS II Tab'!$A$5:$I$508,E$1,FALSE),"")</f>
        <v>45724.613266965353</v>
      </c>
      <c r="G30" s="13">
        <f t="shared" si="5"/>
        <v>2007</v>
      </c>
      <c r="H30" s="14">
        <f t="shared" si="1"/>
        <v>4.1782248760284482E-2</v>
      </c>
      <c r="J30" s="13">
        <f t="shared" si="6"/>
        <v>2007</v>
      </c>
      <c r="K30" s="14">
        <f t="shared" si="2"/>
        <v>1.1575617017114935E-3</v>
      </c>
      <c r="M30" s="13">
        <f t="shared" si="7"/>
        <v>2007</v>
      </c>
      <c r="N30" s="14">
        <f t="shared" si="3"/>
        <v>2.6056375285049956E-4</v>
      </c>
      <c r="P30" s="15">
        <f>IFERROR(VLOOKUP($D30,'Educação Cor NUTS II Tab'!$A$5:$I$508,P$1,FALSE),"")</f>
        <v>1094355.0101694916</v>
      </c>
      <c r="Q30" s="15">
        <f>IFERROR(VLOOKUP($D30,'Educação Cor NUTS II Tab'!$A$5:$I$508,Q$1,FALSE),"")</f>
        <v>39500799.999999993</v>
      </c>
      <c r="R30" s="15">
        <f>IFERROR(VLOOKUP($D30,'Educação Cor NUTS II Tab'!$A$5:$I$508,R$1,FALSE),"")</f>
        <v>175483400</v>
      </c>
      <c r="T30" s="9">
        <f t="shared" si="4"/>
        <v>2003</v>
      </c>
      <c r="U30" s="9">
        <v>2003</v>
      </c>
      <c r="V30" s="10">
        <f>IFERROR(VLOOKUP($U30,'Educação Cor NUTS II Tab'!$A$5:$I$52,7,FALSE),"")</f>
        <v>749838.24561403517</v>
      </c>
    </row>
    <row r="31" spans="4:22" x14ac:dyDescent="0.3">
      <c r="D31" s="13">
        <f t="shared" si="0"/>
        <v>2008</v>
      </c>
      <c r="E31" s="9">
        <f>IFERROR(VLOOKUP($D31,'Educação Cor NUTS II Tab'!$A$5:$I$508,E$1,FALSE),"")</f>
        <v>44540.637376199855</v>
      </c>
      <c r="G31" s="13">
        <f t="shared" si="5"/>
        <v>2008</v>
      </c>
      <c r="H31" s="14">
        <f t="shared" si="1"/>
        <v>3.9792573479998185E-2</v>
      </c>
      <c r="J31" s="13">
        <f t="shared" si="6"/>
        <v>2008</v>
      </c>
      <c r="K31" s="14">
        <f t="shared" si="2"/>
        <v>1.0882415249871694E-3</v>
      </c>
      <c r="M31" s="13">
        <f t="shared" si="7"/>
        <v>2008</v>
      </c>
      <c r="N31" s="14">
        <f t="shared" si="3"/>
        <v>2.4868755472387842E-4</v>
      </c>
      <c r="P31" s="15">
        <f>IFERROR(VLOOKUP($D31,'Educação Cor NUTS II Tab'!$A$5:$I$508,P$1,FALSE),"")</f>
        <v>1119320.3525423731</v>
      </c>
      <c r="Q31" s="15">
        <f>IFERROR(VLOOKUP($D31,'Educação Cor NUTS II Tab'!$A$5:$I$508,Q$1,FALSE),"")</f>
        <v>40929000</v>
      </c>
      <c r="R31" s="15">
        <f>IFERROR(VLOOKUP($D31,'Educação Cor NUTS II Tab'!$A$5:$I$508,R$1,FALSE),"")</f>
        <v>179102800</v>
      </c>
      <c r="T31" s="9">
        <f t="shared" si="4"/>
        <v>2004</v>
      </c>
      <c r="U31" s="9">
        <v>2004</v>
      </c>
      <c r="V31" s="10">
        <f>IFERROR(VLOOKUP($U31,'Educação Cor NUTS II Tab'!$A$5:$I$52,7,FALSE),"")</f>
        <v>756409.29907975462</v>
      </c>
    </row>
    <row r="32" spans="4:22" x14ac:dyDescent="0.3">
      <c r="D32" s="13">
        <f t="shared" si="0"/>
        <v>2009</v>
      </c>
      <c r="E32" s="9">
        <f>IFERROR(VLOOKUP($D32,'Educação Cor NUTS II Tab'!$A$5:$I$508,E$1,FALSE),"")</f>
        <v>49507.159048393471</v>
      </c>
      <c r="G32" s="13">
        <f t="shared" si="5"/>
        <v>2009</v>
      </c>
      <c r="H32" s="14">
        <f t="shared" si="1"/>
        <v>3.8022602587450167E-2</v>
      </c>
      <c r="J32" s="13">
        <f t="shared" si="6"/>
        <v>2009</v>
      </c>
      <c r="K32" s="14">
        <f t="shared" si="2"/>
        <v>1.3311560843425835E-3</v>
      </c>
      <c r="M32" s="13">
        <f t="shared" si="7"/>
        <v>2009</v>
      </c>
      <c r="N32" s="14">
        <f t="shared" si="3"/>
        <v>2.8222651387437817E-4</v>
      </c>
      <c r="P32" s="15">
        <f>IFERROR(VLOOKUP($D32,'Educação Cor NUTS II Tab'!$A$5:$I$508,P$1,FALSE),"")</f>
        <v>1302045.5118644068</v>
      </c>
      <c r="Q32" s="15">
        <f>IFERROR(VLOOKUP($D32,'Educação Cor NUTS II Tab'!$A$5:$I$508,Q$1,FALSE),"")</f>
        <v>37191100.000000007</v>
      </c>
      <c r="R32" s="15">
        <f>IFERROR(VLOOKUP($D32,'Educação Cor NUTS II Tab'!$A$5:$I$508,R$1,FALSE),"")</f>
        <v>175416400</v>
      </c>
      <c r="T32" s="9">
        <f t="shared" si="4"/>
        <v>2005</v>
      </c>
      <c r="U32" s="9">
        <v>2005</v>
      </c>
      <c r="V32" s="10">
        <f>IFERROR(VLOOKUP($U32,'Educação Cor NUTS II Tab'!$A$5:$I$52,7,FALSE),"")</f>
        <v>772004.39726027404</v>
      </c>
    </row>
    <row r="33" spans="4:22" x14ac:dyDescent="0.3">
      <c r="D33" s="13">
        <f t="shared" si="0"/>
        <v>2010</v>
      </c>
      <c r="E33" s="9">
        <f>IFERROR(VLOOKUP($D33,'Educação Cor NUTS II Tab'!$A$5:$I$508,E$1,FALSE),"")</f>
        <v>45732.254118048098</v>
      </c>
      <c r="G33" s="13">
        <f t="shared" si="5"/>
        <v>2010</v>
      </c>
      <c r="H33" s="14">
        <f t="shared" si="1"/>
        <v>3.6731318884213021E-2</v>
      </c>
      <c r="J33" s="13">
        <f t="shared" si="6"/>
        <v>2010</v>
      </c>
      <c r="K33" s="14">
        <f t="shared" si="2"/>
        <v>1.2375822768456088E-3</v>
      </c>
      <c r="M33" s="13">
        <f t="shared" si="7"/>
        <v>2010</v>
      </c>
      <c r="N33" s="14">
        <f t="shared" si="3"/>
        <v>2.5461862047297874E-4</v>
      </c>
      <c r="P33" s="15">
        <f>IFERROR(VLOOKUP($D33,'Educação Cor NUTS II Tab'!$A$5:$I$508,P$1,FALSE),"")</f>
        <v>1245047.9728813563</v>
      </c>
      <c r="Q33" s="15">
        <f>IFERROR(VLOOKUP($D33,'Educação Cor NUTS II Tab'!$A$5:$I$508,Q$1,FALSE),"")</f>
        <v>36952900</v>
      </c>
      <c r="R33" s="15">
        <f>IFERROR(VLOOKUP($D33,'Educação Cor NUTS II Tab'!$A$5:$I$508,R$1,FALSE),"")</f>
        <v>179610800.00000003</v>
      </c>
      <c r="T33" s="9">
        <f t="shared" si="4"/>
        <v>2006</v>
      </c>
      <c r="U33" s="9">
        <v>2006</v>
      </c>
      <c r="V33" s="10">
        <f>IFERROR(VLOOKUP($U33,'Educação Cor NUTS II Tab'!$A$5:$I$52,7,FALSE),"")</f>
        <v>1168160.7118644067</v>
      </c>
    </row>
    <row r="34" spans="4:22" x14ac:dyDescent="0.3">
      <c r="D34" s="13">
        <f t="shared" si="0"/>
        <v>2011</v>
      </c>
      <c r="E34" s="9">
        <f>IFERROR(VLOOKUP($D34,'Educação Cor NUTS II Tab'!$A$5:$I$508,E$1,FALSE),"")</f>
        <v>44604.599065026152</v>
      </c>
      <c r="G34" s="13">
        <f t="shared" si="5"/>
        <v>2011</v>
      </c>
      <c r="H34" s="14">
        <f t="shared" si="1"/>
        <v>3.6640686078671929E-2</v>
      </c>
      <c r="J34" s="13">
        <f t="shared" si="6"/>
        <v>2011</v>
      </c>
      <c r="K34" s="14">
        <f t="shared" si="2"/>
        <v>1.3750978520173059E-3</v>
      </c>
      <c r="M34" s="13">
        <f t="shared" si="7"/>
        <v>2011</v>
      </c>
      <c r="N34" s="14">
        <f t="shared" si="3"/>
        <v>2.5329677224736341E-4</v>
      </c>
      <c r="P34" s="15">
        <f>IFERROR(VLOOKUP($D34,'Educação Cor NUTS II Tab'!$A$5:$I$508,P$1,FALSE),"")</f>
        <v>1217351.633898305</v>
      </c>
      <c r="Q34" s="15">
        <f>IFERROR(VLOOKUP($D34,'Educação Cor NUTS II Tab'!$A$5:$I$508,Q$1,FALSE),"")</f>
        <v>32437399.999999996</v>
      </c>
      <c r="R34" s="15">
        <f>IFERROR(VLOOKUP($D34,'Educação Cor NUTS II Tab'!$A$5:$I$508,R$1,FALSE),"")</f>
        <v>176096200</v>
      </c>
      <c r="T34" s="9">
        <f t="shared" si="4"/>
        <v>2007</v>
      </c>
      <c r="U34" s="9">
        <v>2007</v>
      </c>
      <c r="V34" s="10">
        <f>IFERROR(VLOOKUP($U34,'Educação Cor NUTS II Tab'!$A$5:$I$52,7,FALSE),"")</f>
        <v>1094355.0101694916</v>
      </c>
    </row>
    <row r="35" spans="4:22" x14ac:dyDescent="0.3">
      <c r="D35" s="13">
        <f t="shared" si="0"/>
        <v>2012</v>
      </c>
      <c r="E35" s="9">
        <f>IFERROR(VLOOKUP($D35,'Educação Cor NUTS II Tab'!$A$5:$I$508,E$1,FALSE),"")</f>
        <v>41293.565922233705</v>
      </c>
      <c r="G35" s="13">
        <f t="shared" si="5"/>
        <v>2012</v>
      </c>
      <c r="H35" s="14">
        <f t="shared" si="1"/>
        <v>3.6685784836638279E-2</v>
      </c>
      <c r="J35" s="13">
        <f t="shared" si="6"/>
        <v>2012</v>
      </c>
      <c r="K35" s="14">
        <f t="shared" si="2"/>
        <v>1.5505476922991373E-3</v>
      </c>
      <c r="M35" s="13">
        <f t="shared" si="7"/>
        <v>2012</v>
      </c>
      <c r="N35" s="14">
        <f t="shared" si="3"/>
        <v>2.4536331266078085E-4</v>
      </c>
      <c r="P35" s="15">
        <f>IFERROR(VLOOKUP($D35,'Educação Cor NUTS II Tab'!$A$5:$I$508,P$1,FALSE),"")</f>
        <v>1125601.2677966102</v>
      </c>
      <c r="Q35" s="15">
        <f>IFERROR(VLOOKUP($D35,'Educação Cor NUTS II Tab'!$A$5:$I$508,Q$1,FALSE),"")</f>
        <v>26631600</v>
      </c>
      <c r="R35" s="15">
        <f>IFERROR(VLOOKUP($D35,'Educação Cor NUTS II Tab'!$A$5:$I$508,R$1,FALSE),"")</f>
        <v>168295599.99999997</v>
      </c>
      <c r="T35" s="9">
        <f t="shared" si="4"/>
        <v>2008</v>
      </c>
      <c r="U35" s="9">
        <v>2008</v>
      </c>
      <c r="V35" s="10">
        <f>IFERROR(VLOOKUP($U35,'Educação Cor NUTS II Tab'!$A$5:$I$52,7,FALSE),"")</f>
        <v>1119320.3525423731</v>
      </c>
    </row>
    <row r="36" spans="4:22" x14ac:dyDescent="0.3">
      <c r="D36" s="13">
        <f t="shared" si="0"/>
        <v>2013</v>
      </c>
      <c r="E36" s="9">
        <f>IFERROR(VLOOKUP($D36,'Educação Cor NUTS II Tab'!$A$5:$I$508,E$1,FALSE),"")</f>
        <v>36825.454512210803</v>
      </c>
      <c r="G36" s="13">
        <f t="shared" si="5"/>
        <v>2013</v>
      </c>
      <c r="H36" s="14">
        <f t="shared" si="1"/>
        <v>3.6899384618239987E-2</v>
      </c>
      <c r="J36" s="13">
        <f t="shared" si="6"/>
        <v>2013</v>
      </c>
      <c r="K36" s="14">
        <f t="shared" si="2"/>
        <v>1.4642153179966362E-3</v>
      </c>
      <c r="M36" s="13">
        <f t="shared" si="7"/>
        <v>2013</v>
      </c>
      <c r="N36" s="14">
        <f t="shared" si="3"/>
        <v>2.1599482505785191E-4</v>
      </c>
      <c r="P36" s="15">
        <f>IFERROR(VLOOKUP($D36,'Educação Cor NUTS II Tab'!$A$5:$I$508,P$1,FALSE),"")</f>
        <v>997996.44067796622</v>
      </c>
      <c r="Q36" s="15">
        <f>IFERROR(VLOOKUP($D36,'Educação Cor NUTS II Tab'!$A$5:$I$508,Q$1,FALSE),"")</f>
        <v>25150300</v>
      </c>
      <c r="R36" s="15">
        <f>IFERROR(VLOOKUP($D36,'Educação Cor NUTS II Tab'!$A$5:$I$508,R$1,FALSE),"")</f>
        <v>170492300</v>
      </c>
      <c r="T36" s="9">
        <f t="shared" si="4"/>
        <v>2009</v>
      </c>
      <c r="U36" s="9">
        <v>2009</v>
      </c>
      <c r="V36" s="10">
        <f>IFERROR(VLOOKUP($U36,'Educação Cor NUTS II Tab'!$A$5:$I$52,7,FALSE),"")</f>
        <v>1302045.5118644068</v>
      </c>
    </row>
    <row r="37" spans="4:22" x14ac:dyDescent="0.3">
      <c r="D37" s="13">
        <f t="shared" si="0"/>
        <v>2014</v>
      </c>
      <c r="E37" s="9">
        <f>IFERROR(VLOOKUP($D37,'Educação Cor NUTS II Tab'!$A$5:$I$508,E$1,FALSE),"")</f>
        <v>37573.444613535081</v>
      </c>
      <c r="G37" s="13">
        <f t="shared" si="5"/>
        <v>2014</v>
      </c>
      <c r="H37" s="14">
        <f t="shared" si="1"/>
        <v>3.6926712917357052E-2</v>
      </c>
      <c r="J37" s="13">
        <f t="shared" si="6"/>
        <v>2014</v>
      </c>
      <c r="K37" s="14">
        <f t="shared" si="2"/>
        <v>1.4444269381315698E-3</v>
      </c>
      <c r="M37" s="13">
        <f t="shared" si="7"/>
        <v>2014</v>
      </c>
      <c r="N37" s="14">
        <f t="shared" si="3"/>
        <v>2.1712014602135105E-4</v>
      </c>
      <c r="P37" s="15">
        <f>IFERROR(VLOOKUP($D37,'Educação Cor NUTS II Tab'!$A$5:$I$508,P$1,FALSE),"")</f>
        <v>1017513.9254237287</v>
      </c>
      <c r="Q37" s="15">
        <f>IFERROR(VLOOKUP($D37,'Educação Cor NUTS II Tab'!$A$5:$I$508,Q$1,FALSE),"")</f>
        <v>26012699.999999996</v>
      </c>
      <c r="R37" s="15">
        <f>IFERROR(VLOOKUP($D37,'Educação Cor NUTS II Tab'!$A$5:$I$508,R$1,FALSE),"")</f>
        <v>173053700</v>
      </c>
      <c r="T37" s="9">
        <f t="shared" si="4"/>
        <v>2010</v>
      </c>
      <c r="U37" s="9">
        <v>2010</v>
      </c>
      <c r="V37" s="10">
        <f>IFERROR(VLOOKUP($U37,'Educação Cor NUTS II Tab'!$A$5:$I$52,7,FALSE),"")</f>
        <v>1245047.9728813563</v>
      </c>
    </row>
    <row r="38" spans="4:22" x14ac:dyDescent="0.3">
      <c r="D38" s="13">
        <f t="shared" si="0"/>
        <v>2015</v>
      </c>
      <c r="E38" s="9">
        <f>IFERROR(VLOOKUP($D38,'Educação Cor NUTS II Tab'!$A$5:$I$508,E$1,FALSE),"")</f>
        <v>39677.779601073795</v>
      </c>
      <c r="G38" s="13">
        <f t="shared" si="5"/>
        <v>2015</v>
      </c>
      <c r="H38" s="14">
        <f t="shared" si="1"/>
        <v>3.666402117199076E-2</v>
      </c>
      <c r="J38" s="13">
        <f t="shared" si="6"/>
        <v>2015</v>
      </c>
      <c r="K38" s="14">
        <f t="shared" si="2"/>
        <v>1.4228311046948809E-3</v>
      </c>
      <c r="M38" s="13">
        <f t="shared" si="7"/>
        <v>2015</v>
      </c>
      <c r="N38" s="14">
        <f t="shared" si="3"/>
        <v>2.2078389122821138E-4</v>
      </c>
      <c r="P38" s="15">
        <f>IFERROR(VLOOKUP($D38,'Educação Cor NUTS II Tab'!$A$5:$I$508,P$1,FALSE),"")</f>
        <v>1082199.3423728812</v>
      </c>
      <c r="Q38" s="15">
        <f>IFERROR(VLOOKUP($D38,'Educação Cor NUTS II Tab'!$A$5:$I$508,Q$1,FALSE),"")</f>
        <v>27886500</v>
      </c>
      <c r="R38" s="15">
        <f>IFERROR(VLOOKUP($D38,'Educação Cor NUTS II Tab'!$A$5:$I$508,R$1,FALSE),"")</f>
        <v>179713200</v>
      </c>
      <c r="T38" s="9">
        <f t="shared" si="4"/>
        <v>2011</v>
      </c>
      <c r="U38" s="9">
        <v>2011</v>
      </c>
      <c r="V38" s="10">
        <f>IFERROR(VLOOKUP($U38,'Educação Cor NUTS II Tab'!$A$5:$I$52,7,FALSE),"")</f>
        <v>1217351.633898305</v>
      </c>
    </row>
    <row r="39" spans="4:22" x14ac:dyDescent="0.3">
      <c r="D39" s="13">
        <f t="shared" si="0"/>
        <v>2016</v>
      </c>
      <c r="E39" s="9">
        <f>IFERROR(VLOOKUP($D39,'Educação Cor NUTS II Tab'!$A$5:$I$508,E$1,FALSE),"")</f>
        <v>38972.254471128734</v>
      </c>
      <c r="G39" s="13">
        <f t="shared" si="5"/>
        <v>2016</v>
      </c>
      <c r="H39" s="14">
        <f t="shared" si="1"/>
        <v>3.629934975974311E-2</v>
      </c>
      <c r="J39" s="13">
        <f t="shared" si="6"/>
        <v>2016</v>
      </c>
      <c r="K39" s="14">
        <f t="shared" si="2"/>
        <v>1.3488336213284303E-3</v>
      </c>
      <c r="M39" s="13">
        <f t="shared" si="7"/>
        <v>2016</v>
      </c>
      <c r="N39" s="14">
        <f t="shared" si="3"/>
        <v>2.0897794126611071E-4</v>
      </c>
      <c r="P39" s="15">
        <f>IFERROR(VLOOKUP($D39,'Educação Cor NUTS II Tab'!$A$5:$I$508,P$1,FALSE),"")</f>
        <v>1073635.0576271187</v>
      </c>
      <c r="Q39" s="15">
        <f>IFERROR(VLOOKUP($D39,'Educação Cor NUTS II Tab'!$A$5:$I$508,Q$1,FALSE),"")</f>
        <v>28893300</v>
      </c>
      <c r="R39" s="15">
        <f>IFERROR(VLOOKUP($D39,'Educação Cor NUTS II Tab'!$A$5:$I$508,R$1,FALSE),"")</f>
        <v>186489800</v>
      </c>
      <c r="T39" s="9">
        <f t="shared" si="4"/>
        <v>2012</v>
      </c>
      <c r="U39" s="9">
        <v>2012</v>
      </c>
      <c r="V39" s="10">
        <f>IFERROR(VLOOKUP($U39,'Educação Cor NUTS II Tab'!$A$5:$I$52,7,FALSE),"")</f>
        <v>1125601.2677966102</v>
      </c>
    </row>
    <row r="40" spans="4:22" x14ac:dyDescent="0.3">
      <c r="D40" s="13">
        <f t="shared" si="0"/>
        <v>2017</v>
      </c>
      <c r="E40" s="9">
        <f>IFERROR(VLOOKUP($D40,'Educação Cor NUTS II Tab'!$A$5:$I$508,E$1,FALSE),"")</f>
        <v>42248.463459892075</v>
      </c>
      <c r="G40" s="13">
        <f t="shared" si="5"/>
        <v>2017</v>
      </c>
      <c r="H40" s="14">
        <f t="shared" si="1"/>
        <v>3.5923971342502505E-2</v>
      </c>
      <c r="J40" s="13">
        <f t="shared" si="6"/>
        <v>2017</v>
      </c>
      <c r="K40" s="14">
        <f t="shared" si="2"/>
        <v>1.2846280968231917E-3</v>
      </c>
      <c r="M40" s="13">
        <f t="shared" si="7"/>
        <v>2017</v>
      </c>
      <c r="N40" s="14">
        <f t="shared" si="3"/>
        <v>2.156115781243615E-4</v>
      </c>
      <c r="P40" s="15">
        <f>IFERROR(VLOOKUP($D40,'Educação Cor NUTS II Tab'!$A$5:$I$508,P$1,FALSE),"")</f>
        <v>1176052.1423728815</v>
      </c>
      <c r="Q40" s="15">
        <f>IFERROR(VLOOKUP($D40,'Educação Cor NUTS II Tab'!$A$5:$I$508,Q$1,FALSE),"")</f>
        <v>32887699.999999996</v>
      </c>
      <c r="R40" s="15">
        <f>IFERROR(VLOOKUP($D40,'Educação Cor NUTS II Tab'!$A$5:$I$508,R$1,FALSE),"")</f>
        <v>195947100</v>
      </c>
      <c r="T40" s="9">
        <f t="shared" si="4"/>
        <v>2013</v>
      </c>
      <c r="U40" s="9">
        <v>2013</v>
      </c>
      <c r="V40" s="10">
        <f>IFERROR(VLOOKUP($U40,'Educação Cor NUTS II Tab'!$A$5:$I$52,7,FALSE),"")</f>
        <v>997996.44067796622</v>
      </c>
    </row>
    <row r="41" spans="4:22" x14ac:dyDescent="0.3">
      <c r="D41" s="13">
        <f t="shared" si="0"/>
        <v>2018</v>
      </c>
      <c r="E41" s="9">
        <f>IFERROR(VLOOKUP($D41,'Educação Cor NUTS II Tab'!$A$5:$I$508,E$1,FALSE),"")</f>
        <v>42585.646952755698</v>
      </c>
      <c r="G41" s="13">
        <f t="shared" si="5"/>
        <v>2018</v>
      </c>
      <c r="H41" s="14">
        <f t="shared" si="1"/>
        <v>3.5601305586136646E-2</v>
      </c>
      <c r="J41" s="13">
        <f t="shared" si="6"/>
        <v>2018</v>
      </c>
      <c r="K41" s="14">
        <f t="shared" si="2"/>
        <v>1.1844678654245691E-3</v>
      </c>
      <c r="M41" s="13">
        <f t="shared" si="7"/>
        <v>2018</v>
      </c>
      <c r="N41" s="14">
        <f t="shared" si="3"/>
        <v>2.0754837337746133E-4</v>
      </c>
      <c r="P41" s="15">
        <f>IFERROR(VLOOKUP($D41,'Educação Cor NUTS II Tab'!$A$5:$I$508,P$1,FALSE),"")</f>
        <v>1196182.1694915255</v>
      </c>
      <c r="Q41" s="15">
        <f>IFERROR(VLOOKUP($D41,'Educação Cor NUTS II Tab'!$A$5:$I$508,Q$1,FALSE),"")</f>
        <v>35953400</v>
      </c>
      <c r="R41" s="15">
        <f>IFERROR(VLOOKUP($D41,'Educação Cor NUTS II Tab'!$A$5:$I$508,R$1,FALSE),"")</f>
        <v>205184200</v>
      </c>
      <c r="T41" s="9">
        <f t="shared" si="4"/>
        <v>2014</v>
      </c>
      <c r="U41" s="9">
        <v>2014</v>
      </c>
      <c r="V41" s="10">
        <f>IFERROR(VLOOKUP($U41,'Educação Cor NUTS II Tab'!$A$5:$I$52,7,FALSE),"")</f>
        <v>1017513.9254237287</v>
      </c>
    </row>
    <row r="42" spans="4:22" x14ac:dyDescent="0.3">
      <c r="D42" s="13">
        <f t="shared" si="0"/>
        <v>2019</v>
      </c>
      <c r="E42" s="9">
        <f>IFERROR(VLOOKUP($D42,'Educação Cor NUTS II Tab'!$A$5:$I$508,E$1,FALSE),"")</f>
        <v>40621.493485518891</v>
      </c>
      <c r="G42" s="13">
        <f t="shared" si="5"/>
        <v>2019</v>
      </c>
      <c r="H42" s="14">
        <f t="shared" si="1"/>
        <v>3.5368910743383886E-2</v>
      </c>
      <c r="J42" s="13">
        <f t="shared" si="6"/>
        <v>2019</v>
      </c>
      <c r="K42" s="14">
        <f t="shared" si="2"/>
        <v>1.046538421529737E-3</v>
      </c>
      <c r="M42" s="13">
        <f t="shared" si="7"/>
        <v>2019</v>
      </c>
      <c r="N42" s="14">
        <f t="shared" si="3"/>
        <v>1.8948828143208545E-4</v>
      </c>
      <c r="P42" s="15">
        <f>IFERROR(VLOOKUP($D42,'Educação Cor NUTS II Tab'!$A$5:$I$508,P$1,FALSE),"")</f>
        <v>1148508.4677966102</v>
      </c>
      <c r="Q42" s="15">
        <f>IFERROR(VLOOKUP($D42,'Educação Cor NUTS II Tab'!$A$5:$I$508,Q$1,FALSE),"")</f>
        <v>38815100</v>
      </c>
      <c r="R42" s="15">
        <f>IFERROR(VLOOKUP($D42,'Educação Cor NUTS II Tab'!$A$5:$I$508,R$1,FALSE),"")</f>
        <v>214374700</v>
      </c>
      <c r="T42" s="9">
        <f t="shared" si="4"/>
        <v>2015</v>
      </c>
      <c r="U42" s="9">
        <v>2015</v>
      </c>
      <c r="V42" s="10">
        <f>IFERROR(VLOOKUP($U42,'Educação Cor NUTS II Tab'!$A$5:$I$52,7,FALSE),"")</f>
        <v>1082199.3423728812</v>
      </c>
    </row>
    <row r="43" spans="4:22" x14ac:dyDescent="0.3">
      <c r="D43" s="13">
        <f t="shared" si="0"/>
        <v>2020</v>
      </c>
      <c r="E43" s="9">
        <f>IFERROR(VLOOKUP($D43,'Educação Cor NUTS II Tab'!$A$5:$I$508,E$1,FALSE),"")</f>
        <v>42926.303026314214</v>
      </c>
      <c r="G43" s="13">
        <f>G42+1</f>
        <v>2020</v>
      </c>
      <c r="H43" s="14">
        <f>IF(SUM(E43)=0,"",E43/P43)</f>
        <v>3.5108728205822969E-2</v>
      </c>
      <c r="J43" s="13">
        <f>J42+1</f>
        <v>2020</v>
      </c>
      <c r="K43" s="14">
        <f>IF(SUM(E43)=0,"",E43/Q43)</f>
        <v>1.1146851717306822E-3</v>
      </c>
      <c r="M43" s="13">
        <f>M42+1</f>
        <v>2020</v>
      </c>
      <c r="N43" s="14">
        <f>IF(SUM(E43)=0,"",E43/R43)</f>
        <v>2.1407609470386186E-4</v>
      </c>
      <c r="P43" s="15">
        <f>IFERROR(VLOOKUP($D43,'Educação Cor NUTS II Tab'!$A$5:$I$508,P$1,FALSE),"")</f>
        <v>1222667.5593220338</v>
      </c>
      <c r="Q43" s="15">
        <f>IFERROR(VLOOKUP($D43,'Educação Cor NUTS II Tab'!$A$5:$I$508,Q$1,FALSE),"")</f>
        <v>38509799.999999993</v>
      </c>
      <c r="R43" s="15">
        <f>IFERROR(VLOOKUP($D43,'Educação Cor NUTS II Tab'!$A$5:$I$508,R$1,FALSE),"")</f>
        <v>200518900.00000003</v>
      </c>
      <c r="T43" s="9">
        <f t="shared" si="4"/>
        <v>2016</v>
      </c>
      <c r="U43" s="9">
        <v>2016</v>
      </c>
      <c r="V43" s="10">
        <f>IFERROR(VLOOKUP($U43,'Educação Cor NUTS II Tab'!$A$5:$I$52,7,FALSE),"")</f>
        <v>1073635.0576271187</v>
      </c>
    </row>
    <row r="44" spans="4:22" x14ac:dyDescent="0.3">
      <c r="D44" s="13">
        <f>D45-1</f>
        <v>2021</v>
      </c>
      <c r="E44" s="9">
        <f>IFERROR(VLOOKUP($D44,'Educação Cor NUTS II Tab'!$A$5:$I$508,E$1,FALSE),"")</f>
        <v>44790.202966867735</v>
      </c>
      <c r="G44" s="13">
        <f>G43+1</f>
        <v>2021</v>
      </c>
      <c r="H44" s="14">
        <f>IF(SUM(E44)=0,"",E44/P44)</f>
        <v>3.4798007856625832E-2</v>
      </c>
      <c r="J44" s="13">
        <f>J43+1</f>
        <v>2021</v>
      </c>
      <c r="K44" s="14">
        <f>IF(SUM(E44)=0,"",E44/Q44)</f>
        <v>1.0263707330272125E-3</v>
      </c>
      <c r="M44" s="13">
        <f>M43+1</f>
        <v>2021</v>
      </c>
      <c r="N44" s="14">
        <f>IF(SUM(E44)=0,"",E44/R44)</f>
        <v>2.0731089488967646E-4</v>
      </c>
      <c r="P44" s="15">
        <f>IFERROR(VLOOKUP($D44,'Educação Cor NUTS II Tab'!$A$5:$I$508,P$1,FALSE),"")</f>
        <v>1287148.4813559321</v>
      </c>
      <c r="Q44" s="15">
        <f>IFERROR(VLOOKUP($D44,'Educação Cor NUTS II Tab'!$A$5:$I$508,Q$1,FALSE),"")</f>
        <v>43639400</v>
      </c>
      <c r="R44" s="15">
        <f>IFERROR(VLOOKUP($D44,'Educação Cor NUTS II Tab'!$A$5:$I$508,R$1,FALSE),"")</f>
        <v>216053300</v>
      </c>
      <c r="T44" s="9">
        <f t="shared" si="4"/>
        <v>2017</v>
      </c>
      <c r="U44" s="9">
        <v>2017</v>
      </c>
      <c r="V44" s="10">
        <f>IFERROR(VLOOKUP($U44,'Educação Cor NUTS II Tab'!$A$5:$I$52,7,FALSE),"")</f>
        <v>1176052.1423728815</v>
      </c>
    </row>
    <row r="45" spans="4:22" x14ac:dyDescent="0.3">
      <c r="D45" s="13">
        <f>T4</f>
        <v>2022</v>
      </c>
      <c r="E45" s="9">
        <f>IFERROR(VLOOKUP($D45,'Educação Cor NUTS II Tab'!$A$5:$I$508,E$1,FALSE),"")</f>
        <v>44622.446589165374</v>
      </c>
      <c r="G45" s="13">
        <f>G44+1</f>
        <v>2022</v>
      </c>
      <c r="H45" s="14">
        <f>IF(SUM(E45)=0,"",E45/P45)</f>
        <v>3.3401774625579271E-2</v>
      </c>
      <c r="J45" s="13">
        <f>J44+1</f>
        <v>2022</v>
      </c>
      <c r="K45" s="14">
        <f>IF(SUM(E45)=0,"",E45/Q45)</f>
        <v>9.169215684451074E-4</v>
      </c>
      <c r="M45" s="13">
        <f>M44+1</f>
        <v>2022</v>
      </c>
      <c r="N45" s="14">
        <f>IF(SUM(E45)=0,"",E45/R45)</f>
        <v>1.8413089408005569E-4</v>
      </c>
      <c r="P45" s="15">
        <f>IFERROR(VLOOKUP($D45,'Educação Cor NUTS II Tab'!$A$5:$I$508,P$1,FALSE),"")</f>
        <v>1335930.4135593218</v>
      </c>
      <c r="Q45" s="15">
        <f>IFERROR(VLOOKUP($D45,'Educação Cor NUTS II Tab'!$A$5:$I$508,Q$1,FALSE),"")</f>
        <v>48665500</v>
      </c>
      <c r="R45" s="15">
        <f>IFERROR(VLOOKUP($D45,'Educação Cor NUTS II Tab'!$A$5:$I$508,R$1,FALSE),"")</f>
        <v>242340900.00000003</v>
      </c>
      <c r="T45" s="9">
        <f t="shared" si="4"/>
        <v>2018</v>
      </c>
      <c r="U45" s="9">
        <v>2018</v>
      </c>
      <c r="V45" s="10">
        <f>IFERROR(VLOOKUP($U45,'Educação Cor NUTS II Tab'!$A$5:$I$52,7,FALSE),"")</f>
        <v>1196182.1694915255</v>
      </c>
    </row>
    <row r="46" spans="4:22" x14ac:dyDescent="0.3">
      <c r="T46" s="9">
        <f t="shared" si="4"/>
        <v>2019</v>
      </c>
      <c r="U46" s="9">
        <v>2019</v>
      </c>
      <c r="V46" s="10">
        <f>IFERROR(VLOOKUP($U46,'Educação Cor NUTS II Tab'!$A$5:$I$52,7,FALSE),"")</f>
        <v>1148508.4677966102</v>
      </c>
    </row>
    <row r="47" spans="4:22" x14ac:dyDescent="0.3">
      <c r="T47" s="9">
        <f t="shared" si="4"/>
        <v>2020</v>
      </c>
      <c r="U47" s="9">
        <v>2020</v>
      </c>
      <c r="V47" s="10">
        <f>IFERROR(VLOOKUP($U47,'Educação Cor NUTS II Tab'!$A$5:$I$52,7,FALSE),"")</f>
        <v>1222667.5593220338</v>
      </c>
    </row>
    <row r="48" spans="4:22" x14ac:dyDescent="0.3">
      <c r="T48" s="9">
        <f t="shared" si="4"/>
        <v>2021</v>
      </c>
      <c r="U48" s="9">
        <v>2021</v>
      </c>
      <c r="V48" s="10">
        <f>IFERROR(VLOOKUP($U48,'Educação Cor NUTS II Tab'!$A$5:$I$52,7,FALSE),"")</f>
        <v>1287148.4813559321</v>
      </c>
    </row>
    <row r="49" spans="20:22" x14ac:dyDescent="0.3">
      <c r="T49" s="9">
        <f t="shared" si="4"/>
        <v>2022</v>
      </c>
      <c r="U49" s="9">
        <v>2022</v>
      </c>
      <c r="V49" s="10">
        <f>IFERROR(VLOOKUP($U49,'Educação Cor NUTS II Tab'!$A$5:$I$52,7,FALSE),"")</f>
        <v>1335930.4135593218</v>
      </c>
    </row>
    <row r="50" spans="20:22" x14ac:dyDescent="0.3">
      <c r="T50" s="9" t="str">
        <f t="shared" si="4"/>
        <v/>
      </c>
      <c r="U50" s="9">
        <v>2023</v>
      </c>
      <c r="V50" s="10">
        <f>IFERROR(VLOOKUP($U50,'Educação Cor NUTS II Tab'!$A$5:$I$52,7,FALSE),"")</f>
        <v>0</v>
      </c>
    </row>
    <row r="51" spans="20:22" x14ac:dyDescent="0.3">
      <c r="T51" s="9" t="str">
        <f t="shared" si="4"/>
        <v/>
      </c>
      <c r="U51" s="9">
        <v>2024</v>
      </c>
      <c r="V51" s="10" t="str">
        <f>IFERROR(VLOOKUP($U51,'Educação Cor NUTS II Tab'!$A$5:$I$52,7,FALSE),"")</f>
        <v/>
      </c>
    </row>
    <row r="52" spans="20:22" x14ac:dyDescent="0.3">
      <c r="T52" s="9" t="str">
        <f t="shared" si="4"/>
        <v/>
      </c>
      <c r="U52" s="9">
        <v>2025</v>
      </c>
      <c r="V52" s="10" t="str">
        <f>IFERROR(VLOOKUP($U52,'Educação Cor NUTS II Tab'!$A$5:$I$52,7,FALSE),"")</f>
        <v/>
      </c>
    </row>
    <row r="53" spans="20:22" x14ac:dyDescent="0.3">
      <c r="T53" s="9" t="str">
        <f t="shared" si="4"/>
        <v/>
      </c>
      <c r="U53" s="9">
        <v>2026</v>
      </c>
      <c r="V53" s="10" t="str">
        <f>IFERROR(VLOOKUP($U53,'Educação Cor NUTS II Tab'!$A$5:$I$52,7,FALSE),"")</f>
        <v/>
      </c>
    </row>
    <row r="54" spans="20:22" x14ac:dyDescent="0.3">
      <c r="T54" s="9" t="str">
        <f t="shared" si="4"/>
        <v/>
      </c>
      <c r="U54" s="9">
        <v>2027</v>
      </c>
      <c r="V54" s="10" t="str">
        <f>IFERROR(VLOOKUP($U54,'Educação Cor NUTS II Tab'!$A$5:$I$52,7,FALSE),"")</f>
        <v/>
      </c>
    </row>
    <row r="55" spans="20:22" x14ac:dyDescent="0.3">
      <c r="T55" s="9" t="str">
        <f t="shared" si="4"/>
        <v/>
      </c>
      <c r="U55" s="9">
        <v>2028</v>
      </c>
      <c r="V55" s="10" t="str">
        <f>IFERROR(VLOOKUP($U55,'Educação Cor NUTS II Tab'!$A$5:$I$52,7,FALSE),"")</f>
        <v/>
      </c>
    </row>
    <row r="56" spans="20:22" x14ac:dyDescent="0.3">
      <c r="T56" s="9" t="str">
        <f t="shared" si="4"/>
        <v/>
      </c>
      <c r="U56" s="9">
        <v>2029</v>
      </c>
      <c r="V56" s="10" t="str">
        <f>IFERROR(VLOOKUP($U56,'Educação Cor NUTS II Tab'!$A$5:$I$52,7,FALSE),"")</f>
        <v/>
      </c>
    </row>
  </sheetData>
  <sheetProtection algorithmName="SHA-512" hashValue="lJkn17RWGdIbksLcobfS+HtxTJwja7NdB8tulhzf8Y3trfX9DLMfA/z9Ow5ISXKcoh9KsPXAi3VnUmI7hdqffQ==" saltValue="Dgjg/Yvu86pmrer2tJdq0g==" spinCount="100000" sheet="1" objects="1" scenarios="1" autoFilter="0"/>
  <mergeCells count="4">
    <mergeCell ref="D2:E2"/>
    <mergeCell ref="G2:H2"/>
    <mergeCell ref="J2:K2"/>
    <mergeCell ref="M2: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Folha34"/>
  <dimension ref="A1:V56"/>
  <sheetViews>
    <sheetView topLeftCell="P40" workbookViewId="0">
      <selection activeCell="A34" sqref="A1:XFD1048576"/>
    </sheetView>
  </sheetViews>
  <sheetFormatPr defaultRowHeight="14.4" x14ac:dyDescent="0.3"/>
  <cols>
    <col min="1" max="1" width="8.88671875" style="9"/>
    <col min="2" max="2" width="21" style="9" bestFit="1" customWidth="1"/>
    <col min="3" max="13" width="8.88671875" style="9"/>
    <col min="14" max="14" width="11.109375" style="9" bestFit="1" customWidth="1"/>
    <col min="15" max="15" width="8.88671875" style="9"/>
    <col min="16" max="16" width="12.109375" style="9" bestFit="1" customWidth="1"/>
    <col min="17" max="17" width="10.109375" style="9" bestFit="1" customWidth="1"/>
    <col min="18" max="18" width="11.109375" style="9" bestFit="1" customWidth="1"/>
    <col min="19" max="19" width="8.88671875" style="9"/>
    <col min="20" max="20" width="5" style="9" bestFit="1" customWidth="1"/>
    <col min="21" max="21" width="5" style="10" bestFit="1" customWidth="1"/>
    <col min="22" max="22" width="11.44140625" style="9" bestFit="1" customWidth="1"/>
    <col min="23" max="16384" width="8.88671875" style="9"/>
  </cols>
  <sheetData>
    <row r="1" spans="1:22" x14ac:dyDescent="0.3">
      <c r="A1" s="9">
        <v>1</v>
      </c>
      <c r="B1" s="9" t="str">
        <f>VLOOKUP(A1,$A$5:$B$10,2,FALSE)</f>
        <v>Norte</v>
      </c>
      <c r="E1" s="9">
        <f>A1+1</f>
        <v>2</v>
      </c>
      <c r="P1" s="9">
        <v>7</v>
      </c>
      <c r="Q1" s="9">
        <v>8</v>
      </c>
      <c r="R1" s="9">
        <v>10</v>
      </c>
    </row>
    <row r="2" spans="1:22" x14ac:dyDescent="0.3">
      <c r="D2" s="70" t="s">
        <v>40</v>
      </c>
      <c r="E2" s="70"/>
      <c r="G2" s="70" t="s">
        <v>41</v>
      </c>
      <c r="H2" s="70"/>
      <c r="J2" s="70" t="s">
        <v>42</v>
      </c>
      <c r="K2" s="70"/>
      <c r="M2" s="70" t="s">
        <v>43</v>
      </c>
      <c r="N2" s="70"/>
    </row>
    <row r="3" spans="1:22" x14ac:dyDescent="0.3">
      <c r="U3" s="9"/>
      <c r="V3" s="10"/>
    </row>
    <row r="4" spans="1:22" x14ac:dyDescent="0.3">
      <c r="D4" s="12"/>
      <c r="E4" s="11" t="str">
        <f>HLOOKUP(B1,'Educação Encad NUTS II Tab'!$B$4:$J$42,1,FALSE)</f>
        <v>Norte</v>
      </c>
      <c r="G4" s="12"/>
      <c r="H4" s="11" t="str">
        <f>E4</f>
        <v>Norte</v>
      </c>
      <c r="J4" s="12"/>
      <c r="K4" s="11" t="str">
        <f>H4</f>
        <v>Norte</v>
      </c>
      <c r="M4" s="12"/>
      <c r="N4" s="11" t="str">
        <f>K4</f>
        <v>Norte</v>
      </c>
      <c r="P4" s="11" t="s">
        <v>32</v>
      </c>
      <c r="Q4" s="11" t="s">
        <v>37</v>
      </c>
      <c r="R4" s="11" t="s">
        <v>38</v>
      </c>
      <c r="T4" s="9">
        <f>MAX(T5:T500)</f>
        <v>2022</v>
      </c>
      <c r="U4" s="9"/>
      <c r="V4" s="10" t="s">
        <v>32</v>
      </c>
    </row>
    <row r="5" spans="1:22" x14ac:dyDescent="0.3">
      <c r="A5" s="9">
        <v>1</v>
      </c>
      <c r="B5" s="9" t="s">
        <v>0</v>
      </c>
      <c r="D5" s="13">
        <f t="shared" ref="D5:D43" si="0">D6-1</f>
        <v>1982</v>
      </c>
      <c r="E5" s="9">
        <f>IFERROR(VLOOKUP($D5,'Educação Encad NUTS II Tab'!$A$5:$J$112,E$1,FALSE),"")</f>
        <v>140812.64922735078</v>
      </c>
      <c r="G5" s="13">
        <f>D5</f>
        <v>1982</v>
      </c>
      <c r="H5" s="14">
        <f>IF(SUM(E5)=0,"",E5/P5)</f>
        <v>0.36400638672915053</v>
      </c>
      <c r="J5" s="13">
        <f>G5</f>
        <v>1982</v>
      </c>
      <c r="K5" s="14">
        <f>IF(SUM(E5)=0,"",E5/Q5)</f>
        <v>7.2356327643672358E-3</v>
      </c>
      <c r="M5" s="13">
        <f>J5</f>
        <v>1982</v>
      </c>
      <c r="N5" s="14">
        <f>IF(SUM(E5)=0,"",E5/R5)</f>
        <v>1.3864793895642415E-3</v>
      </c>
      <c r="P5" s="15">
        <f>IFERROR(VLOOKUP($D5,'Educação Encad NUTS II Tab'!$A$5:$J$112,P$1,FALSE),"")</f>
        <v>386841.14993874129</v>
      </c>
      <c r="Q5" s="15">
        <f>IFERROR(VLOOKUP($D5,'Educação Encad NUTS II Tab'!$A$5:$J$112,Q$1,FALSE),"")</f>
        <v>19461000</v>
      </c>
      <c r="R5" s="15">
        <f>IFERROR(VLOOKUP($D5,'Educação Encad NUTS II Tab'!$A$5:$J$112,R$1,FALSE),"")</f>
        <v>101561299.99999999</v>
      </c>
      <c r="T5" s="9" t="str">
        <f>IF(SUM(V5)&gt;0,U5,"")</f>
        <v/>
      </c>
      <c r="U5" s="9">
        <v>1978</v>
      </c>
      <c r="V5" s="10">
        <f>IFERROR(VLOOKUP($U5,'Educação Cor NUTS II Tab'!$A$5:$I$52,7,FALSE),"")</f>
        <v>0</v>
      </c>
    </row>
    <row r="6" spans="1:22" x14ac:dyDescent="0.3">
      <c r="A6" s="9">
        <v>2</v>
      </c>
      <c r="B6" s="9" t="s">
        <v>1</v>
      </c>
      <c r="D6" s="13">
        <f t="shared" si="0"/>
        <v>1983</v>
      </c>
      <c r="E6" s="9">
        <f>IFERROR(VLOOKUP($D6,'Educação Encad NUTS II Tab'!$A$5:$J$112,E$1,FALSE),"")</f>
        <v>123683.72713178294</v>
      </c>
      <c r="G6" s="13">
        <f t="shared" ref="G6:G45" si="1">D6</f>
        <v>1983</v>
      </c>
      <c r="H6" s="14">
        <f t="shared" ref="H6:H42" si="2">IF(SUM(E6)=0,"",E6/P6)</f>
        <v>0.34123455842315809</v>
      </c>
      <c r="J6" s="13">
        <f t="shared" ref="J6:J45" si="3">G6</f>
        <v>1983</v>
      </c>
      <c r="K6" s="14">
        <f t="shared" ref="K6:K42" si="4">IF(SUM(E6)=0,"",E6/Q6)</f>
        <v>6.5806718346253226E-3</v>
      </c>
      <c r="M6" s="13">
        <f t="shared" ref="M6:M45" si="5">J6</f>
        <v>1983</v>
      </c>
      <c r="N6" s="14">
        <f t="shared" ref="N6:N42" si="6">IF(SUM(E6)=0,"",E6/R6)</f>
        <v>1.197450722164398E-3</v>
      </c>
      <c r="P6" s="15">
        <f>IFERROR(VLOOKUP($D6,'Educação Encad NUTS II Tab'!$A$5:$J$112,P$1,FALSE),"")</f>
        <v>362459.55774035421</v>
      </c>
      <c r="Q6" s="15">
        <f>IFERROR(VLOOKUP($D6,'Educação Encad NUTS II Tab'!$A$5:$J$112,Q$1,FALSE),"")</f>
        <v>18795000</v>
      </c>
      <c r="R6" s="15">
        <f>IFERROR(VLOOKUP($D6,'Educação Encad NUTS II Tab'!$A$5:$J$112,R$1,FALSE),"")</f>
        <v>103289200</v>
      </c>
      <c r="T6" s="9" t="str">
        <f t="shared" ref="T6:T56" si="7">IF(SUM(V6)&gt;0,U6,"")</f>
        <v/>
      </c>
      <c r="U6" s="9">
        <v>1979</v>
      </c>
      <c r="V6" s="10">
        <f>IFERROR(VLOOKUP($U6,'Educação Cor NUTS II Tab'!$A$5:$I$52,7,FALSE),"")</f>
        <v>0</v>
      </c>
    </row>
    <row r="7" spans="1:22" x14ac:dyDescent="0.3">
      <c r="A7" s="9">
        <v>3</v>
      </c>
      <c r="B7" s="9" t="s">
        <v>33</v>
      </c>
      <c r="D7" s="13">
        <f t="shared" si="0"/>
        <v>1984</v>
      </c>
      <c r="E7" s="9">
        <f>IFERROR(VLOOKUP($D7,'Educação Encad NUTS II Tab'!$A$5:$J$112,E$1,FALSE),"")</f>
        <v>109096.77027104463</v>
      </c>
      <c r="G7" s="13">
        <f t="shared" si="1"/>
        <v>1984</v>
      </c>
      <c r="H7" s="14">
        <f t="shared" si="2"/>
        <v>0.35409528747254809</v>
      </c>
      <c r="J7" s="13">
        <f t="shared" si="3"/>
        <v>1984</v>
      </c>
      <c r="K7" s="14">
        <f t="shared" si="4"/>
        <v>6.6068802169885208E-3</v>
      </c>
      <c r="M7" s="13">
        <f t="shared" si="5"/>
        <v>1984</v>
      </c>
      <c r="N7" s="14">
        <f t="shared" si="6"/>
        <v>1.0698436400378981E-3</v>
      </c>
      <c r="P7" s="15">
        <f>IFERROR(VLOOKUP($D7,'Educação Encad NUTS II Tab'!$A$5:$J$112,P$1,FALSE),"")</f>
        <v>308100.03445612802</v>
      </c>
      <c r="Q7" s="15">
        <f>IFERROR(VLOOKUP($D7,'Educação Encad NUTS II Tab'!$A$5:$J$112,Q$1,FALSE),"")</f>
        <v>16512599.999999998</v>
      </c>
      <c r="R7" s="15">
        <f>IFERROR(VLOOKUP($D7,'Educação Encad NUTS II Tab'!$A$5:$J$112,R$1,FALSE),"")</f>
        <v>101974500</v>
      </c>
      <c r="T7" s="9">
        <f t="shared" si="7"/>
        <v>1980</v>
      </c>
      <c r="U7" s="9">
        <v>1980</v>
      </c>
      <c r="V7" s="10">
        <f>IFERROR(VLOOKUP($U7,'Educação Cor NUTS II Tab'!$A$5:$I$52,7,FALSE),"")</f>
        <v>48194.149167901007</v>
      </c>
    </row>
    <row r="8" spans="1:22" x14ac:dyDescent="0.3">
      <c r="A8" s="9">
        <v>4</v>
      </c>
      <c r="B8" s="9" t="s">
        <v>2</v>
      </c>
      <c r="D8" s="13">
        <f t="shared" si="0"/>
        <v>1985</v>
      </c>
      <c r="E8" s="9">
        <f>IFERROR(VLOOKUP($D8,'Educação Encad NUTS II Tab'!$A$5:$J$112,E$1,FALSE),"")</f>
        <v>90609.780978097813</v>
      </c>
      <c r="G8" s="13">
        <f t="shared" si="1"/>
        <v>1985</v>
      </c>
      <c r="H8" s="14">
        <f t="shared" si="2"/>
        <v>0.33925901634801248</v>
      </c>
      <c r="J8" s="13">
        <f t="shared" si="3"/>
        <v>1985</v>
      </c>
      <c r="K8" s="14">
        <f t="shared" si="4"/>
        <v>5.6005600560056004E-3</v>
      </c>
      <c r="M8" s="13">
        <f t="shared" si="5"/>
        <v>1985</v>
      </c>
      <c r="N8" s="14">
        <f t="shared" si="6"/>
        <v>8.8052644139638577E-4</v>
      </c>
      <c r="P8" s="15">
        <f>IFERROR(VLOOKUP($D8,'Educação Encad NUTS II Tab'!$A$5:$J$112,P$1,FALSE),"")</f>
        <v>267081.42337225354</v>
      </c>
      <c r="Q8" s="15">
        <f>IFERROR(VLOOKUP($D8,'Educação Encad NUTS II Tab'!$A$5:$J$112,Q$1,FALSE),"")</f>
        <v>16178700</v>
      </c>
      <c r="R8" s="15">
        <f>IFERROR(VLOOKUP($D8,'Educação Encad NUTS II Tab'!$A$5:$J$112,R$1,FALSE),"")</f>
        <v>102904099.99999999</v>
      </c>
      <c r="T8" s="9">
        <f t="shared" si="7"/>
        <v>1981</v>
      </c>
      <c r="U8" s="9">
        <v>1981</v>
      </c>
      <c r="V8" s="10">
        <f>IFERROR(VLOOKUP($U8,'Educação Cor NUTS II Tab'!$A$5:$I$52,7,FALSE),"")</f>
        <v>63371.405855188619</v>
      </c>
    </row>
    <row r="9" spans="1:22" x14ac:dyDescent="0.3">
      <c r="A9" s="9">
        <v>5</v>
      </c>
      <c r="B9" s="9" t="s">
        <v>3</v>
      </c>
      <c r="D9" s="13">
        <f t="shared" si="0"/>
        <v>1986</v>
      </c>
      <c r="E9" s="9">
        <f>IFERROR(VLOOKUP($D9,'Educação Encad NUTS II Tab'!$A$5:$J$112,E$1,FALSE),"")</f>
        <v>76957.746035791148</v>
      </c>
      <c r="G9" s="13">
        <f t="shared" si="1"/>
        <v>1986</v>
      </c>
      <c r="H9" s="14">
        <f t="shared" si="2"/>
        <v>0.34984898064088454</v>
      </c>
      <c r="J9" s="13">
        <f t="shared" si="3"/>
        <v>1986</v>
      </c>
      <c r="K9" s="14">
        <f t="shared" si="4"/>
        <v>4.4791312719447279E-3</v>
      </c>
      <c r="M9" s="13">
        <f t="shared" si="5"/>
        <v>1986</v>
      </c>
      <c r="N9" s="14">
        <f t="shared" si="6"/>
        <v>7.25451851490973E-4</v>
      </c>
      <c r="P9" s="15">
        <f>IFERROR(VLOOKUP($D9,'Educação Encad NUTS II Tab'!$A$5:$J$112,P$1,FALSE),"")</f>
        <v>219974.18970554977</v>
      </c>
      <c r="Q9" s="15">
        <f>IFERROR(VLOOKUP($D9,'Educação Encad NUTS II Tab'!$A$5:$J$112,Q$1,FALSE),"")</f>
        <v>17181400</v>
      </c>
      <c r="R9" s="15">
        <f>IFERROR(VLOOKUP($D9,'Educação Encad NUTS II Tab'!$A$5:$J$112,R$1,FALSE),"")</f>
        <v>106082500</v>
      </c>
      <c r="T9" s="9">
        <f t="shared" si="7"/>
        <v>1982</v>
      </c>
      <c r="U9" s="9">
        <v>1982</v>
      </c>
      <c r="V9" s="10">
        <f>IFERROR(VLOOKUP($U9,'Educação Cor NUTS II Tab'!$A$5:$I$52,7,FALSE),"")</f>
        <v>78723.893439052001</v>
      </c>
    </row>
    <row r="10" spans="1:22" x14ac:dyDescent="0.3">
      <c r="A10" s="9">
        <v>6</v>
      </c>
      <c r="B10" s="9" t="s">
        <v>32</v>
      </c>
      <c r="D10" s="13">
        <f t="shared" si="0"/>
        <v>1987</v>
      </c>
      <c r="E10" s="9">
        <f>IFERROR(VLOOKUP($D10,'Educação Encad NUTS II Tab'!$A$5:$J$112,E$1,FALSE),"")</f>
        <v>122877.15530068534</v>
      </c>
      <c r="G10" s="13">
        <f t="shared" si="1"/>
        <v>1987</v>
      </c>
      <c r="H10" s="14">
        <f t="shared" si="2"/>
        <v>0.31537738870475962</v>
      </c>
      <c r="J10" s="13">
        <f t="shared" si="3"/>
        <v>1987</v>
      </c>
      <c r="K10" s="14">
        <f t="shared" si="4"/>
        <v>5.9289911266060631E-3</v>
      </c>
      <c r="M10" s="13">
        <f t="shared" si="5"/>
        <v>1987</v>
      </c>
      <c r="N10" s="14">
        <f t="shared" si="6"/>
        <v>1.0844554721407755E-3</v>
      </c>
      <c r="P10" s="15">
        <f>IFERROR(VLOOKUP($D10,'Educação Encad NUTS II Tab'!$A$5:$J$112,P$1,FALSE),"")</f>
        <v>389619.4201028049</v>
      </c>
      <c r="Q10" s="15">
        <f>IFERROR(VLOOKUP($D10,'Educação Encad NUTS II Tab'!$A$5:$J$112,Q$1,FALSE),"")</f>
        <v>20724800</v>
      </c>
      <c r="R10" s="15">
        <f>IFERROR(VLOOKUP($D10,'Educação Encad NUTS II Tab'!$A$5:$J$112,R$1,FALSE),"")</f>
        <v>113307700</v>
      </c>
      <c r="T10" s="9">
        <f t="shared" si="7"/>
        <v>1983</v>
      </c>
      <c r="U10" s="9">
        <v>1983</v>
      </c>
      <c r="V10" s="10">
        <f>IFERROR(VLOOKUP($U10,'Educação Cor NUTS II Tab'!$A$5:$I$52,7,FALSE),"")</f>
        <v>93290.668293107927</v>
      </c>
    </row>
    <row r="11" spans="1:22" x14ac:dyDescent="0.3">
      <c r="D11" s="13">
        <f t="shared" si="0"/>
        <v>1988</v>
      </c>
      <c r="E11" s="9">
        <f>IFERROR(VLOOKUP($D11,'Educação Encad NUTS II Tab'!$A$5:$J$112,E$1,FALSE),"")</f>
        <v>146882.27434293725</v>
      </c>
      <c r="G11" s="13">
        <f t="shared" si="1"/>
        <v>1988</v>
      </c>
      <c r="H11" s="14">
        <f t="shared" si="2"/>
        <v>0.35215878347462659</v>
      </c>
      <c r="J11" s="13">
        <f t="shared" si="3"/>
        <v>1988</v>
      </c>
      <c r="K11" s="14">
        <f t="shared" si="4"/>
        <v>6.2169759732048271E-3</v>
      </c>
      <c r="M11" s="13">
        <f t="shared" si="5"/>
        <v>1988</v>
      </c>
      <c r="N11" s="14">
        <f t="shared" si="6"/>
        <v>1.2185143144423172E-3</v>
      </c>
      <c r="P11" s="15">
        <f>IFERROR(VLOOKUP($D11,'Educação Encad NUTS II Tab'!$A$5:$J$112,P$1,FALSE),"")</f>
        <v>417091.0431189636</v>
      </c>
      <c r="Q11" s="15">
        <f>IFERROR(VLOOKUP($D11,'Educação Encad NUTS II Tab'!$A$5:$J$112,Q$1,FALSE),"")</f>
        <v>23626000</v>
      </c>
      <c r="R11" s="15">
        <f>IFERROR(VLOOKUP($D11,'Educação Encad NUTS II Tab'!$A$5:$J$112,R$1,FALSE),"")</f>
        <v>120542100</v>
      </c>
      <c r="T11" s="9">
        <f t="shared" si="7"/>
        <v>1984</v>
      </c>
      <c r="U11" s="9">
        <v>1984</v>
      </c>
      <c r="V11" s="10">
        <f>IFERROR(VLOOKUP($U11,'Educação Cor NUTS II Tab'!$A$5:$I$52,7,FALSE),"")</f>
        <v>97682.745926635864</v>
      </c>
    </row>
    <row r="12" spans="1:22" x14ac:dyDescent="0.3">
      <c r="D12" s="13">
        <f t="shared" si="0"/>
        <v>1989</v>
      </c>
      <c r="E12" s="9">
        <f>IFERROR(VLOOKUP($D12,'Educação Encad NUTS II Tab'!$A$5:$J$112,E$1,FALSE),"")</f>
        <v>129730.90467738568</v>
      </c>
      <c r="G12" s="13">
        <f t="shared" si="1"/>
        <v>1989</v>
      </c>
      <c r="H12" s="14">
        <f t="shared" si="2"/>
        <v>0.3269077128995892</v>
      </c>
      <c r="J12" s="13">
        <f t="shared" si="3"/>
        <v>1989</v>
      </c>
      <c r="K12" s="14">
        <f t="shared" si="4"/>
        <v>5.2824180413447485E-3</v>
      </c>
      <c r="M12" s="13">
        <f t="shared" si="5"/>
        <v>1989</v>
      </c>
      <c r="N12" s="14">
        <f t="shared" si="6"/>
        <v>1.0179987058518683E-3</v>
      </c>
      <c r="P12" s="15">
        <f>IFERROR(VLOOKUP($D12,'Educação Encad NUTS II Tab'!$A$5:$J$112,P$1,FALSE),"")</f>
        <v>396842.59366873046</v>
      </c>
      <c r="Q12" s="15">
        <f>IFERROR(VLOOKUP($D12,'Educação Encad NUTS II Tab'!$A$5:$J$112,Q$1,FALSE),"")</f>
        <v>24559000</v>
      </c>
      <c r="R12" s="15">
        <f>IFERROR(VLOOKUP($D12,'Educação Encad NUTS II Tab'!$A$5:$J$112,R$1,FALSE),"")</f>
        <v>127437199.99999999</v>
      </c>
      <c r="T12" s="9">
        <f t="shared" si="7"/>
        <v>1985</v>
      </c>
      <c r="U12" s="9">
        <v>1985</v>
      </c>
      <c r="V12" s="10">
        <f>IFERROR(VLOOKUP($U12,'Educação Cor NUTS II Tab'!$A$5:$I$52,7,FALSE),"")</f>
        <v>99039.372222706254</v>
      </c>
    </row>
    <row r="13" spans="1:22" x14ac:dyDescent="0.3">
      <c r="D13" s="13">
        <f t="shared" si="0"/>
        <v>1990</v>
      </c>
      <c r="E13" s="9">
        <f>IFERROR(VLOOKUP($D13,'Educação Encad NUTS II Tab'!$A$5:$J$112,E$1,FALSE),"")</f>
        <v>151574.79884679712</v>
      </c>
      <c r="G13" s="13">
        <f t="shared" si="1"/>
        <v>1990</v>
      </c>
      <c r="H13" s="14">
        <f t="shared" si="2"/>
        <v>0.32397307573403167</v>
      </c>
      <c r="J13" s="13">
        <f t="shared" si="3"/>
        <v>1990</v>
      </c>
      <c r="K13" s="14">
        <f t="shared" si="4"/>
        <v>5.7446683890953337E-3</v>
      </c>
      <c r="M13" s="13">
        <f t="shared" si="5"/>
        <v>1990</v>
      </c>
      <c r="N13" s="14">
        <f t="shared" si="6"/>
        <v>1.1203960685506429E-3</v>
      </c>
      <c r="P13" s="15">
        <f>IFERROR(VLOOKUP($D13,'Educação Encad NUTS II Tab'!$A$5:$J$112,P$1,FALSE),"")</f>
        <v>467862.33239713317</v>
      </c>
      <c r="Q13" s="15">
        <f>IFERROR(VLOOKUP($D13,'Educação Encad NUTS II Tab'!$A$5:$J$112,Q$1,FALSE),"")</f>
        <v>26385300</v>
      </c>
      <c r="R13" s="15">
        <f>IFERROR(VLOOKUP($D13,'Educação Encad NUTS II Tab'!$A$5:$J$112,R$1,FALSE),"")</f>
        <v>135286800</v>
      </c>
      <c r="T13" s="9">
        <f t="shared" si="7"/>
        <v>1986</v>
      </c>
      <c r="U13" s="9">
        <v>1986</v>
      </c>
      <c r="V13" s="10">
        <f>IFERROR(VLOOKUP($U13,'Educação Cor NUTS II Tab'!$A$5:$I$52,7,FALSE),"")</f>
        <v>90430.447852226178</v>
      </c>
    </row>
    <row r="14" spans="1:22" x14ac:dyDescent="0.3">
      <c r="D14" s="13">
        <f t="shared" si="0"/>
        <v>1991</v>
      </c>
      <c r="E14" s="9">
        <f>IFERROR(VLOOKUP($D14,'Educação Encad NUTS II Tab'!$A$5:$J$112,E$1,FALSE),"")</f>
        <v>182486.11581291762</v>
      </c>
      <c r="G14" s="13">
        <f t="shared" si="1"/>
        <v>1991</v>
      </c>
      <c r="H14" s="14">
        <f t="shared" si="2"/>
        <v>0.31741275335555841</v>
      </c>
      <c r="J14" s="13">
        <f t="shared" si="3"/>
        <v>1991</v>
      </c>
      <c r="K14" s="14">
        <f t="shared" si="4"/>
        <v>6.4525819650903815E-3</v>
      </c>
      <c r="M14" s="13">
        <f t="shared" si="5"/>
        <v>1991</v>
      </c>
      <c r="N14" s="14">
        <f t="shared" si="6"/>
        <v>1.3107544329346728E-3</v>
      </c>
      <c r="P14" s="15">
        <f>IFERROR(VLOOKUP($D14,'Educação Encad NUTS II Tab'!$A$5:$J$112,P$1,FALSE),"")</f>
        <v>574917.40292016848</v>
      </c>
      <c r="Q14" s="15">
        <f>IFERROR(VLOOKUP($D14,'Educação Encad NUTS II Tab'!$A$5:$J$112,Q$1,FALSE),"")</f>
        <v>28281100.000000004</v>
      </c>
      <c r="R14" s="15">
        <f>IFERROR(VLOOKUP($D14,'Educação Encad NUTS II Tab'!$A$5:$J$112,R$1,FALSE),"")</f>
        <v>139222200</v>
      </c>
      <c r="T14" s="9">
        <f t="shared" si="7"/>
        <v>1987</v>
      </c>
      <c r="U14" s="9">
        <v>1987</v>
      </c>
      <c r="V14" s="10">
        <f>IFERROR(VLOOKUP($U14,'Educação Cor NUTS II Tab'!$A$5:$I$52,7,FALSE),"")</f>
        <v>173094.21015944931</v>
      </c>
    </row>
    <row r="15" spans="1:22" x14ac:dyDescent="0.3">
      <c r="D15" s="13">
        <f t="shared" si="0"/>
        <v>1992</v>
      </c>
      <c r="E15" s="9">
        <f>IFERROR(VLOOKUP($D15,'Educação Encad NUTS II Tab'!$A$5:$J$112,E$1,FALSE),"")</f>
        <v>213828.53385454172</v>
      </c>
      <c r="G15" s="13">
        <f t="shared" si="1"/>
        <v>1992</v>
      </c>
      <c r="H15" s="14">
        <f t="shared" si="2"/>
        <v>0.31689474755108266</v>
      </c>
      <c r="J15" s="13">
        <f t="shared" si="3"/>
        <v>1992</v>
      </c>
      <c r="K15" s="14">
        <f t="shared" si="4"/>
        <v>6.9710935088982615E-3</v>
      </c>
      <c r="M15" s="13">
        <f t="shared" si="5"/>
        <v>1992</v>
      </c>
      <c r="N15" s="14">
        <f t="shared" si="6"/>
        <v>1.509869925996178E-3</v>
      </c>
      <c r="P15" s="15">
        <f>IFERROR(VLOOKUP($D15,'Educação Encad NUTS II Tab'!$A$5:$J$112,P$1,FALSE),"")</f>
        <v>674762.00065472233</v>
      </c>
      <c r="Q15" s="15">
        <f>IFERROR(VLOOKUP($D15,'Educação Encad NUTS II Tab'!$A$5:$J$112,Q$1,FALSE),"")</f>
        <v>30673600</v>
      </c>
      <c r="R15" s="15">
        <f>IFERROR(VLOOKUP($D15,'Educação Encad NUTS II Tab'!$A$5:$J$112,R$1,FALSE),"")</f>
        <v>141620500</v>
      </c>
      <c r="T15" s="9">
        <f t="shared" si="7"/>
        <v>1988</v>
      </c>
      <c r="U15" s="9">
        <v>1988</v>
      </c>
      <c r="V15" s="10">
        <f>IFERROR(VLOOKUP($U15,'Educação Cor NUTS II Tab'!$A$5:$I$52,7,FALSE),"")</f>
        <v>206614.18489152216</v>
      </c>
    </row>
    <row r="16" spans="1:22" x14ac:dyDescent="0.3">
      <c r="D16" s="13">
        <f t="shared" si="0"/>
        <v>1993</v>
      </c>
      <c r="E16" s="9">
        <f>IFERROR(VLOOKUP($D16,'Educação Encad NUTS II Tab'!$A$5:$J$112,E$1,FALSE),"")</f>
        <v>251051.29920067271</v>
      </c>
      <c r="G16" s="13">
        <f t="shared" si="1"/>
        <v>1993</v>
      </c>
      <c r="H16" s="14">
        <f t="shared" si="2"/>
        <v>0.31601855248937832</v>
      </c>
      <c r="J16" s="13">
        <f t="shared" si="3"/>
        <v>1993</v>
      </c>
      <c r="K16" s="14">
        <f t="shared" si="4"/>
        <v>8.7418275113053893E-3</v>
      </c>
      <c r="M16" s="13">
        <f t="shared" si="5"/>
        <v>1993</v>
      </c>
      <c r="N16" s="14">
        <f t="shared" si="6"/>
        <v>1.8028313691801283E-3</v>
      </c>
      <c r="P16" s="15">
        <f>IFERROR(VLOOKUP($D16,'Educação Encad NUTS II Tab'!$A$5:$J$112,P$1,FALSE),"")</f>
        <v>794419.49601712311</v>
      </c>
      <c r="Q16" s="15">
        <f>IFERROR(VLOOKUP($D16,'Educação Encad NUTS II Tab'!$A$5:$J$112,Q$1,FALSE),"")</f>
        <v>28718400</v>
      </c>
      <c r="R16" s="15">
        <f>IFERROR(VLOOKUP($D16,'Educação Encad NUTS II Tab'!$A$5:$J$112,R$1,FALSE),"")</f>
        <v>139253900.00000003</v>
      </c>
      <c r="T16" s="9">
        <f t="shared" si="7"/>
        <v>1989</v>
      </c>
      <c r="U16" s="9">
        <v>1989</v>
      </c>
      <c r="V16" s="10">
        <f>IFERROR(VLOOKUP($U16,'Educação Cor NUTS II Tab'!$A$5:$I$52,7,FALSE),"")</f>
        <v>216675.82992071094</v>
      </c>
    </row>
    <row r="17" spans="4:22" x14ac:dyDescent="0.3">
      <c r="D17" s="13">
        <f t="shared" si="0"/>
        <v>1994</v>
      </c>
      <c r="E17" s="9">
        <f>IFERROR(VLOOKUP($D17,'Educação Encad NUTS II Tab'!$A$5:$J$112,E$1,FALSE),"")</f>
        <v>197712.38460938598</v>
      </c>
      <c r="G17" s="13">
        <f t="shared" si="1"/>
        <v>1994</v>
      </c>
      <c r="H17" s="14">
        <f t="shared" si="2"/>
        <v>0.31462261447350481</v>
      </c>
      <c r="J17" s="13">
        <f t="shared" si="3"/>
        <v>1994</v>
      </c>
      <c r="K17" s="14">
        <f t="shared" si="4"/>
        <v>6.9313910507353745E-3</v>
      </c>
      <c r="M17" s="13">
        <f t="shared" si="5"/>
        <v>1994</v>
      </c>
      <c r="N17" s="14">
        <f t="shared" si="6"/>
        <v>1.3947816044936807E-3</v>
      </c>
      <c r="P17" s="15">
        <f>IFERROR(VLOOKUP($D17,'Educação Encad NUTS II Tab'!$A$5:$J$112,P$1,FALSE),"")</f>
        <v>628411.23146929999</v>
      </c>
      <c r="Q17" s="15">
        <f>IFERROR(VLOOKUP($D17,'Educação Encad NUTS II Tab'!$A$5:$J$112,Q$1,FALSE),"")</f>
        <v>28524200</v>
      </c>
      <c r="R17" s="15">
        <f>IFERROR(VLOOKUP($D17,'Educação Encad NUTS II Tab'!$A$5:$J$112,R$1,FALSE),"")</f>
        <v>141751500</v>
      </c>
      <c r="T17" s="9">
        <f t="shared" si="7"/>
        <v>1990</v>
      </c>
      <c r="U17" s="9">
        <v>1990</v>
      </c>
      <c r="V17" s="10">
        <f>IFERROR(VLOOKUP($U17,'Educação Cor NUTS II Tab'!$A$5:$I$52,7,FALSE),"")</f>
        <v>272467.0863466062</v>
      </c>
    </row>
    <row r="18" spans="4:22" x14ac:dyDescent="0.3">
      <c r="D18" s="13">
        <f t="shared" si="0"/>
        <v>1995</v>
      </c>
      <c r="E18" s="9">
        <f>IFERROR(VLOOKUP($D18,'Educação Encad NUTS II Tab'!$A$5:$J$112,E$1,FALSE),"")</f>
        <v>259999.58905673234</v>
      </c>
      <c r="G18" s="13">
        <f t="shared" si="1"/>
        <v>1995</v>
      </c>
      <c r="H18" s="14">
        <f t="shared" si="2"/>
        <v>0.33333333333333331</v>
      </c>
      <c r="J18" s="13">
        <f t="shared" si="3"/>
        <v>1995</v>
      </c>
      <c r="K18" s="14">
        <f t="shared" si="4"/>
        <v>8.7395407383152931E-3</v>
      </c>
      <c r="M18" s="13">
        <f t="shared" si="5"/>
        <v>1995</v>
      </c>
      <c r="N18" s="14">
        <f t="shared" si="6"/>
        <v>1.7915265418985825E-3</v>
      </c>
      <c r="P18" s="15">
        <f>IFERROR(VLOOKUP($D18,'Educação Encad NUTS II Tab'!$A$5:$J$112,P$1,FALSE),"")</f>
        <v>779998.7671701971</v>
      </c>
      <c r="Q18" s="15">
        <f>IFERROR(VLOOKUP($D18,'Educação Encad NUTS II Tab'!$A$5:$J$112,Q$1,FALSE),"")</f>
        <v>29749800.000000004</v>
      </c>
      <c r="R18" s="15">
        <f>IFERROR(VLOOKUP($D18,'Educação Encad NUTS II Tab'!$A$5:$J$112,R$1,FALSE),"")</f>
        <v>145127400</v>
      </c>
      <c r="T18" s="9">
        <f t="shared" si="7"/>
        <v>1991</v>
      </c>
      <c r="U18" s="9">
        <v>1991</v>
      </c>
      <c r="V18" s="10">
        <f>IFERROR(VLOOKUP($U18,'Educação Cor NUTS II Tab'!$A$5:$I$52,7,FALSE),"")</f>
        <v>353237.22444889776</v>
      </c>
    </row>
    <row r="19" spans="4:22" x14ac:dyDescent="0.3">
      <c r="D19" s="13">
        <f t="shared" si="0"/>
        <v>1996</v>
      </c>
      <c r="E19" s="9">
        <f>IFERROR(VLOOKUP($D19,'Educação Encad NUTS II Tab'!$A$5:$J$112,E$1,FALSE),"")</f>
        <v>216914.58879522857</v>
      </c>
      <c r="G19" s="13">
        <f t="shared" si="1"/>
        <v>1996</v>
      </c>
      <c r="H19" s="14">
        <f t="shared" si="2"/>
        <v>0.343570057581574</v>
      </c>
      <c r="J19" s="13">
        <f t="shared" si="3"/>
        <v>1996</v>
      </c>
      <c r="K19" s="14">
        <f t="shared" si="4"/>
        <v>6.9317509337654421E-3</v>
      </c>
      <c r="M19" s="13">
        <f t="shared" si="5"/>
        <v>1996</v>
      </c>
      <c r="N19" s="14">
        <f t="shared" si="6"/>
        <v>1.4440457509713109E-3</v>
      </c>
      <c r="P19" s="15">
        <f>IFERROR(VLOOKUP($D19,'Educação Encad NUTS II Tab'!$A$5:$J$112,P$1,FALSE),"")</f>
        <v>631354.75286208966</v>
      </c>
      <c r="Q19" s="15">
        <f>IFERROR(VLOOKUP($D19,'Educação Encad NUTS II Tab'!$A$5:$J$112,Q$1,FALSE),"")</f>
        <v>31292899.999999996</v>
      </c>
      <c r="R19" s="15">
        <f>IFERROR(VLOOKUP($D19,'Educação Encad NUTS II Tab'!$A$5:$J$112,R$1,FALSE),"")</f>
        <v>150213099.99999997</v>
      </c>
      <c r="T19" s="9">
        <f t="shared" si="7"/>
        <v>1992</v>
      </c>
      <c r="U19" s="9">
        <v>1992</v>
      </c>
      <c r="V19" s="10">
        <f>IFERROR(VLOOKUP($U19,'Educação Cor NUTS II Tab'!$A$5:$I$52,7,FALSE),"")</f>
        <v>427687.74505532807</v>
      </c>
    </row>
    <row r="20" spans="4:22" x14ac:dyDescent="0.3">
      <c r="D20" s="13">
        <f t="shared" si="0"/>
        <v>1997</v>
      </c>
      <c r="E20" s="9">
        <f>IFERROR(VLOOKUP($D20,'Educação Encad NUTS II Tab'!$A$5:$J$112,E$1,FALSE),"")</f>
        <v>234874.7290020939</v>
      </c>
      <c r="G20" s="13">
        <f t="shared" si="1"/>
        <v>1997</v>
      </c>
      <c r="H20" s="14">
        <f t="shared" si="2"/>
        <v>0.32994186046511637</v>
      </c>
      <c r="J20" s="13">
        <f t="shared" si="3"/>
        <v>1997</v>
      </c>
      <c r="K20" s="14">
        <f t="shared" si="4"/>
        <v>6.5745752659110892E-3</v>
      </c>
      <c r="M20" s="13">
        <f t="shared" si="5"/>
        <v>1997</v>
      </c>
      <c r="N20" s="14">
        <f t="shared" si="6"/>
        <v>1.4977001484603968E-3</v>
      </c>
      <c r="P20" s="15">
        <f>IFERROR(VLOOKUP($D20,'Educação Encad NUTS II Tab'!$A$5:$J$112,P$1,FALSE),"")</f>
        <v>711867.02005920955</v>
      </c>
      <c r="Q20" s="15">
        <f>IFERROR(VLOOKUP($D20,'Educação Encad NUTS II Tab'!$A$5:$J$112,Q$1,FALSE),"")</f>
        <v>35724700</v>
      </c>
      <c r="R20" s="15">
        <f>IFERROR(VLOOKUP($D20,'Educação Encad NUTS II Tab'!$A$5:$J$112,R$1,FALSE),"")</f>
        <v>156823600</v>
      </c>
      <c r="T20" s="9">
        <f t="shared" si="7"/>
        <v>1993</v>
      </c>
      <c r="U20" s="9">
        <v>1993</v>
      </c>
      <c r="V20" s="10">
        <f>IFERROR(VLOOKUP($U20,'Educação Cor NUTS II Tab'!$A$5:$I$52,7,FALSE),"")</f>
        <v>513223.03302256687</v>
      </c>
    </row>
    <row r="21" spans="4:22" x14ac:dyDescent="0.3">
      <c r="D21" s="13">
        <f t="shared" si="0"/>
        <v>1998</v>
      </c>
      <c r="E21" s="9">
        <f>IFERROR(VLOOKUP($D21,'Educação Encad NUTS II Tab'!$A$5:$J$112,E$1,FALSE),"")</f>
        <v>252748.32404144132</v>
      </c>
      <c r="G21" s="13">
        <f t="shared" si="1"/>
        <v>1998</v>
      </c>
      <c r="H21" s="14">
        <f t="shared" si="2"/>
        <v>0.31781914893617019</v>
      </c>
      <c r="J21" s="13">
        <f t="shared" si="3"/>
        <v>1998</v>
      </c>
      <c r="K21" s="14">
        <f t="shared" si="4"/>
        <v>6.3318625454742566E-3</v>
      </c>
      <c r="M21" s="13">
        <f t="shared" si="5"/>
        <v>1998</v>
      </c>
      <c r="N21" s="14">
        <f t="shared" si="6"/>
        <v>1.5377381017915837E-3</v>
      </c>
      <c r="P21" s="15">
        <f>IFERROR(VLOOKUP($D21,'Educação Encad NUTS II Tab'!$A$5:$J$112,P$1,FALSE),"")</f>
        <v>795258.32501742209</v>
      </c>
      <c r="Q21" s="15">
        <f>IFERROR(VLOOKUP($D21,'Educação Encad NUTS II Tab'!$A$5:$J$112,Q$1,FALSE),"")</f>
        <v>39916899.999999993</v>
      </c>
      <c r="R21" s="15">
        <f>IFERROR(VLOOKUP($D21,'Educação Encad NUTS II Tab'!$A$5:$J$112,R$1,FALSE),"")</f>
        <v>164363700</v>
      </c>
      <c r="T21" s="9">
        <f t="shared" si="7"/>
        <v>1994</v>
      </c>
      <c r="U21" s="9">
        <v>1994</v>
      </c>
      <c r="V21" s="10">
        <f>IFERROR(VLOOKUP($U21,'Educação Cor NUTS II Tab'!$A$5:$I$52,7,FALSE),"")</f>
        <v>423764.83401585778</v>
      </c>
    </row>
    <row r="22" spans="4:22" x14ac:dyDescent="0.3">
      <c r="D22" s="13">
        <f t="shared" si="0"/>
        <v>1999</v>
      </c>
      <c r="E22" s="9">
        <f>IFERROR(VLOOKUP($D22,'Educação Encad NUTS II Tab'!$A$5:$J$112,E$1,FALSE),"")</f>
        <v>380276.06907365518</v>
      </c>
      <c r="G22" s="13">
        <f t="shared" si="1"/>
        <v>1999</v>
      </c>
      <c r="H22" s="14">
        <f t="shared" si="2"/>
        <v>0.35550458715596323</v>
      </c>
      <c r="J22" s="13">
        <f t="shared" si="3"/>
        <v>1999</v>
      </c>
      <c r="K22" s="14">
        <f t="shared" si="4"/>
        <v>8.9815697142546259E-3</v>
      </c>
      <c r="M22" s="13">
        <f t="shared" si="5"/>
        <v>1999</v>
      </c>
      <c r="N22" s="14">
        <f t="shared" si="6"/>
        <v>2.2266401444254384E-3</v>
      </c>
      <c r="P22" s="15">
        <f>IFERROR(VLOOKUP($D22,'Educação Encad NUTS II Tab'!$A$5:$J$112,P$1,FALSE),"")</f>
        <v>1069679.7813942819</v>
      </c>
      <c r="Q22" s="15">
        <f>IFERROR(VLOOKUP($D22,'Educação Encad NUTS II Tab'!$A$5:$J$112,Q$1,FALSE),"")</f>
        <v>42339600</v>
      </c>
      <c r="R22" s="15">
        <f>IFERROR(VLOOKUP($D22,'Educação Encad NUTS II Tab'!$A$5:$J$112,R$1,FALSE),"")</f>
        <v>170784700</v>
      </c>
      <c r="T22" s="9">
        <f t="shared" si="7"/>
        <v>1995</v>
      </c>
      <c r="U22" s="9">
        <v>1995</v>
      </c>
      <c r="V22" s="10">
        <f>IFERROR(VLOOKUP($U22,'Educação Cor NUTS II Tab'!$A$5:$I$52,7,FALSE),"")</f>
        <v>543438.62637362629</v>
      </c>
    </row>
    <row r="23" spans="4:22" x14ac:dyDescent="0.3">
      <c r="D23" s="13">
        <f t="shared" si="0"/>
        <v>2000</v>
      </c>
      <c r="E23" s="9">
        <f>IFERROR(VLOOKUP($D23,'Educação Encad NUTS II Tab'!$A$5:$J$112,E$1,FALSE),"")</f>
        <v>260303.06849113791</v>
      </c>
      <c r="G23" s="13">
        <f t="shared" si="1"/>
        <v>2000</v>
      </c>
      <c r="H23" s="14">
        <f t="shared" si="2"/>
        <v>0.29463171036204744</v>
      </c>
      <c r="J23" s="13">
        <f t="shared" si="3"/>
        <v>2000</v>
      </c>
      <c r="K23" s="14">
        <f t="shared" si="4"/>
        <v>5.9082578106142633E-3</v>
      </c>
      <c r="M23" s="13">
        <f t="shared" si="5"/>
        <v>2000</v>
      </c>
      <c r="N23" s="14">
        <f t="shared" si="6"/>
        <v>1.4681330254471769E-3</v>
      </c>
      <c r="P23" s="15">
        <f>IFERROR(VLOOKUP($D23,'Educação Encad NUTS II Tab'!$A$5:$J$112,P$1,FALSE),"")</f>
        <v>883486.26212458254</v>
      </c>
      <c r="Q23" s="15">
        <f>IFERROR(VLOOKUP($D23,'Educação Encad NUTS II Tab'!$A$5:$J$112,Q$1,FALSE),"")</f>
        <v>44057500</v>
      </c>
      <c r="R23" s="15">
        <f>IFERROR(VLOOKUP($D23,'Educação Encad NUTS II Tab'!$A$5:$J$112,R$1,FALSE),"")</f>
        <v>177302100</v>
      </c>
      <c r="T23" s="9">
        <f t="shared" si="7"/>
        <v>1996</v>
      </c>
      <c r="U23" s="9">
        <v>1996</v>
      </c>
      <c r="V23" s="10">
        <f>IFERROR(VLOOKUP($U23,'Educação Cor NUTS II Tab'!$A$5:$I$52,7,FALSE),"")</f>
        <v>453510.38958707359</v>
      </c>
    </row>
    <row r="24" spans="4:22" x14ac:dyDescent="0.3">
      <c r="D24" s="13">
        <f t="shared" si="0"/>
        <v>2001</v>
      </c>
      <c r="E24" s="9">
        <f>IFERROR(VLOOKUP($D24,'Educação Encad NUTS II Tab'!$A$5:$J$112,E$1,FALSE),"")</f>
        <v>344514.3619243115</v>
      </c>
      <c r="G24" s="13">
        <f t="shared" si="1"/>
        <v>2001</v>
      </c>
      <c r="H24" s="14">
        <f t="shared" si="2"/>
        <v>0.31493099121706397</v>
      </c>
      <c r="J24" s="13">
        <f t="shared" si="3"/>
        <v>2001</v>
      </c>
      <c r="K24" s="14">
        <f t="shared" si="4"/>
        <v>7.7443670097943947E-3</v>
      </c>
      <c r="M24" s="13">
        <f t="shared" si="5"/>
        <v>2001</v>
      </c>
      <c r="N24" s="14">
        <f t="shared" si="6"/>
        <v>1.9060458799828241E-3</v>
      </c>
      <c r="P24" s="15">
        <f>IFERROR(VLOOKUP($D24,'Educação Encad NUTS II Tab'!$A$5:$J$112,P$1,FALSE),"")</f>
        <v>1093936.0416481127</v>
      </c>
      <c r="Q24" s="15">
        <f>IFERROR(VLOOKUP($D24,'Educação Encad NUTS II Tab'!$A$5:$J$112,Q$1,FALSE),"")</f>
        <v>44485800</v>
      </c>
      <c r="R24" s="15">
        <f>IFERROR(VLOOKUP($D24,'Educação Encad NUTS II Tab'!$A$5:$J$112,R$1,FALSE),"")</f>
        <v>180748200</v>
      </c>
      <c r="T24" s="9">
        <f t="shared" si="7"/>
        <v>1997</v>
      </c>
      <c r="U24" s="9">
        <v>1997</v>
      </c>
      <c r="V24" s="10">
        <f>IFERROR(VLOOKUP($U24,'Educação Cor NUTS II Tab'!$A$5:$I$52,7,FALSE),"")</f>
        <v>530111.7456953642</v>
      </c>
    </row>
    <row r="25" spans="4:22" x14ac:dyDescent="0.3">
      <c r="D25" s="13">
        <f t="shared" si="0"/>
        <v>2002</v>
      </c>
      <c r="E25" s="9">
        <f>IFERROR(VLOOKUP($D25,'Educação Encad NUTS II Tab'!$A$5:$J$112,E$1,FALSE),"")</f>
        <v>302125.77699567581</v>
      </c>
      <c r="G25" s="13">
        <f t="shared" si="1"/>
        <v>2002</v>
      </c>
      <c r="H25" s="14">
        <f t="shared" si="2"/>
        <v>0.31926863572433184</v>
      </c>
      <c r="J25" s="13">
        <f t="shared" si="3"/>
        <v>2002</v>
      </c>
      <c r="K25" s="14">
        <f t="shared" si="4"/>
        <v>7.0299410613973946E-3</v>
      </c>
      <c r="M25" s="13">
        <f t="shared" si="5"/>
        <v>2002</v>
      </c>
      <c r="N25" s="14">
        <f t="shared" si="6"/>
        <v>1.6587402939342052E-3</v>
      </c>
      <c r="P25" s="15">
        <f>IFERROR(VLOOKUP($D25,'Educação Encad NUTS II Tab'!$A$5:$J$112,P$1,FALSE),"")</f>
        <v>946305.8477705972</v>
      </c>
      <c r="Q25" s="15">
        <f>IFERROR(VLOOKUP($D25,'Educação Encad NUTS II Tab'!$A$5:$J$112,Q$1,FALSE),"")</f>
        <v>42977000</v>
      </c>
      <c r="R25" s="15">
        <f>IFERROR(VLOOKUP($D25,'Educação Encad NUTS II Tab'!$A$5:$J$112,R$1,FALSE),"")</f>
        <v>182141700</v>
      </c>
      <c r="T25" s="9">
        <f t="shared" si="7"/>
        <v>1998</v>
      </c>
      <c r="U25" s="9">
        <v>1998</v>
      </c>
      <c r="V25" s="10">
        <f>IFERROR(VLOOKUP($U25,'Educação Cor NUTS II Tab'!$A$5:$I$52,7,FALSE),"")</f>
        <v>606712.47761194024</v>
      </c>
    </row>
    <row r="26" spans="4:22" x14ac:dyDescent="0.3">
      <c r="D26" s="13">
        <f t="shared" si="0"/>
        <v>2003</v>
      </c>
      <c r="E26" s="9">
        <f>IFERROR(VLOOKUP($D26,'Educação Encad NUTS II Tab'!$A$5:$J$112,E$1,FALSE),"")</f>
        <v>284403.55189788144</v>
      </c>
      <c r="G26" s="13">
        <f t="shared" si="1"/>
        <v>2003</v>
      </c>
      <c r="H26" s="14">
        <f t="shared" si="2"/>
        <v>0.33046471600688465</v>
      </c>
      <c r="J26" s="13">
        <f t="shared" si="3"/>
        <v>2003</v>
      </c>
      <c r="K26" s="14">
        <f t="shared" si="4"/>
        <v>7.1397724012050457E-3</v>
      </c>
      <c r="M26" s="13">
        <f t="shared" si="5"/>
        <v>2003</v>
      </c>
      <c r="N26" s="14">
        <f t="shared" si="6"/>
        <v>1.5761074837452448E-3</v>
      </c>
      <c r="P26" s="15">
        <f>IFERROR(VLOOKUP($D26,'Educação Encad NUTS II Tab'!$A$5:$J$112,P$1,FALSE),"")</f>
        <v>860616.99819098506</v>
      </c>
      <c r="Q26" s="15">
        <f>IFERROR(VLOOKUP($D26,'Educação Encad NUTS II Tab'!$A$5:$J$112,Q$1,FALSE),"")</f>
        <v>39833700</v>
      </c>
      <c r="R26" s="15">
        <f>IFERROR(VLOOKUP($D26,'Educação Encad NUTS II Tab'!$A$5:$J$112,R$1,FALSE),"")</f>
        <v>180446800</v>
      </c>
      <c r="T26" s="9">
        <f t="shared" si="7"/>
        <v>1999</v>
      </c>
      <c r="U26" s="9">
        <v>1999</v>
      </c>
      <c r="V26" s="10">
        <f>IFERROR(VLOOKUP($U26,'Educação Cor NUTS II Tab'!$A$5:$I$52,7,FALSE),"")</f>
        <v>833718.92549842608</v>
      </c>
    </row>
    <row r="27" spans="4:22" x14ac:dyDescent="0.3">
      <c r="D27" s="13">
        <f t="shared" si="0"/>
        <v>2004</v>
      </c>
      <c r="E27" s="9">
        <f>IFERROR(VLOOKUP($D27,'Educação Encad NUTS II Tab'!$A$5:$J$112,E$1,FALSE),"")</f>
        <v>242655.19478706378</v>
      </c>
      <c r="G27" s="13">
        <f t="shared" si="1"/>
        <v>2004</v>
      </c>
      <c r="H27" s="14">
        <f t="shared" si="2"/>
        <v>0.28666666666666668</v>
      </c>
      <c r="J27" s="13">
        <f t="shared" si="3"/>
        <v>2004</v>
      </c>
      <c r="K27" s="14">
        <f t="shared" si="4"/>
        <v>6.0802275880082832E-3</v>
      </c>
      <c r="M27" s="13">
        <f t="shared" si="5"/>
        <v>2004</v>
      </c>
      <c r="N27" s="14">
        <f t="shared" si="6"/>
        <v>1.3211153142491951E-3</v>
      </c>
      <c r="P27" s="15">
        <f>IFERROR(VLOOKUP($D27,'Educação Encad NUTS II Tab'!$A$5:$J$112,P$1,FALSE),"")</f>
        <v>846471.60972231545</v>
      </c>
      <c r="Q27" s="15">
        <f>IFERROR(VLOOKUP($D27,'Educação Encad NUTS II Tab'!$A$5:$J$112,Q$1,FALSE),"")</f>
        <v>39908900</v>
      </c>
      <c r="R27" s="15">
        <f>IFERROR(VLOOKUP($D27,'Educação Encad NUTS II Tab'!$A$5:$J$112,R$1,FALSE),"")</f>
        <v>183674500</v>
      </c>
      <c r="T27" s="9">
        <f t="shared" si="7"/>
        <v>2000</v>
      </c>
      <c r="U27" s="9">
        <v>2000</v>
      </c>
      <c r="V27" s="10">
        <f>IFERROR(VLOOKUP($U27,'Educação Cor NUTS II Tab'!$A$5:$I$52,7,FALSE),"")</f>
        <v>721104.86608122953</v>
      </c>
    </row>
    <row r="28" spans="4:22" x14ac:dyDescent="0.3">
      <c r="D28" s="13">
        <f t="shared" si="0"/>
        <v>2005</v>
      </c>
      <c r="E28" s="9">
        <f>IFERROR(VLOOKUP($D28,'Educação Encad NUTS II Tab'!$A$5:$J$112,E$1,FALSE),"")</f>
        <v>460286.81135485077</v>
      </c>
      <c r="G28" s="13">
        <f t="shared" si="1"/>
        <v>2005</v>
      </c>
      <c r="H28" s="14">
        <f t="shared" si="2"/>
        <v>0.54719764011799399</v>
      </c>
      <c r="J28" s="13">
        <f t="shared" si="3"/>
        <v>2005</v>
      </c>
      <c r="K28" s="14">
        <f t="shared" si="4"/>
        <v>1.1520707114731079E-2</v>
      </c>
      <c r="M28" s="13">
        <f t="shared" si="5"/>
        <v>2005</v>
      </c>
      <c r="N28" s="14">
        <f t="shared" si="6"/>
        <v>2.4865502643006444E-3</v>
      </c>
      <c r="P28" s="15">
        <f>IFERROR(VLOOKUP($D28,'Educação Encad NUTS II Tab'!$A$5:$J$112,P$1,FALSE),"")</f>
        <v>841171.04608784069</v>
      </c>
      <c r="Q28" s="15">
        <f>IFERROR(VLOOKUP($D28,'Educação Encad NUTS II Tab'!$A$5:$J$112,Q$1,FALSE),"")</f>
        <v>39953000</v>
      </c>
      <c r="R28" s="15">
        <f>IFERROR(VLOOKUP($D28,'Educação Encad NUTS II Tab'!$A$5:$J$112,R$1,FALSE),"")</f>
        <v>185110599.99999997</v>
      </c>
      <c r="T28" s="9">
        <f t="shared" si="7"/>
        <v>2001</v>
      </c>
      <c r="U28" s="9">
        <v>2001</v>
      </c>
      <c r="V28" s="10">
        <f>IFERROR(VLOOKUP($U28,'Educação Cor NUTS II Tab'!$A$5:$I$52,7,FALSE),"")</f>
        <v>914217.52097902109</v>
      </c>
    </row>
    <row r="29" spans="4:22" x14ac:dyDescent="0.3">
      <c r="D29" s="13">
        <f t="shared" si="0"/>
        <v>2006</v>
      </c>
      <c r="E29" s="9">
        <f>IFERROR(VLOOKUP($D29,'Educação Encad NUTS II Tab'!$A$5:$J$112,E$1,FALSE),"")</f>
        <v>382473.31832277623</v>
      </c>
      <c r="G29" s="13">
        <f t="shared" si="1"/>
        <v>2006</v>
      </c>
      <c r="H29" s="14">
        <f t="shared" si="2"/>
        <v>0.30935251798561159</v>
      </c>
      <c r="J29" s="13">
        <f t="shared" si="3"/>
        <v>2006</v>
      </c>
      <c r="K29" s="14">
        <f t="shared" si="4"/>
        <v>9.6460915679151445E-3</v>
      </c>
      <c r="M29" s="13">
        <f t="shared" si="5"/>
        <v>2006</v>
      </c>
      <c r="N29" s="14">
        <f t="shared" si="6"/>
        <v>2.0331499294741523E-3</v>
      </c>
      <c r="P29" s="15">
        <f>IFERROR(VLOOKUP($D29,'Educação Encad NUTS II Tab'!$A$5:$J$112,P$1,FALSE),"")</f>
        <v>1236367.2382992066</v>
      </c>
      <c r="Q29" s="15">
        <f>IFERROR(VLOOKUP($D29,'Educação Encad NUTS II Tab'!$A$5:$J$112,Q$1,FALSE),"")</f>
        <v>39650600</v>
      </c>
      <c r="R29" s="15">
        <f>IFERROR(VLOOKUP($D29,'Educação Encad NUTS II Tab'!$A$5:$J$112,R$1,FALSE),"")</f>
        <v>188118599.99999997</v>
      </c>
      <c r="T29" s="9">
        <f t="shared" si="7"/>
        <v>2002</v>
      </c>
      <c r="U29" s="9">
        <v>2002</v>
      </c>
      <c r="V29" s="10">
        <f>IFERROR(VLOOKUP($U29,'Educação Cor NUTS II Tab'!$A$5:$I$52,7,FALSE),"")</f>
        <v>811627.30534351151</v>
      </c>
    </row>
    <row r="30" spans="4:22" x14ac:dyDescent="0.3">
      <c r="D30" s="13">
        <f t="shared" si="0"/>
        <v>2007</v>
      </c>
      <c r="E30" s="9">
        <f>IFERROR(VLOOKUP($D30,'Educação Encad NUTS II Tab'!$A$5:$J$112,E$1,FALSE),"")</f>
        <v>431799.46299174818</v>
      </c>
      <c r="G30" s="13">
        <f t="shared" si="1"/>
        <v>2007</v>
      </c>
      <c r="H30" s="14">
        <f t="shared" si="2"/>
        <v>0.38131201775863693</v>
      </c>
      <c r="J30" s="13">
        <f t="shared" si="3"/>
        <v>2007</v>
      </c>
      <c r="K30" s="14">
        <f t="shared" si="4"/>
        <v>1.0564107994572327E-2</v>
      </c>
      <c r="M30" s="13">
        <f t="shared" si="5"/>
        <v>2007</v>
      </c>
      <c r="N30" s="14">
        <f t="shared" si="6"/>
        <v>2.2392288859420443E-3</v>
      </c>
      <c r="P30" s="15">
        <f>IFERROR(VLOOKUP($D30,'Educação Encad NUTS II Tab'!$A$5:$J$112,P$1,FALSE),"")</f>
        <v>1132404.5476716887</v>
      </c>
      <c r="Q30" s="15">
        <f>IFERROR(VLOOKUP($D30,'Educação Encad NUTS II Tab'!$A$5:$J$112,Q$1,FALSE),"")</f>
        <v>40874200</v>
      </c>
      <c r="R30" s="15">
        <f>IFERROR(VLOOKUP($D30,'Educação Encad NUTS II Tab'!$A$5:$J$112,R$1,FALSE),"")</f>
        <v>192834000</v>
      </c>
      <c r="T30" s="9">
        <f t="shared" si="7"/>
        <v>2003</v>
      </c>
      <c r="U30" s="9">
        <v>2003</v>
      </c>
      <c r="V30" s="10">
        <f>IFERROR(VLOOKUP($U30,'Educação Cor NUTS II Tab'!$A$5:$I$52,7,FALSE),"")</f>
        <v>749838.24561403517</v>
      </c>
    </row>
    <row r="31" spans="4:22" x14ac:dyDescent="0.3">
      <c r="D31" s="13">
        <f t="shared" si="0"/>
        <v>2008</v>
      </c>
      <c r="E31" s="9">
        <f>IFERROR(VLOOKUP($D31,'Educação Encad NUTS II Tab'!$A$5:$J$112,E$1,FALSE),"")</f>
        <v>437288.31820390216</v>
      </c>
      <c r="G31" s="13">
        <f t="shared" si="1"/>
        <v>2008</v>
      </c>
      <c r="H31" s="14">
        <f t="shared" si="2"/>
        <v>0.38954713399791385</v>
      </c>
      <c r="J31" s="13">
        <f t="shared" si="3"/>
        <v>2008</v>
      </c>
      <c r="K31" s="14">
        <f t="shared" si="4"/>
        <v>1.0653278491006769E-2</v>
      </c>
      <c r="M31" s="13">
        <f t="shared" si="5"/>
        <v>2008</v>
      </c>
      <c r="N31" s="14">
        <f t="shared" si="6"/>
        <v>2.2604767247071185E-3</v>
      </c>
      <c r="P31" s="15">
        <f>IFERROR(VLOOKUP($D31,'Educação Encad NUTS II Tab'!$A$5:$J$112,P$1,FALSE),"")</f>
        <v>1122555.6037751364</v>
      </c>
      <c r="Q31" s="15">
        <f>IFERROR(VLOOKUP($D31,'Educação Encad NUTS II Tab'!$A$5:$J$112,Q$1,FALSE),"")</f>
        <v>41047300</v>
      </c>
      <c r="R31" s="15">
        <f>IFERROR(VLOOKUP($D31,'Educação Encad NUTS II Tab'!$A$5:$J$112,R$1,FALSE),"")</f>
        <v>193449600</v>
      </c>
      <c r="T31" s="9">
        <f t="shared" si="7"/>
        <v>2004</v>
      </c>
      <c r="U31" s="9">
        <v>2004</v>
      </c>
      <c r="V31" s="10">
        <f>IFERROR(VLOOKUP($U31,'Educação Cor NUTS II Tab'!$A$5:$I$52,7,FALSE),"")</f>
        <v>756409.29907975462</v>
      </c>
    </row>
    <row r="32" spans="4:22" x14ac:dyDescent="0.3">
      <c r="D32" s="13">
        <f t="shared" si="0"/>
        <v>2009</v>
      </c>
      <c r="E32" s="9">
        <f>IFERROR(VLOOKUP($D32,'Educação Encad NUTS II Tab'!$A$5:$J$112,E$1,FALSE),"")</f>
        <v>527085.94815507589</v>
      </c>
      <c r="G32" s="13">
        <f t="shared" si="1"/>
        <v>2009</v>
      </c>
      <c r="H32" s="14">
        <f t="shared" si="2"/>
        <v>0.3966871994590801</v>
      </c>
      <c r="J32" s="13">
        <f t="shared" si="3"/>
        <v>2009</v>
      </c>
      <c r="K32" s="14">
        <f t="shared" si="4"/>
        <v>1.3887859936107182E-2</v>
      </c>
      <c r="M32" s="13">
        <f t="shared" si="5"/>
        <v>2009</v>
      </c>
      <c r="N32" s="14">
        <f t="shared" si="6"/>
        <v>2.8124750448485988E-3</v>
      </c>
      <c r="P32" s="15">
        <f>IFERROR(VLOOKUP($D32,'Educação Encad NUTS II Tab'!$A$5:$J$112,P$1,FALSE),"")</f>
        <v>1328719.3256394626</v>
      </c>
      <c r="Q32" s="15">
        <f>IFERROR(VLOOKUP($D32,'Educação Encad NUTS II Tab'!$A$5:$J$112,Q$1,FALSE),"")</f>
        <v>37953000</v>
      </c>
      <c r="R32" s="15">
        <f>IFERROR(VLOOKUP($D32,'Educação Encad NUTS II Tab'!$A$5:$J$112,R$1,FALSE),"")</f>
        <v>187410000</v>
      </c>
      <c r="T32" s="9">
        <f t="shared" si="7"/>
        <v>2005</v>
      </c>
      <c r="U32" s="9">
        <v>2005</v>
      </c>
      <c r="V32" s="10">
        <f>IFERROR(VLOOKUP($U32,'Educação Cor NUTS II Tab'!$A$5:$I$52,7,FALSE),"")</f>
        <v>772004.39726027404</v>
      </c>
    </row>
    <row r="33" spans="4:22" x14ac:dyDescent="0.3">
      <c r="D33" s="13">
        <f t="shared" si="0"/>
        <v>2010</v>
      </c>
      <c r="E33" s="9">
        <f>IFERROR(VLOOKUP($D33,'Educação Encad NUTS II Tab'!$A$5:$J$112,E$1,FALSE),"")</f>
        <v>508050.35816591064</v>
      </c>
      <c r="G33" s="13">
        <f t="shared" si="1"/>
        <v>2010</v>
      </c>
      <c r="H33" s="14">
        <f t="shared" si="2"/>
        <v>0.40182604810531852</v>
      </c>
      <c r="J33" s="13">
        <f t="shared" si="3"/>
        <v>2010</v>
      </c>
      <c r="K33" s="14">
        <f t="shared" si="4"/>
        <v>1.3538658850711396E-2</v>
      </c>
      <c r="M33" s="13">
        <f t="shared" si="5"/>
        <v>2010</v>
      </c>
      <c r="N33" s="14">
        <f t="shared" si="6"/>
        <v>2.6646007122690116E-3</v>
      </c>
      <c r="P33" s="15">
        <f>IFERROR(VLOOKUP($D33,'Educação Encad NUTS II Tab'!$A$5:$J$112,P$1,FALSE),"")</f>
        <v>1264353.9674977735</v>
      </c>
      <c r="Q33" s="15">
        <f>IFERROR(VLOOKUP($D33,'Educação Encad NUTS II Tab'!$A$5:$J$112,Q$1,FALSE),"")</f>
        <v>37525899.999999993</v>
      </c>
      <c r="R33" s="15">
        <f>IFERROR(VLOOKUP($D33,'Educação Encad NUTS II Tab'!$A$5:$J$112,R$1,FALSE),"")</f>
        <v>190666599.99999997</v>
      </c>
      <c r="T33" s="9">
        <f t="shared" si="7"/>
        <v>2006</v>
      </c>
      <c r="U33" s="9">
        <v>2006</v>
      </c>
      <c r="V33" s="10">
        <f>IFERROR(VLOOKUP($U33,'Educação Cor NUTS II Tab'!$A$5:$I$52,7,FALSE),"")</f>
        <v>1168160.7118644067</v>
      </c>
    </row>
    <row r="34" spans="4:22" x14ac:dyDescent="0.3">
      <c r="D34" s="13">
        <f t="shared" si="0"/>
        <v>2011</v>
      </c>
      <c r="E34" s="9">
        <f>IFERROR(VLOOKUP($D34,'Educação Encad NUTS II Tab'!$A$5:$J$112,E$1,FALSE),"")</f>
        <v>501805.10632467433</v>
      </c>
      <c r="G34" s="13">
        <f t="shared" si="1"/>
        <v>2011</v>
      </c>
      <c r="H34" s="14">
        <f t="shared" si="2"/>
        <v>0.4076473333280341</v>
      </c>
      <c r="J34" s="13">
        <f t="shared" si="3"/>
        <v>2011</v>
      </c>
      <c r="K34" s="14">
        <f t="shared" si="4"/>
        <v>1.529870295649988E-2</v>
      </c>
      <c r="M34" s="13">
        <f t="shared" si="5"/>
        <v>2011</v>
      </c>
      <c r="N34" s="14">
        <f t="shared" si="6"/>
        <v>2.6772577131750062E-3</v>
      </c>
      <c r="P34" s="15">
        <f>IFERROR(VLOOKUP($D34,'Educação Encad NUTS II Tab'!$A$5:$J$112,P$1,FALSE),"")</f>
        <v>1230978.5083786417</v>
      </c>
      <c r="Q34" s="15">
        <f>IFERROR(VLOOKUP($D34,'Educação Encad NUTS II Tab'!$A$5:$J$112,Q$1,FALSE),"")</f>
        <v>32800500</v>
      </c>
      <c r="R34" s="15">
        <f>IFERROR(VLOOKUP($D34,'Educação Encad NUTS II Tab'!$A$5:$J$112,R$1,FALSE),"")</f>
        <v>187432500</v>
      </c>
      <c r="T34" s="9">
        <f t="shared" si="7"/>
        <v>2007</v>
      </c>
      <c r="U34" s="9">
        <v>2007</v>
      </c>
      <c r="V34" s="10">
        <f>IFERROR(VLOOKUP($U34,'Educação Cor NUTS II Tab'!$A$5:$I$52,7,FALSE),"")</f>
        <v>1094355.0101694916</v>
      </c>
    </row>
    <row r="35" spans="4:22" x14ac:dyDescent="0.3">
      <c r="D35" s="13">
        <f t="shared" si="0"/>
        <v>2012</v>
      </c>
      <c r="E35" s="9">
        <f>IFERROR(VLOOKUP($D35,'Educação Encad NUTS II Tab'!$A$5:$J$112,E$1,FALSE),"")</f>
        <v>476553.47836468183</v>
      </c>
      <c r="G35" s="13">
        <f t="shared" si="1"/>
        <v>2012</v>
      </c>
      <c r="H35" s="14">
        <f t="shared" si="2"/>
        <v>0.41272834923677321</v>
      </c>
      <c r="J35" s="13">
        <f t="shared" si="3"/>
        <v>2012</v>
      </c>
      <c r="K35" s="14">
        <f t="shared" si="4"/>
        <v>1.7444222395819779E-2</v>
      </c>
      <c r="M35" s="13">
        <f t="shared" si="5"/>
        <v>2012</v>
      </c>
      <c r="N35" s="14">
        <f t="shared" si="6"/>
        <v>2.6500530694329514E-3</v>
      </c>
      <c r="P35" s="15">
        <f>IFERROR(VLOOKUP($D35,'Educação Encad NUTS II Tab'!$A$5:$J$112,P$1,FALSE),"")</f>
        <v>1154641.9799995215</v>
      </c>
      <c r="Q35" s="15">
        <f>IFERROR(VLOOKUP($D35,'Educação Encad NUTS II Tab'!$A$5:$J$112,Q$1,FALSE),"")</f>
        <v>27318700</v>
      </c>
      <c r="R35" s="15">
        <f>IFERROR(VLOOKUP($D35,'Educação Encad NUTS II Tab'!$A$5:$J$112,R$1,FALSE),"")</f>
        <v>179827900</v>
      </c>
      <c r="T35" s="9">
        <f t="shared" si="7"/>
        <v>2008</v>
      </c>
      <c r="U35" s="9">
        <v>2008</v>
      </c>
      <c r="V35" s="10">
        <f>IFERROR(VLOOKUP($U35,'Educação Cor NUTS II Tab'!$A$5:$I$52,7,FALSE),"")</f>
        <v>1119320.3525423731</v>
      </c>
    </row>
    <row r="36" spans="4:22" x14ac:dyDescent="0.3">
      <c r="D36" s="13">
        <f t="shared" si="0"/>
        <v>2013</v>
      </c>
      <c r="E36" s="9">
        <f>IFERROR(VLOOKUP($D36,'Educação Encad NUTS II Tab'!$A$5:$J$112,E$1,FALSE),"")</f>
        <v>429837.59089445713</v>
      </c>
      <c r="G36" s="13">
        <f t="shared" si="1"/>
        <v>2013</v>
      </c>
      <c r="H36" s="14">
        <f t="shared" si="2"/>
        <v>0.41653038012738897</v>
      </c>
      <c r="J36" s="13">
        <f t="shared" si="3"/>
        <v>2013</v>
      </c>
      <c r="K36" s="14">
        <f t="shared" si="4"/>
        <v>1.6528464344416349E-2</v>
      </c>
      <c r="M36" s="13">
        <f t="shared" si="5"/>
        <v>2013</v>
      </c>
      <c r="N36" s="14">
        <f t="shared" si="6"/>
        <v>2.4125327969937308E-3</v>
      </c>
      <c r="P36" s="15">
        <f>IFERROR(VLOOKUP($D36,'Educação Encad NUTS II Tab'!$A$5:$J$112,P$1,FALSE),"")</f>
        <v>1031947.7555586663</v>
      </c>
      <c r="Q36" s="15">
        <f>IFERROR(VLOOKUP($D36,'Educação Encad NUTS II Tab'!$A$5:$J$112,Q$1,FALSE),"")</f>
        <v>26005900</v>
      </c>
      <c r="R36" s="15">
        <f>IFERROR(VLOOKUP($D36,'Educação Encad NUTS II Tab'!$A$5:$J$112,R$1,FALSE),"")</f>
        <v>178168599.99999997</v>
      </c>
      <c r="T36" s="9">
        <f t="shared" si="7"/>
        <v>2009</v>
      </c>
      <c r="U36" s="9">
        <v>2009</v>
      </c>
      <c r="V36" s="10">
        <f>IFERROR(VLOOKUP($U36,'Educação Cor NUTS II Tab'!$A$5:$I$52,7,FALSE),"")</f>
        <v>1302045.5118644068</v>
      </c>
    </row>
    <row r="37" spans="4:22" x14ac:dyDescent="0.3">
      <c r="D37" s="13">
        <f t="shared" si="0"/>
        <v>2014</v>
      </c>
      <c r="E37" s="9">
        <f>IFERROR(VLOOKUP($D37,'Educação Encad NUTS II Tab'!$A$5:$J$112,E$1,FALSE),"")</f>
        <v>437541.20336160529</v>
      </c>
      <c r="G37" s="13">
        <f t="shared" si="1"/>
        <v>2014</v>
      </c>
      <c r="H37" s="14">
        <f t="shared" si="2"/>
        <v>0.42049848152955716</v>
      </c>
      <c r="J37" s="13">
        <f t="shared" si="3"/>
        <v>2014</v>
      </c>
      <c r="K37" s="14">
        <f t="shared" si="4"/>
        <v>1.6448237229347858E-2</v>
      </c>
      <c r="M37" s="13">
        <f t="shared" si="5"/>
        <v>2014</v>
      </c>
      <c r="N37" s="14">
        <f t="shared" si="6"/>
        <v>2.4364682019979121E-3</v>
      </c>
      <c r="P37" s="15">
        <f>IFERROR(VLOOKUP($D37,'Educação Encad NUTS II Tab'!$A$5:$J$112,P$1,FALSE),"")</f>
        <v>1040529.8058867073</v>
      </c>
      <c r="Q37" s="15">
        <f>IFERROR(VLOOKUP($D37,'Educação Encad NUTS II Tab'!$A$5:$J$112,Q$1,FALSE),"")</f>
        <v>26601100</v>
      </c>
      <c r="R37" s="15">
        <f>IFERROR(VLOOKUP($D37,'Educação Encad NUTS II Tab'!$A$5:$J$112,R$1,FALSE),"")</f>
        <v>179580100</v>
      </c>
      <c r="T37" s="9">
        <f t="shared" si="7"/>
        <v>2010</v>
      </c>
      <c r="U37" s="9">
        <v>2010</v>
      </c>
      <c r="V37" s="10">
        <f>IFERROR(VLOOKUP($U37,'Educação Cor NUTS II Tab'!$A$5:$I$52,7,FALSE),"")</f>
        <v>1245047.9728813563</v>
      </c>
    </row>
    <row r="38" spans="4:22" x14ac:dyDescent="0.3">
      <c r="D38" s="13">
        <f t="shared" si="0"/>
        <v>2015</v>
      </c>
      <c r="E38" s="9">
        <f>IFERROR(VLOOKUP($D38,'Educação Encad NUTS II Tab'!$A$5:$J$112,E$1,FALSE),"")</f>
        <v>463310.39769439748</v>
      </c>
      <c r="G38" s="13">
        <f t="shared" si="1"/>
        <v>2015</v>
      </c>
      <c r="H38" s="14">
        <f t="shared" si="2"/>
        <v>0.42372649235383353</v>
      </c>
      <c r="J38" s="13">
        <f t="shared" si="3"/>
        <v>2015</v>
      </c>
      <c r="K38" s="14">
        <f t="shared" si="4"/>
        <v>1.644367458703266E-2</v>
      </c>
      <c r="M38" s="13">
        <f t="shared" si="5"/>
        <v>2015</v>
      </c>
      <c r="N38" s="14">
        <f t="shared" si="6"/>
        <v>2.5345457323671539E-3</v>
      </c>
      <c r="P38" s="15">
        <f>IFERROR(VLOOKUP($D38,'Educação Encad NUTS II Tab'!$A$5:$J$112,P$1,FALSE),"")</f>
        <v>1093418.5283546287</v>
      </c>
      <c r="Q38" s="15">
        <f>IFERROR(VLOOKUP($D38,'Educação Encad NUTS II Tab'!$A$5:$J$112,Q$1,FALSE),"")</f>
        <v>28175600.000000004</v>
      </c>
      <c r="R38" s="15">
        <f>IFERROR(VLOOKUP($D38,'Educação Encad NUTS II Tab'!$A$5:$J$112,R$1,FALSE),"")</f>
        <v>182798200</v>
      </c>
      <c r="T38" s="9">
        <f t="shared" si="7"/>
        <v>2011</v>
      </c>
      <c r="U38" s="9">
        <v>2011</v>
      </c>
      <c r="V38" s="10">
        <f>IFERROR(VLOOKUP($U38,'Educação Cor NUTS II Tab'!$A$5:$I$52,7,FALSE),"")</f>
        <v>1217351.633898305</v>
      </c>
    </row>
    <row r="39" spans="4:22" x14ac:dyDescent="0.3">
      <c r="D39" s="13">
        <f t="shared" si="0"/>
        <v>2016</v>
      </c>
      <c r="E39" s="9">
        <f>IFERROR(VLOOKUP($D39,'Educação Encad NUTS II Tab'!$A$5:$J$112,E$1,FALSE),"")</f>
        <v>457821.11198671092</v>
      </c>
      <c r="G39" s="13">
        <f t="shared" si="1"/>
        <v>2016</v>
      </c>
      <c r="H39" s="14">
        <f t="shared" si="2"/>
        <v>0.42642006165539714</v>
      </c>
      <c r="J39" s="13">
        <f t="shared" si="3"/>
        <v>2016</v>
      </c>
      <c r="K39" s="14">
        <f t="shared" si="4"/>
        <v>1.5845179590726979E-2</v>
      </c>
      <c r="M39" s="13">
        <f t="shared" si="5"/>
        <v>2016</v>
      </c>
      <c r="N39" s="14">
        <f t="shared" si="6"/>
        <v>2.4549391547779606E-3</v>
      </c>
      <c r="P39" s="15">
        <f>IFERROR(VLOOKUP($D39,'Educação Encad NUTS II Tab'!$A$5:$J$112,P$1,FALSE),"")</f>
        <v>1073638.7734887809</v>
      </c>
      <c r="Q39" s="15">
        <f>IFERROR(VLOOKUP($D39,'Educação Encad NUTS II Tab'!$A$5:$J$112,Q$1,FALSE),"")</f>
        <v>28893400</v>
      </c>
      <c r="R39" s="15">
        <f>IFERROR(VLOOKUP($D39,'Educação Encad NUTS II Tab'!$A$5:$J$112,R$1,FALSE),"")</f>
        <v>186489800</v>
      </c>
      <c r="T39" s="9">
        <f t="shared" si="7"/>
        <v>2012</v>
      </c>
      <c r="U39" s="9">
        <v>2012</v>
      </c>
      <c r="V39" s="10">
        <f>IFERROR(VLOOKUP($U39,'Educação Cor NUTS II Tab'!$A$5:$I$52,7,FALSE),"")</f>
        <v>1125601.2677966102</v>
      </c>
    </row>
    <row r="40" spans="4:22" x14ac:dyDescent="0.3">
      <c r="D40" s="13">
        <f t="shared" si="0"/>
        <v>2017</v>
      </c>
      <c r="E40" s="9">
        <f>IFERROR(VLOOKUP($D40,'Educação Encad NUTS II Tab'!$A$5:$J$112,E$1,FALSE),"")</f>
        <v>493632.24198640604</v>
      </c>
      <c r="G40" s="13">
        <f t="shared" si="1"/>
        <v>2017</v>
      </c>
      <c r="H40" s="14">
        <f t="shared" si="2"/>
        <v>0.42852806558952039</v>
      </c>
      <c r="J40" s="13">
        <f t="shared" si="3"/>
        <v>2017</v>
      </c>
      <c r="K40" s="14">
        <f t="shared" si="4"/>
        <v>1.5324007139552542E-2</v>
      </c>
      <c r="M40" s="13">
        <f t="shared" si="5"/>
        <v>2017</v>
      </c>
      <c r="N40" s="14">
        <f t="shared" si="6"/>
        <v>2.5572984030694172E-3</v>
      </c>
      <c r="P40" s="15">
        <f>IFERROR(VLOOKUP($D40,'Educação Encad NUTS II Tab'!$A$5:$J$112,P$1,FALSE),"")</f>
        <v>1151925.116753608</v>
      </c>
      <c r="Q40" s="15">
        <f>IFERROR(VLOOKUP($D40,'Educação Encad NUTS II Tab'!$A$5:$J$112,Q$1,FALSE),"")</f>
        <v>32213000</v>
      </c>
      <c r="R40" s="15">
        <f>IFERROR(VLOOKUP($D40,'Educação Encad NUTS II Tab'!$A$5:$J$112,R$1,FALSE),"")</f>
        <v>193028800.00000003</v>
      </c>
      <c r="T40" s="9">
        <f t="shared" si="7"/>
        <v>2013</v>
      </c>
      <c r="U40" s="9">
        <v>2013</v>
      </c>
      <c r="V40" s="10">
        <f>IFERROR(VLOOKUP($U40,'Educação Cor NUTS II Tab'!$A$5:$I$52,7,FALSE),"")</f>
        <v>997996.44067796622</v>
      </c>
    </row>
    <row r="41" spans="4:22" x14ac:dyDescent="0.3">
      <c r="D41" s="13">
        <f t="shared" si="0"/>
        <v>2018</v>
      </c>
      <c r="E41" s="9">
        <f>IFERROR(VLOOKUP($D41,'Educação Encad NUTS II Tab'!$A$5:$J$112,E$1,FALSE),"")</f>
        <v>489097.63022737543</v>
      </c>
      <c r="G41" s="13">
        <f t="shared" si="1"/>
        <v>2018</v>
      </c>
      <c r="H41" s="14">
        <f t="shared" si="2"/>
        <v>0.42978866191029735</v>
      </c>
      <c r="J41" s="13">
        <f t="shared" si="3"/>
        <v>2018</v>
      </c>
      <c r="K41" s="14">
        <f t="shared" si="4"/>
        <v>1.429921882288516E-2</v>
      </c>
      <c r="M41" s="13">
        <f t="shared" si="5"/>
        <v>2018</v>
      </c>
      <c r="N41" s="14">
        <f t="shared" si="6"/>
        <v>2.4636117106865427E-3</v>
      </c>
      <c r="P41" s="15">
        <f>IFERROR(VLOOKUP($D41,'Educação Encad NUTS II Tab'!$A$5:$J$112,P$1,FALSE),"")</f>
        <v>1137995.6559427727</v>
      </c>
      <c r="Q41" s="15">
        <f>IFERROR(VLOOKUP($D41,'Educação Encad NUTS II Tab'!$A$5:$J$112,Q$1,FALSE),"")</f>
        <v>34204500</v>
      </c>
      <c r="R41" s="15">
        <f>IFERROR(VLOOKUP($D41,'Educação Encad NUTS II Tab'!$A$5:$J$112,R$1,FALSE),"")</f>
        <v>198528700</v>
      </c>
      <c r="T41" s="9">
        <f t="shared" si="7"/>
        <v>2014</v>
      </c>
      <c r="U41" s="9">
        <v>2014</v>
      </c>
      <c r="V41" s="10">
        <f>IFERROR(VLOOKUP($U41,'Educação Cor NUTS II Tab'!$A$5:$I$52,7,FALSE),"")</f>
        <v>1017513.9254237287</v>
      </c>
    </row>
    <row r="42" spans="4:22" x14ac:dyDescent="0.3">
      <c r="D42" s="13">
        <f t="shared" si="0"/>
        <v>2019</v>
      </c>
      <c r="E42" s="9">
        <f>IFERROR(VLOOKUP($D42,'Educação Encad NUTS II Tab'!$A$5:$J$112,E$1,FALSE),"")</f>
        <v>458933.21830436989</v>
      </c>
      <c r="G42" s="13">
        <f t="shared" si="1"/>
        <v>2019</v>
      </c>
      <c r="H42" s="14">
        <f t="shared" si="2"/>
        <v>0.43027217379979044</v>
      </c>
      <c r="J42" s="13">
        <f t="shared" si="3"/>
        <v>2019</v>
      </c>
      <c r="K42" s="14">
        <f t="shared" si="4"/>
        <v>1.2731417285188347E-2</v>
      </c>
      <c r="M42" s="13">
        <f t="shared" si="5"/>
        <v>2019</v>
      </c>
      <c r="N42" s="14">
        <f t="shared" si="6"/>
        <v>2.2512739124954557E-3</v>
      </c>
      <c r="P42" s="15">
        <f>IFERROR(VLOOKUP($D42,'Educação Encad NUTS II Tab'!$A$5:$J$112,P$1,FALSE),"")</f>
        <v>1066611.4293459184</v>
      </c>
      <c r="Q42" s="15">
        <f>IFERROR(VLOOKUP($D42,'Educação Encad NUTS II Tab'!$A$5:$J$112,Q$1,FALSE),"")</f>
        <v>36047300</v>
      </c>
      <c r="R42" s="15">
        <f>IFERROR(VLOOKUP($D42,'Educação Encad NUTS II Tab'!$A$5:$J$112,R$1,FALSE),"")</f>
        <v>203854900</v>
      </c>
      <c r="T42" s="9">
        <f t="shared" si="7"/>
        <v>2015</v>
      </c>
      <c r="U42" s="9">
        <v>2015</v>
      </c>
      <c r="V42" s="10">
        <f>IFERROR(VLOOKUP($U42,'Educação Cor NUTS II Tab'!$A$5:$I$52,7,FALSE),"")</f>
        <v>1082199.3423728812</v>
      </c>
    </row>
    <row r="43" spans="4:22" x14ac:dyDescent="0.3">
      <c r="D43" s="13">
        <f t="shared" si="0"/>
        <v>2020</v>
      </c>
      <c r="E43" s="9">
        <f>IFERROR(VLOOKUP($D43,'Educação Encad NUTS II Tab'!$A$5:$J$112,E$1,FALSE),"")</f>
        <v>482465.36867842422</v>
      </c>
      <c r="G43" s="13">
        <f t="shared" si="1"/>
        <v>2020</v>
      </c>
      <c r="H43" s="14">
        <f>IF(SUM(E43)=0,"",E43/P43)</f>
        <v>0.43093911932394552</v>
      </c>
      <c r="J43" s="13">
        <f t="shared" si="3"/>
        <v>2020</v>
      </c>
      <c r="K43" s="14">
        <f>IF(SUM(E43)=0,"",E43/Q43)</f>
        <v>1.3682109001869528E-2</v>
      </c>
      <c r="M43" s="13">
        <f t="shared" si="5"/>
        <v>2020</v>
      </c>
      <c r="N43" s="14">
        <f>IF(SUM(E43)=0,"",E43/R43)</f>
        <v>2.5809410100491358E-3</v>
      </c>
      <c r="P43" s="15">
        <f>IFERROR(VLOOKUP($D43,'Educação Encad NUTS II Tab'!$A$5:$J$112,P$1,FALSE),"")</f>
        <v>1119567.3519621815</v>
      </c>
      <c r="Q43" s="15">
        <f>IFERROR(VLOOKUP($D43,'Educação Encad NUTS II Tab'!$A$5:$J$112,Q$1,FALSE),"")</f>
        <v>35262500</v>
      </c>
      <c r="R43" s="15">
        <f>IFERROR(VLOOKUP($D43,'Educação Encad NUTS II Tab'!$A$5:$J$112,R$1,FALSE),"")</f>
        <v>186933900.00000003</v>
      </c>
      <c r="T43" s="9">
        <f t="shared" si="7"/>
        <v>2016</v>
      </c>
      <c r="U43" s="9">
        <v>2016</v>
      </c>
      <c r="V43" s="10">
        <f>IFERROR(VLOOKUP($U43,'Educação Cor NUTS II Tab'!$A$5:$I$52,7,FALSE),"")</f>
        <v>1073635.0576271187</v>
      </c>
    </row>
    <row r="44" spans="4:22" x14ac:dyDescent="0.3">
      <c r="D44" s="13">
        <f>D45-1</f>
        <v>2021</v>
      </c>
      <c r="E44" s="9">
        <f>IFERROR(VLOOKUP($D44,'Educação Encad NUTS II Tab'!$A$5:$J$112,E$1,FALSE),"")</f>
        <v>486496.71772641083</v>
      </c>
      <c r="G44" s="13">
        <f t="shared" si="1"/>
        <v>2021</v>
      </c>
      <c r="H44" s="14">
        <f>IF(SUM(E44)=0,"",E44/P44)</f>
        <v>0.43284357478115265</v>
      </c>
      <c r="J44" s="13">
        <f t="shared" si="3"/>
        <v>2021</v>
      </c>
      <c r="K44" s="14">
        <f>IF(SUM(E44)=0,"",E44/Q44)</f>
        <v>1.2766764665514041E-2</v>
      </c>
      <c r="M44" s="13">
        <f t="shared" si="5"/>
        <v>2021</v>
      </c>
      <c r="N44" s="14">
        <f>IF(SUM(E44)=0,"",E44/R44)</f>
        <v>2.4612917782505885E-3</v>
      </c>
      <c r="P44" s="15">
        <f>IFERROR(VLOOKUP($D44,'Educação Encad NUTS II Tab'!$A$5:$J$112,P$1,FALSE),"")</f>
        <v>1123955.0407381821</v>
      </c>
      <c r="Q44" s="15">
        <f>IFERROR(VLOOKUP($D44,'Educação Encad NUTS II Tab'!$A$5:$J$112,Q$1,FALSE),"")</f>
        <v>38106500</v>
      </c>
      <c r="R44" s="15">
        <f>IFERROR(VLOOKUP($D44,'Educação Encad NUTS II Tab'!$A$5:$J$112,R$1,FALSE),"")</f>
        <v>197659099.99999997</v>
      </c>
      <c r="T44" s="9">
        <f t="shared" si="7"/>
        <v>2017</v>
      </c>
      <c r="U44" s="9">
        <v>2017</v>
      </c>
      <c r="V44" s="10">
        <f>IFERROR(VLOOKUP($U44,'Educação Cor NUTS II Tab'!$A$5:$I$52,7,FALSE),"")</f>
        <v>1176052.1423728815</v>
      </c>
    </row>
    <row r="45" spans="4:22" x14ac:dyDescent="0.3">
      <c r="D45" s="13">
        <f>T4</f>
        <v>2022</v>
      </c>
      <c r="E45" s="9">
        <f>IFERROR(VLOOKUP($D45,'Educação Encad NUTS II Tab'!$A$5:$J$112,E$1,FALSE),"")</f>
        <v>470668.38977527415</v>
      </c>
      <c r="G45" s="13">
        <f t="shared" si="1"/>
        <v>2022</v>
      </c>
      <c r="H45" s="14">
        <f>IF(SUM(E45)=0,"",E45/P45)</f>
        <v>0.4368469633542143</v>
      </c>
      <c r="J45" s="13">
        <f t="shared" si="3"/>
        <v>2022</v>
      </c>
      <c r="K45" s="14">
        <f>IF(SUM(E45)=0,"",E45/Q45)</f>
        <v>1.1992009625215591E-2</v>
      </c>
      <c r="M45" s="13">
        <f t="shared" si="5"/>
        <v>2022</v>
      </c>
      <c r="N45" s="14">
        <f>IF(SUM(E45)=0,"",E45/R45)</f>
        <v>2.2290258345450419E-3</v>
      </c>
      <c r="P45" s="15">
        <f>IFERROR(VLOOKUP($D45,'Educação Encad NUTS II Tab'!$A$5:$J$112,P$1,FALSE),"")</f>
        <v>1077421.6814084523</v>
      </c>
      <c r="Q45" s="15">
        <f>IFERROR(VLOOKUP($D45,'Educação Encad NUTS II Tab'!$A$5:$J$112,Q$1,FALSE),"")</f>
        <v>39248500</v>
      </c>
      <c r="R45" s="15">
        <f>IFERROR(VLOOKUP($D45,'Educação Encad NUTS II Tab'!$A$5:$J$112,R$1,FALSE),"")</f>
        <v>211154300</v>
      </c>
      <c r="T45" s="9">
        <f t="shared" si="7"/>
        <v>2018</v>
      </c>
      <c r="U45" s="9">
        <v>2018</v>
      </c>
      <c r="V45" s="10">
        <f>IFERROR(VLOOKUP($U45,'Educação Cor NUTS II Tab'!$A$5:$I$52,7,FALSE),"")</f>
        <v>1196182.1694915255</v>
      </c>
    </row>
    <row r="46" spans="4:22" x14ac:dyDescent="0.3">
      <c r="T46" s="9">
        <f t="shared" si="7"/>
        <v>2019</v>
      </c>
      <c r="U46" s="9">
        <v>2019</v>
      </c>
      <c r="V46" s="10">
        <f>IFERROR(VLOOKUP($U46,'Educação Cor NUTS II Tab'!$A$5:$I$52,7,FALSE),"")</f>
        <v>1148508.4677966102</v>
      </c>
    </row>
    <row r="47" spans="4:22" x14ac:dyDescent="0.3">
      <c r="T47" s="9">
        <f t="shared" si="7"/>
        <v>2020</v>
      </c>
      <c r="U47" s="9">
        <v>2020</v>
      </c>
      <c r="V47" s="10">
        <f>IFERROR(VLOOKUP($U47,'Educação Cor NUTS II Tab'!$A$5:$I$52,7,FALSE),"")</f>
        <v>1222667.5593220338</v>
      </c>
    </row>
    <row r="48" spans="4:22" x14ac:dyDescent="0.3">
      <c r="T48" s="9">
        <f t="shared" si="7"/>
        <v>2021</v>
      </c>
      <c r="U48" s="9">
        <v>2021</v>
      </c>
      <c r="V48" s="10">
        <f>IFERROR(VLOOKUP($U48,'Educação Cor NUTS II Tab'!$A$5:$I$52,7,FALSE),"")</f>
        <v>1287148.4813559321</v>
      </c>
    </row>
    <row r="49" spans="20:22" x14ac:dyDescent="0.3">
      <c r="T49" s="9">
        <f t="shared" si="7"/>
        <v>2022</v>
      </c>
      <c r="U49" s="9">
        <v>2022</v>
      </c>
      <c r="V49" s="10">
        <f>IFERROR(VLOOKUP($U49,'Educação Cor NUTS II Tab'!$A$5:$I$52,7,FALSE),"")</f>
        <v>1335930.4135593218</v>
      </c>
    </row>
    <row r="50" spans="20:22" x14ac:dyDescent="0.3">
      <c r="T50" s="9" t="str">
        <f t="shared" si="7"/>
        <v/>
      </c>
      <c r="U50" s="9">
        <v>2023</v>
      </c>
      <c r="V50" s="10">
        <f>IFERROR(VLOOKUP($U50,'Educação Cor NUTS II Tab'!$A$5:$I$52,7,FALSE),"")</f>
        <v>0</v>
      </c>
    </row>
    <row r="51" spans="20:22" x14ac:dyDescent="0.3">
      <c r="T51" s="9" t="str">
        <f t="shared" si="7"/>
        <v/>
      </c>
      <c r="U51" s="9">
        <v>2024</v>
      </c>
      <c r="V51" s="10" t="str">
        <f>IFERROR(VLOOKUP($U51,'Educação Cor NUTS II Tab'!$A$5:$I$52,7,FALSE),"")</f>
        <v/>
      </c>
    </row>
    <row r="52" spans="20:22" x14ac:dyDescent="0.3">
      <c r="T52" s="9" t="str">
        <f t="shared" si="7"/>
        <v/>
      </c>
      <c r="U52" s="9">
        <v>2025</v>
      </c>
      <c r="V52" s="10" t="str">
        <f>IFERROR(VLOOKUP($U52,'Educação Cor NUTS II Tab'!$A$5:$I$52,7,FALSE),"")</f>
        <v/>
      </c>
    </row>
    <row r="53" spans="20:22" x14ac:dyDescent="0.3">
      <c r="T53" s="9" t="str">
        <f t="shared" si="7"/>
        <v/>
      </c>
      <c r="U53" s="9">
        <v>2026</v>
      </c>
      <c r="V53" s="10" t="str">
        <f>IFERROR(VLOOKUP($U53,'Educação Cor NUTS II Tab'!$A$5:$I$52,7,FALSE),"")</f>
        <v/>
      </c>
    </row>
    <row r="54" spans="20:22" x14ac:dyDescent="0.3">
      <c r="T54" s="9" t="str">
        <f t="shared" si="7"/>
        <v/>
      </c>
      <c r="U54" s="9">
        <v>2027</v>
      </c>
      <c r="V54" s="10" t="str">
        <f>IFERROR(VLOOKUP($U54,'Educação Cor NUTS II Tab'!$A$5:$I$52,7,FALSE),"")</f>
        <v/>
      </c>
    </row>
    <row r="55" spans="20:22" x14ac:dyDescent="0.3">
      <c r="T55" s="9" t="str">
        <f t="shared" si="7"/>
        <v/>
      </c>
      <c r="U55" s="9">
        <v>2028</v>
      </c>
      <c r="V55" s="10" t="str">
        <f>IFERROR(VLOOKUP($U55,'Educação Cor NUTS II Tab'!$A$5:$I$52,7,FALSE),"")</f>
        <v/>
      </c>
    </row>
    <row r="56" spans="20:22" x14ac:dyDescent="0.3">
      <c r="T56" s="9" t="str">
        <f t="shared" si="7"/>
        <v/>
      </c>
      <c r="U56" s="9">
        <v>2029</v>
      </c>
      <c r="V56" s="10" t="str">
        <f>IFERROR(VLOOKUP($U56,'Educação Cor NUTS II Tab'!$A$5:$I$52,7,FALSE),"")</f>
        <v/>
      </c>
    </row>
  </sheetData>
  <sheetProtection algorithmName="SHA-512" hashValue="misQuxrerENW+0tLmmLNM/R8iI9OG5nTrsyKxN/WoHNhcsAEuBAAd6QYNCtP266nurVmAVuJZ2mqazpc00eUEw==" saltValue="TwzQL3Dnv02BHJfYf6uzFw==" spinCount="100000" sheet="1" objects="1" scenarios="1" autoFilter="0"/>
  <mergeCells count="4">
    <mergeCell ref="D2:E2"/>
    <mergeCell ref="G2:H2"/>
    <mergeCell ref="J2:K2"/>
    <mergeCell ref="M2: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313EE8-AA75-4B32-8B1A-2F88E1AB7874}">
  <sheetPr codeName="Folha67"/>
  <dimension ref="A1:BC192"/>
  <sheetViews>
    <sheetView topLeftCell="Q1" workbookViewId="0">
      <selection activeCell="A34" sqref="A1:XFD1048576"/>
    </sheetView>
  </sheetViews>
  <sheetFormatPr defaultRowHeight="14.4" x14ac:dyDescent="0.3"/>
  <cols>
    <col min="1" max="1" width="6.6640625" style="2" bestFit="1" customWidth="1"/>
    <col min="2" max="2" width="10.5546875" style="2" bestFit="1" customWidth="1"/>
    <col min="3" max="3" width="46.6640625" style="2" bestFit="1" customWidth="1"/>
    <col min="4" max="4" width="52.109375" style="2" bestFit="1" customWidth="1"/>
    <col min="5" max="5" width="55.88671875" style="2" bestFit="1" customWidth="1"/>
    <col min="6" max="6" width="41.33203125" style="2" bestFit="1" customWidth="1"/>
    <col min="7" max="7" width="57.5546875" style="2" bestFit="1" customWidth="1"/>
    <col min="8" max="8" width="53.6640625" style="2" bestFit="1" customWidth="1"/>
    <col min="9" max="9" width="50.6640625" style="2" bestFit="1" customWidth="1"/>
    <col min="10" max="10" width="41.33203125" style="2" bestFit="1" customWidth="1"/>
    <col min="11" max="11" width="37.44140625" style="2" bestFit="1" customWidth="1"/>
    <col min="12" max="12" width="66" style="2" bestFit="1" customWidth="1"/>
    <col min="13" max="13" width="57.88671875" style="2" bestFit="1" customWidth="1"/>
    <col min="14" max="14" width="57.33203125" style="2" bestFit="1" customWidth="1"/>
    <col min="15" max="15" width="59.44140625" style="2" bestFit="1" customWidth="1"/>
    <col min="16" max="16" width="58.109375" style="2" bestFit="1" customWidth="1"/>
    <col min="17" max="17" width="57.5546875" style="2" bestFit="1" customWidth="1"/>
    <col min="18" max="18" width="59.6640625" style="2" bestFit="1" customWidth="1"/>
    <col min="19" max="19" width="29.77734375" style="2" bestFit="1" customWidth="1"/>
    <col min="20" max="20" width="61.109375" style="2" bestFit="1" customWidth="1"/>
    <col min="21" max="21" width="50.21875" style="2" bestFit="1" customWidth="1"/>
    <col min="22" max="22" width="56" style="2" bestFit="1" customWidth="1"/>
    <col min="23" max="23" width="59.88671875" style="2" bestFit="1" customWidth="1"/>
    <col min="24" max="24" width="45" style="2" bestFit="1" customWidth="1"/>
    <col min="25" max="25" width="57.6640625" style="2" bestFit="1" customWidth="1"/>
    <col min="26" max="26" width="54" style="2" bestFit="1" customWidth="1"/>
    <col min="27" max="27" width="44.5546875" style="2" bestFit="1" customWidth="1"/>
    <col min="28" max="28" width="40.5546875" style="2" bestFit="1" customWidth="1"/>
    <col min="29" max="29" width="69.77734375" style="2" bestFit="1" customWidth="1"/>
    <col min="30" max="30" width="61.44140625" style="2" bestFit="1" customWidth="1"/>
    <col min="31" max="31" width="61.109375" style="2" bestFit="1" customWidth="1"/>
    <col min="32" max="32" width="62.88671875" style="2" bestFit="1" customWidth="1"/>
    <col min="33" max="33" width="61.77734375" style="2" bestFit="1" customWidth="1"/>
    <col min="34" max="34" width="61.44140625" style="2" bestFit="1" customWidth="1"/>
    <col min="35" max="35" width="63.21875" style="2" bestFit="1" customWidth="1"/>
    <col min="36" max="36" width="32.77734375" style="2" bestFit="1" customWidth="1"/>
    <col min="37" max="37" width="67.6640625" style="1" bestFit="1" customWidth="1"/>
    <col min="38" max="38" width="80.33203125" style="1" bestFit="1" customWidth="1"/>
    <col min="39" max="39" width="78.5546875" style="1" bestFit="1" customWidth="1"/>
    <col min="40" max="40" width="66" style="1" bestFit="1" customWidth="1"/>
    <col min="41" max="41" width="54" style="1" bestFit="1" customWidth="1"/>
    <col min="42" max="42" width="60" style="1" bestFit="1" customWidth="1"/>
    <col min="43" max="43" width="64" style="1" bestFit="1" customWidth="1"/>
    <col min="44" max="44" width="48.5546875" style="1" bestFit="1" customWidth="1"/>
    <col min="45" max="45" width="65.5546875" style="1" bestFit="1" customWidth="1"/>
    <col min="46" max="46" width="62.33203125" style="1" bestFit="1" customWidth="1"/>
    <col min="47" max="47" width="58.5546875" style="1" bestFit="1" customWidth="1"/>
    <col min="48" max="48" width="48" style="1" bestFit="1" customWidth="1"/>
    <col min="49" max="49" width="44" style="1" bestFit="1" customWidth="1"/>
    <col min="50" max="50" width="75.33203125" style="1" bestFit="1" customWidth="1"/>
    <col min="51" max="51" width="66.5546875" style="1" bestFit="1" customWidth="1"/>
    <col min="52" max="52" width="66.33203125" style="1" bestFit="1" customWidth="1"/>
    <col min="53" max="53" width="68" style="1" bestFit="1" customWidth="1"/>
    <col min="54" max="54" width="35.5546875" style="1" bestFit="1" customWidth="1"/>
    <col min="55" max="55" width="18.5546875" style="2" bestFit="1" customWidth="1"/>
    <col min="56" max="56" width="65.33203125" style="1" bestFit="1" customWidth="1"/>
    <col min="57" max="57" width="77.88671875" style="1" bestFit="1" customWidth="1"/>
    <col min="58" max="58" width="76.109375" style="1" bestFit="1" customWidth="1"/>
    <col min="59" max="59" width="63.5546875" style="1" bestFit="1" customWidth="1"/>
    <col min="60" max="60" width="51.5546875" style="1" bestFit="1" customWidth="1"/>
    <col min="61" max="61" width="57.5546875" style="1" bestFit="1" customWidth="1"/>
    <col min="62" max="62" width="61.5546875" style="1" bestFit="1" customWidth="1"/>
    <col min="63" max="63" width="46" style="1" bestFit="1" customWidth="1"/>
    <col min="64" max="64" width="63.109375" style="1" bestFit="1" customWidth="1"/>
    <col min="65" max="65" width="59.6640625" style="1" bestFit="1" customWidth="1"/>
    <col min="66" max="66" width="56" style="1" bestFit="1" customWidth="1"/>
    <col min="67" max="67" width="45.5546875" style="1" bestFit="1" customWidth="1"/>
    <col min="68" max="68" width="41.5546875" style="1" bestFit="1" customWidth="1"/>
    <col min="69" max="69" width="72.88671875" style="1" bestFit="1" customWidth="1"/>
    <col min="70" max="70" width="64.109375" style="1" bestFit="1" customWidth="1"/>
    <col min="71" max="71" width="63.88671875" style="1" bestFit="1" customWidth="1"/>
    <col min="72" max="72" width="65.5546875" style="1" bestFit="1" customWidth="1"/>
    <col min="73" max="73" width="33.109375" style="1" bestFit="1" customWidth="1"/>
    <col min="74" max="16384" width="8.88671875" style="1"/>
  </cols>
  <sheetData>
    <row r="1" spans="1:55" x14ac:dyDescent="0.3">
      <c r="A1" s="1" t="s">
        <v>152</v>
      </c>
      <c r="B1" s="2" t="s">
        <v>115</v>
      </c>
      <c r="C1" t="s">
        <v>187</v>
      </c>
      <c r="D1" t="s">
        <v>188</v>
      </c>
      <c r="E1" t="s">
        <v>189</v>
      </c>
      <c r="F1" t="s">
        <v>190</v>
      </c>
      <c r="G1" t="s">
        <v>186</v>
      </c>
      <c r="H1" t="s">
        <v>191</v>
      </c>
      <c r="I1" t="s">
        <v>192</v>
      </c>
      <c r="J1" t="s">
        <v>193</v>
      </c>
      <c r="K1" t="s">
        <v>194</v>
      </c>
      <c r="L1" t="s">
        <v>195</v>
      </c>
      <c r="M1" t="s">
        <v>196</v>
      </c>
      <c r="N1" t="s">
        <v>197</v>
      </c>
      <c r="O1" t="s">
        <v>198</v>
      </c>
      <c r="P1" t="s">
        <v>199</v>
      </c>
      <c r="Q1" t="s">
        <v>200</v>
      </c>
      <c r="R1" t="s">
        <v>201</v>
      </c>
      <c r="S1" t="s">
        <v>202</v>
      </c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BC1" s="1"/>
    </row>
    <row r="2" spans="1:55" x14ac:dyDescent="0.3">
      <c r="A2" s="1"/>
      <c r="C2" t="s">
        <v>170</v>
      </c>
      <c r="D2" t="s">
        <v>171</v>
      </c>
      <c r="E2" t="s">
        <v>172</v>
      </c>
      <c r="F2" t="s">
        <v>173</v>
      </c>
      <c r="G2" t="s">
        <v>169</v>
      </c>
      <c r="H2" t="s">
        <v>174</v>
      </c>
      <c r="I2" t="s">
        <v>175</v>
      </c>
      <c r="J2" t="s">
        <v>176</v>
      </c>
      <c r="K2" t="s">
        <v>177</v>
      </c>
      <c r="L2" t="s">
        <v>178</v>
      </c>
      <c r="M2" t="s">
        <v>179</v>
      </c>
      <c r="N2" t="s">
        <v>180</v>
      </c>
      <c r="O2" t="s">
        <v>181</v>
      </c>
      <c r="P2" t="s">
        <v>182</v>
      </c>
      <c r="Q2" t="s">
        <v>183</v>
      </c>
      <c r="R2" t="s">
        <v>184</v>
      </c>
      <c r="S2" t="s">
        <v>185</v>
      </c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BC2" s="1"/>
    </row>
    <row r="3" spans="1:55" x14ac:dyDescent="0.3">
      <c r="A3" s="1">
        <v>1977</v>
      </c>
      <c r="B3" s="2">
        <v>28215</v>
      </c>
      <c r="C3">
        <v>587.1</v>
      </c>
      <c r="D3">
        <v>58.3</v>
      </c>
      <c r="E3">
        <v>528.79999999999995</v>
      </c>
      <c r="F3">
        <v>128.30000000000001</v>
      </c>
      <c r="G3">
        <v>296.7</v>
      </c>
      <c r="H3">
        <v>63.7</v>
      </c>
      <c r="I3">
        <v>40.4</v>
      </c>
      <c r="J3">
        <v>181.4</v>
      </c>
      <c r="K3">
        <v>11.1</v>
      </c>
      <c r="L3">
        <v>32</v>
      </c>
      <c r="M3">
        <v>133.69999999999999</v>
      </c>
      <c r="N3">
        <v>80.599999999999994</v>
      </c>
      <c r="O3">
        <v>53.1</v>
      </c>
      <c r="P3">
        <v>218.6</v>
      </c>
      <c r="Q3">
        <v>182.8</v>
      </c>
      <c r="R3">
        <v>35.799999999999997</v>
      </c>
      <c r="S3">
        <v>959.2</v>
      </c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BC3" s="1"/>
    </row>
    <row r="4" spans="1:55" x14ac:dyDescent="0.3">
      <c r="A4" s="1">
        <v>1977</v>
      </c>
      <c r="B4" s="2">
        <v>28306</v>
      </c>
      <c r="C4">
        <v>632.9</v>
      </c>
      <c r="D4">
        <v>63.8</v>
      </c>
      <c r="E4">
        <v>569.1</v>
      </c>
      <c r="F4">
        <v>134.9</v>
      </c>
      <c r="G4">
        <v>321.10000000000002</v>
      </c>
      <c r="H4">
        <v>75.8</v>
      </c>
      <c r="I4">
        <v>44.4</v>
      </c>
      <c r="J4">
        <v>189.5</v>
      </c>
      <c r="K4">
        <v>11.3</v>
      </c>
      <c r="L4">
        <v>35.9</v>
      </c>
      <c r="M4">
        <v>133.30000000000001</v>
      </c>
      <c r="N4">
        <v>84.9</v>
      </c>
      <c r="O4">
        <v>48.4</v>
      </c>
      <c r="P4">
        <v>263.10000000000002</v>
      </c>
      <c r="Q4">
        <v>223.5</v>
      </c>
      <c r="R4">
        <v>39.700000000000003</v>
      </c>
      <c r="S4">
        <v>994.9</v>
      </c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BC4" s="1"/>
    </row>
    <row r="5" spans="1:55" x14ac:dyDescent="0.3">
      <c r="A5" s="1">
        <v>1977</v>
      </c>
      <c r="B5" s="2">
        <v>28398</v>
      </c>
      <c r="C5">
        <v>653.70000000000005</v>
      </c>
      <c r="D5">
        <v>64.599999999999994</v>
      </c>
      <c r="E5">
        <v>589.1</v>
      </c>
      <c r="F5">
        <v>142.69999999999999</v>
      </c>
      <c r="G5">
        <v>328.1</v>
      </c>
      <c r="H5">
        <v>82.1</v>
      </c>
      <c r="I5">
        <v>45.6</v>
      </c>
      <c r="J5">
        <v>188.2</v>
      </c>
      <c r="K5">
        <v>12.3</v>
      </c>
      <c r="L5">
        <v>43.7</v>
      </c>
      <c r="M5">
        <v>141.1</v>
      </c>
      <c r="N5">
        <v>93.1</v>
      </c>
      <c r="O5">
        <v>48.1</v>
      </c>
      <c r="P5">
        <v>291.3</v>
      </c>
      <c r="Q5">
        <v>248.5</v>
      </c>
      <c r="R5">
        <v>42.7</v>
      </c>
      <c r="S5">
        <v>1018.1</v>
      </c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BC5" s="1"/>
    </row>
    <row r="6" spans="1:55" x14ac:dyDescent="0.3">
      <c r="A6" s="1">
        <v>1977</v>
      </c>
      <c r="B6" s="2">
        <v>28490</v>
      </c>
      <c r="C6">
        <v>684.3</v>
      </c>
      <c r="D6">
        <v>67.3</v>
      </c>
      <c r="E6">
        <v>617</v>
      </c>
      <c r="F6">
        <v>150.1</v>
      </c>
      <c r="G6">
        <v>340.7</v>
      </c>
      <c r="H6">
        <v>89.1</v>
      </c>
      <c r="I6">
        <v>47.6</v>
      </c>
      <c r="J6">
        <v>191.7</v>
      </c>
      <c r="K6">
        <v>12.3</v>
      </c>
      <c r="L6">
        <v>55.4</v>
      </c>
      <c r="M6">
        <v>163.5</v>
      </c>
      <c r="N6">
        <v>105.4</v>
      </c>
      <c r="O6">
        <v>58.1</v>
      </c>
      <c r="P6">
        <v>291.89999999999998</v>
      </c>
      <c r="Q6">
        <v>247.9</v>
      </c>
      <c r="R6">
        <v>44</v>
      </c>
      <c r="S6">
        <v>1102.0999999999999</v>
      </c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BC6" s="1"/>
    </row>
    <row r="7" spans="1:55" x14ac:dyDescent="0.3">
      <c r="A7" s="1">
        <v>1978</v>
      </c>
      <c r="B7" s="2">
        <v>28580</v>
      </c>
      <c r="C7">
        <v>710.8</v>
      </c>
      <c r="D7">
        <v>69.5</v>
      </c>
      <c r="E7">
        <v>641.29999999999995</v>
      </c>
      <c r="F7">
        <v>160.6</v>
      </c>
      <c r="G7">
        <v>335.1</v>
      </c>
      <c r="H7">
        <v>92.3</v>
      </c>
      <c r="I7">
        <v>47.7</v>
      </c>
      <c r="J7">
        <v>180.6</v>
      </c>
      <c r="K7">
        <v>14.5</v>
      </c>
      <c r="L7">
        <v>70.900000000000006</v>
      </c>
      <c r="M7">
        <v>165.7</v>
      </c>
      <c r="N7">
        <v>106.7</v>
      </c>
      <c r="O7">
        <v>59</v>
      </c>
      <c r="P7">
        <v>303.7</v>
      </c>
      <c r="Q7">
        <v>257.3</v>
      </c>
      <c r="R7">
        <v>46.4</v>
      </c>
      <c r="S7">
        <v>1139.5</v>
      </c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BC7" s="1"/>
    </row>
    <row r="8" spans="1:55" x14ac:dyDescent="0.3">
      <c r="A8" s="1">
        <v>1978</v>
      </c>
      <c r="B8" s="2">
        <v>28671</v>
      </c>
      <c r="C8">
        <v>757</v>
      </c>
      <c r="D8">
        <v>72.8</v>
      </c>
      <c r="E8">
        <v>684.3</v>
      </c>
      <c r="F8">
        <v>168.4</v>
      </c>
      <c r="G8">
        <v>348.5</v>
      </c>
      <c r="H8">
        <v>95.4</v>
      </c>
      <c r="I8">
        <v>49.1</v>
      </c>
      <c r="J8">
        <v>189.6</v>
      </c>
      <c r="K8">
        <v>14.4</v>
      </c>
      <c r="L8">
        <v>71.5</v>
      </c>
      <c r="M8">
        <v>176.3</v>
      </c>
      <c r="N8">
        <v>108.2</v>
      </c>
      <c r="O8">
        <v>68.099999999999994</v>
      </c>
      <c r="P8">
        <v>315.2</v>
      </c>
      <c r="Q8">
        <v>266.2</v>
      </c>
      <c r="R8">
        <v>49</v>
      </c>
      <c r="S8">
        <v>1206.5999999999999</v>
      </c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BC8" s="1"/>
    </row>
    <row r="9" spans="1:55" x14ac:dyDescent="0.3">
      <c r="A9" s="1">
        <v>1978</v>
      </c>
      <c r="B9" s="2">
        <v>28763</v>
      </c>
      <c r="C9">
        <v>799.8</v>
      </c>
      <c r="D9">
        <v>76.3</v>
      </c>
      <c r="E9">
        <v>723.4</v>
      </c>
      <c r="F9">
        <v>178.7</v>
      </c>
      <c r="G9">
        <v>387.2</v>
      </c>
      <c r="H9">
        <v>95.7</v>
      </c>
      <c r="I9">
        <v>50</v>
      </c>
      <c r="J9">
        <v>225.2</v>
      </c>
      <c r="K9">
        <v>16.2</v>
      </c>
      <c r="L9">
        <v>57.1</v>
      </c>
      <c r="M9">
        <v>204.3</v>
      </c>
      <c r="N9">
        <v>130.19999999999999</v>
      </c>
      <c r="O9">
        <v>74.099999999999994</v>
      </c>
      <c r="P9">
        <v>322.89999999999998</v>
      </c>
      <c r="Q9">
        <v>270.7</v>
      </c>
      <c r="R9">
        <v>52.2</v>
      </c>
      <c r="S9">
        <v>1304.0999999999999</v>
      </c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BC9" s="1"/>
    </row>
    <row r="10" spans="1:55" x14ac:dyDescent="0.3">
      <c r="A10" s="1">
        <v>1978</v>
      </c>
      <c r="B10" s="2">
        <v>28855</v>
      </c>
      <c r="C10">
        <v>856.2</v>
      </c>
      <c r="D10">
        <v>80.099999999999994</v>
      </c>
      <c r="E10">
        <v>776</v>
      </c>
      <c r="F10">
        <v>188</v>
      </c>
      <c r="G10">
        <v>418.3</v>
      </c>
      <c r="H10">
        <v>98.2</v>
      </c>
      <c r="I10">
        <v>49.8</v>
      </c>
      <c r="J10">
        <v>252.2</v>
      </c>
      <c r="K10">
        <v>18</v>
      </c>
      <c r="L10">
        <v>27.7</v>
      </c>
      <c r="M10">
        <v>254.4</v>
      </c>
      <c r="N10">
        <v>154.19999999999999</v>
      </c>
      <c r="O10">
        <v>100.1</v>
      </c>
      <c r="P10">
        <v>355.5</v>
      </c>
      <c r="Q10">
        <v>298.8</v>
      </c>
      <c r="R10">
        <v>56.7</v>
      </c>
      <c r="S10">
        <v>1389</v>
      </c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BC10" s="1"/>
    </row>
    <row r="11" spans="1:55" x14ac:dyDescent="0.3">
      <c r="A11" s="1">
        <v>1979</v>
      </c>
      <c r="B11" s="2">
        <v>28945</v>
      </c>
      <c r="C11">
        <v>902.3</v>
      </c>
      <c r="D11">
        <v>86.8</v>
      </c>
      <c r="E11">
        <v>815.6</v>
      </c>
      <c r="F11">
        <v>197.8</v>
      </c>
      <c r="G11">
        <v>480.4</v>
      </c>
      <c r="H11">
        <v>92.4</v>
      </c>
      <c r="I11">
        <v>49.7</v>
      </c>
      <c r="J11">
        <v>321</v>
      </c>
      <c r="K11">
        <v>17.3</v>
      </c>
      <c r="L11">
        <v>-16.7</v>
      </c>
      <c r="M11">
        <v>283.2</v>
      </c>
      <c r="N11">
        <v>179.9</v>
      </c>
      <c r="O11">
        <v>103.4</v>
      </c>
      <c r="P11">
        <v>395.2</v>
      </c>
      <c r="Q11">
        <v>330.5</v>
      </c>
      <c r="R11">
        <v>64.7</v>
      </c>
      <c r="S11">
        <v>1452</v>
      </c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BC11" s="1"/>
    </row>
    <row r="12" spans="1:55" x14ac:dyDescent="0.3">
      <c r="A12" s="1">
        <v>1979</v>
      </c>
      <c r="B12" s="2">
        <v>29036</v>
      </c>
      <c r="C12">
        <v>951.4</v>
      </c>
      <c r="D12">
        <v>91.2</v>
      </c>
      <c r="E12">
        <v>860.2</v>
      </c>
      <c r="F12">
        <v>210.7</v>
      </c>
      <c r="G12">
        <v>517.29999999999995</v>
      </c>
      <c r="H12">
        <v>103.7</v>
      </c>
      <c r="I12">
        <v>49.9</v>
      </c>
      <c r="J12">
        <v>345.1</v>
      </c>
      <c r="K12">
        <v>18.600000000000001</v>
      </c>
      <c r="L12">
        <v>-31.3</v>
      </c>
      <c r="M12">
        <v>327.7</v>
      </c>
      <c r="N12">
        <v>199.2</v>
      </c>
      <c r="O12">
        <v>128.5</v>
      </c>
      <c r="P12">
        <v>443.2</v>
      </c>
      <c r="Q12">
        <v>372</v>
      </c>
      <c r="R12">
        <v>71.099999999999994</v>
      </c>
      <c r="S12">
        <v>1532.7</v>
      </c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BC12" s="1"/>
    </row>
    <row r="13" spans="1:55" x14ac:dyDescent="0.3">
      <c r="A13" s="1">
        <v>1979</v>
      </c>
      <c r="B13" s="2">
        <v>29128</v>
      </c>
      <c r="C13">
        <v>1024.8</v>
      </c>
      <c r="D13">
        <v>100.4</v>
      </c>
      <c r="E13">
        <v>924.3</v>
      </c>
      <c r="F13">
        <v>225.2</v>
      </c>
      <c r="G13">
        <v>551</v>
      </c>
      <c r="H13">
        <v>113.7</v>
      </c>
      <c r="I13">
        <v>51.4</v>
      </c>
      <c r="J13">
        <v>366.5</v>
      </c>
      <c r="K13">
        <v>19.399999999999999</v>
      </c>
      <c r="L13">
        <v>-16.2</v>
      </c>
      <c r="M13">
        <v>360</v>
      </c>
      <c r="N13">
        <v>225.2</v>
      </c>
      <c r="O13">
        <v>134.80000000000001</v>
      </c>
      <c r="P13">
        <v>497.5</v>
      </c>
      <c r="Q13">
        <v>415.8</v>
      </c>
      <c r="R13">
        <v>81.7</v>
      </c>
      <c r="S13">
        <v>1647.3</v>
      </c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BC13" s="1"/>
    </row>
    <row r="14" spans="1:55" x14ac:dyDescent="0.3">
      <c r="A14" s="1">
        <v>1979</v>
      </c>
      <c r="B14" s="2">
        <v>29220</v>
      </c>
      <c r="C14">
        <v>1111.5</v>
      </c>
      <c r="D14">
        <v>114.5</v>
      </c>
      <c r="E14">
        <v>997</v>
      </c>
      <c r="F14">
        <v>244.6</v>
      </c>
      <c r="G14">
        <v>582.29999999999995</v>
      </c>
      <c r="H14">
        <v>124</v>
      </c>
      <c r="I14">
        <v>52.8</v>
      </c>
      <c r="J14">
        <v>385</v>
      </c>
      <c r="K14">
        <v>20.5</v>
      </c>
      <c r="L14">
        <v>28.7</v>
      </c>
      <c r="M14">
        <v>368.2</v>
      </c>
      <c r="N14">
        <v>230.1</v>
      </c>
      <c r="O14">
        <v>138.1</v>
      </c>
      <c r="P14">
        <v>562.9</v>
      </c>
      <c r="Q14">
        <v>472.5</v>
      </c>
      <c r="R14">
        <v>90.4</v>
      </c>
      <c r="S14">
        <v>1772.4</v>
      </c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BC14" s="1"/>
    </row>
    <row r="15" spans="1:55" x14ac:dyDescent="0.3">
      <c r="A15" s="1">
        <v>1980</v>
      </c>
      <c r="B15" s="2">
        <v>29311</v>
      </c>
      <c r="C15">
        <v>1200.4000000000001</v>
      </c>
      <c r="D15">
        <v>127.6</v>
      </c>
      <c r="E15">
        <v>1072.9000000000001</v>
      </c>
      <c r="F15">
        <v>261.60000000000002</v>
      </c>
      <c r="G15">
        <v>562.4</v>
      </c>
      <c r="H15">
        <v>148.5</v>
      </c>
      <c r="I15">
        <v>57.6</v>
      </c>
      <c r="J15">
        <v>333.4</v>
      </c>
      <c r="K15">
        <v>22.9</v>
      </c>
      <c r="L15">
        <v>103.4</v>
      </c>
      <c r="M15">
        <v>401</v>
      </c>
      <c r="N15">
        <v>255.6</v>
      </c>
      <c r="O15">
        <v>145.4</v>
      </c>
      <c r="P15">
        <v>616.70000000000005</v>
      </c>
      <c r="Q15">
        <v>513.4</v>
      </c>
      <c r="R15">
        <v>103.3</v>
      </c>
      <c r="S15">
        <v>1912.3</v>
      </c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BC15" s="1"/>
    </row>
    <row r="16" spans="1:55" x14ac:dyDescent="0.3">
      <c r="A16" s="1">
        <v>1980</v>
      </c>
      <c r="B16" s="2">
        <v>29402</v>
      </c>
      <c r="C16">
        <v>1244</v>
      </c>
      <c r="D16">
        <v>138.1</v>
      </c>
      <c r="E16">
        <v>1105.9000000000001</v>
      </c>
      <c r="F16">
        <v>282.89999999999998</v>
      </c>
      <c r="G16">
        <v>593.29999999999995</v>
      </c>
      <c r="H16">
        <v>155.69999999999999</v>
      </c>
      <c r="I16">
        <v>62.4</v>
      </c>
      <c r="J16">
        <v>351</v>
      </c>
      <c r="K16">
        <v>24.2</v>
      </c>
      <c r="L16">
        <v>149.4</v>
      </c>
      <c r="M16">
        <v>438.4</v>
      </c>
      <c r="N16">
        <v>275.5</v>
      </c>
      <c r="O16">
        <v>162.9</v>
      </c>
      <c r="P16">
        <v>630.79999999999995</v>
      </c>
      <c r="Q16">
        <v>521.70000000000005</v>
      </c>
      <c r="R16">
        <v>109.2</v>
      </c>
      <c r="S16">
        <v>2077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BC16" s="1"/>
    </row>
    <row r="17" spans="1:55" x14ac:dyDescent="0.3">
      <c r="A17" s="1">
        <v>1980</v>
      </c>
      <c r="B17" s="2">
        <v>29494</v>
      </c>
      <c r="C17">
        <v>1335.2</v>
      </c>
      <c r="D17">
        <v>154</v>
      </c>
      <c r="E17">
        <v>1181.2</v>
      </c>
      <c r="F17">
        <v>300.39999999999998</v>
      </c>
      <c r="G17">
        <v>610.79999999999995</v>
      </c>
      <c r="H17">
        <v>167.7</v>
      </c>
      <c r="I17">
        <v>69.5</v>
      </c>
      <c r="J17">
        <v>347.3</v>
      </c>
      <c r="K17">
        <v>26.3</v>
      </c>
      <c r="L17">
        <v>166.6</v>
      </c>
      <c r="M17">
        <v>471.4</v>
      </c>
      <c r="N17">
        <v>271.89999999999998</v>
      </c>
      <c r="O17">
        <v>199.6</v>
      </c>
      <c r="P17">
        <v>714.2</v>
      </c>
      <c r="Q17">
        <v>590.79999999999995</v>
      </c>
      <c r="R17">
        <v>123.4</v>
      </c>
      <c r="S17">
        <v>2170.1999999999998</v>
      </c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BC17" s="1"/>
    </row>
    <row r="18" spans="1:55" x14ac:dyDescent="0.3">
      <c r="A18" s="1">
        <v>1980</v>
      </c>
      <c r="B18" s="2">
        <v>29586</v>
      </c>
      <c r="C18">
        <v>1382.1</v>
      </c>
      <c r="D18">
        <v>160</v>
      </c>
      <c r="E18">
        <v>1222.0999999999999</v>
      </c>
      <c r="F18">
        <v>317.7</v>
      </c>
      <c r="G18">
        <v>661.7</v>
      </c>
      <c r="H18">
        <v>181.4</v>
      </c>
      <c r="I18">
        <v>82.1</v>
      </c>
      <c r="J18">
        <v>370.7</v>
      </c>
      <c r="K18">
        <v>27.4</v>
      </c>
      <c r="L18">
        <v>155</v>
      </c>
      <c r="M18">
        <v>427.9</v>
      </c>
      <c r="N18">
        <v>266.39999999999998</v>
      </c>
      <c r="O18">
        <v>161.6</v>
      </c>
      <c r="P18">
        <v>747.2</v>
      </c>
      <c r="Q18">
        <v>616.70000000000005</v>
      </c>
      <c r="R18">
        <v>130.4</v>
      </c>
      <c r="S18">
        <v>2197.4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BC18" s="1"/>
    </row>
    <row r="19" spans="1:55" x14ac:dyDescent="0.3">
      <c r="A19" s="1">
        <v>1981</v>
      </c>
      <c r="B19" s="2">
        <v>29676</v>
      </c>
      <c r="C19">
        <v>1479.9</v>
      </c>
      <c r="D19">
        <v>170.8</v>
      </c>
      <c r="E19">
        <v>1309.0999999999999</v>
      </c>
      <c r="F19">
        <v>336.3</v>
      </c>
      <c r="G19">
        <v>769</v>
      </c>
      <c r="H19">
        <v>195.2</v>
      </c>
      <c r="I19">
        <v>95.1</v>
      </c>
      <c r="J19">
        <v>448</v>
      </c>
      <c r="K19">
        <v>30.8</v>
      </c>
      <c r="L19">
        <v>114.8</v>
      </c>
      <c r="M19">
        <v>478.9</v>
      </c>
      <c r="N19">
        <v>263.5</v>
      </c>
      <c r="O19">
        <v>215.4</v>
      </c>
      <c r="P19">
        <v>791.4</v>
      </c>
      <c r="Q19">
        <v>652.1</v>
      </c>
      <c r="R19">
        <v>139.30000000000001</v>
      </c>
      <c r="S19">
        <v>2387.6</v>
      </c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BC19" s="1"/>
    </row>
    <row r="20" spans="1:55" x14ac:dyDescent="0.3">
      <c r="A20" s="1">
        <v>1981</v>
      </c>
      <c r="B20" s="2">
        <v>29767</v>
      </c>
      <c r="C20">
        <v>1549.6</v>
      </c>
      <c r="D20">
        <v>176.6</v>
      </c>
      <c r="E20">
        <v>1373</v>
      </c>
      <c r="F20">
        <v>350.5</v>
      </c>
      <c r="G20">
        <v>802.9</v>
      </c>
      <c r="H20">
        <v>199.3</v>
      </c>
      <c r="I20">
        <v>103.5</v>
      </c>
      <c r="J20">
        <v>467.5</v>
      </c>
      <c r="K20">
        <v>32.6</v>
      </c>
      <c r="L20">
        <v>94.1</v>
      </c>
      <c r="M20">
        <v>502.1</v>
      </c>
      <c r="N20">
        <v>304.39999999999998</v>
      </c>
      <c r="O20">
        <v>197.7</v>
      </c>
      <c r="P20">
        <v>894.1</v>
      </c>
      <c r="Q20">
        <v>744.1</v>
      </c>
      <c r="R20">
        <v>150</v>
      </c>
      <c r="S20">
        <v>2405.1</v>
      </c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BC20" s="1"/>
    </row>
    <row r="21" spans="1:55" x14ac:dyDescent="0.3">
      <c r="A21" s="1">
        <v>1981</v>
      </c>
      <c r="B21" s="2">
        <v>29859</v>
      </c>
      <c r="C21">
        <v>1651.6</v>
      </c>
      <c r="D21">
        <v>180.8</v>
      </c>
      <c r="E21">
        <v>1470.8</v>
      </c>
      <c r="F21">
        <v>367</v>
      </c>
      <c r="G21">
        <v>864.9</v>
      </c>
      <c r="H21">
        <v>216.1</v>
      </c>
      <c r="I21">
        <v>110.3</v>
      </c>
      <c r="J21">
        <v>504.9</v>
      </c>
      <c r="K21">
        <v>33.700000000000003</v>
      </c>
      <c r="L21">
        <v>92.9</v>
      </c>
      <c r="M21">
        <v>492.2</v>
      </c>
      <c r="N21">
        <v>303.8</v>
      </c>
      <c r="O21">
        <v>188.4</v>
      </c>
      <c r="P21">
        <v>856.8</v>
      </c>
      <c r="Q21">
        <v>707.6</v>
      </c>
      <c r="R21">
        <v>149.19999999999999</v>
      </c>
      <c r="S21">
        <v>2611.9</v>
      </c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BC21" s="1"/>
    </row>
    <row r="22" spans="1:55" x14ac:dyDescent="0.3">
      <c r="A22" s="1">
        <v>1981</v>
      </c>
      <c r="B22" s="2">
        <v>29951</v>
      </c>
      <c r="C22">
        <v>1750.4</v>
      </c>
      <c r="D22">
        <v>187</v>
      </c>
      <c r="E22">
        <v>1563.4</v>
      </c>
      <c r="F22">
        <v>381.6</v>
      </c>
      <c r="G22">
        <v>890.3</v>
      </c>
      <c r="H22">
        <v>225.2</v>
      </c>
      <c r="I22">
        <v>107.7</v>
      </c>
      <c r="J22">
        <v>523.29999999999995</v>
      </c>
      <c r="K22">
        <v>34.200000000000003</v>
      </c>
      <c r="L22">
        <v>111.3</v>
      </c>
      <c r="M22">
        <v>506.7</v>
      </c>
      <c r="N22">
        <v>320.8</v>
      </c>
      <c r="O22">
        <v>185.9</v>
      </c>
      <c r="P22">
        <v>986.7</v>
      </c>
      <c r="Q22">
        <v>825.3</v>
      </c>
      <c r="R22">
        <v>161.4</v>
      </c>
      <c r="S22">
        <v>2653.7</v>
      </c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BC22" s="1"/>
    </row>
    <row r="23" spans="1:55" x14ac:dyDescent="0.3">
      <c r="A23" s="1">
        <v>1982</v>
      </c>
      <c r="B23" s="2">
        <v>30041</v>
      </c>
      <c r="C23">
        <v>1805.9</v>
      </c>
      <c r="D23">
        <v>185.8</v>
      </c>
      <c r="E23">
        <v>1620</v>
      </c>
      <c r="F23">
        <v>399.3</v>
      </c>
      <c r="G23">
        <v>939.8</v>
      </c>
      <c r="H23">
        <v>233.1</v>
      </c>
      <c r="I23">
        <v>105.3</v>
      </c>
      <c r="J23">
        <v>566.5</v>
      </c>
      <c r="K23">
        <v>34.799999999999997</v>
      </c>
      <c r="L23">
        <v>149.30000000000001</v>
      </c>
      <c r="M23">
        <v>529</v>
      </c>
      <c r="N23">
        <v>336.1</v>
      </c>
      <c r="O23">
        <v>192.9</v>
      </c>
      <c r="P23">
        <v>1011.9</v>
      </c>
      <c r="Q23">
        <v>848.9</v>
      </c>
      <c r="R23">
        <v>163</v>
      </c>
      <c r="S23">
        <v>2811.2</v>
      </c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BC23" s="1"/>
    </row>
    <row r="24" spans="1:55" x14ac:dyDescent="0.3">
      <c r="A24" s="1">
        <v>1982</v>
      </c>
      <c r="B24" s="2">
        <v>30132</v>
      </c>
      <c r="C24">
        <v>1909.9</v>
      </c>
      <c r="D24">
        <v>199.1</v>
      </c>
      <c r="E24">
        <v>1710.8</v>
      </c>
      <c r="F24">
        <v>421.5</v>
      </c>
      <c r="G24">
        <v>975.8</v>
      </c>
      <c r="H24">
        <v>249.6</v>
      </c>
      <c r="I24">
        <v>104.2</v>
      </c>
      <c r="J24">
        <v>584.29999999999995</v>
      </c>
      <c r="K24">
        <v>37.6</v>
      </c>
      <c r="L24">
        <v>164.1</v>
      </c>
      <c r="M24">
        <v>566.29999999999995</v>
      </c>
      <c r="N24">
        <v>356.4</v>
      </c>
      <c r="O24">
        <v>209.8</v>
      </c>
      <c r="P24">
        <v>1051.5999999999999</v>
      </c>
      <c r="Q24">
        <v>881.5</v>
      </c>
      <c r="R24">
        <v>170.1</v>
      </c>
      <c r="S24">
        <v>2986</v>
      </c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BC24" s="1"/>
    </row>
    <row r="25" spans="1:55" x14ac:dyDescent="0.3">
      <c r="A25" s="1">
        <v>1982</v>
      </c>
      <c r="B25" s="2">
        <v>30224</v>
      </c>
      <c r="C25">
        <v>1977.5</v>
      </c>
      <c r="D25">
        <v>200.2</v>
      </c>
      <c r="E25">
        <v>1777.3</v>
      </c>
      <c r="F25">
        <v>447.8</v>
      </c>
      <c r="G25">
        <v>1003.6</v>
      </c>
      <c r="H25">
        <v>252.9</v>
      </c>
      <c r="I25">
        <v>105</v>
      </c>
      <c r="J25">
        <v>610.29999999999995</v>
      </c>
      <c r="K25">
        <v>35.5</v>
      </c>
      <c r="L25">
        <v>155.9</v>
      </c>
      <c r="M25">
        <v>610</v>
      </c>
      <c r="N25">
        <v>395.9</v>
      </c>
      <c r="O25">
        <v>214.1</v>
      </c>
      <c r="P25">
        <v>1183.5999999999999</v>
      </c>
      <c r="Q25">
        <v>1003.9</v>
      </c>
      <c r="R25">
        <v>179.7</v>
      </c>
      <c r="S25">
        <v>3011.3</v>
      </c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BC25" s="1"/>
    </row>
    <row r="26" spans="1:55" x14ac:dyDescent="0.3">
      <c r="A26" s="1">
        <v>1982</v>
      </c>
      <c r="B26" s="2">
        <v>30316</v>
      </c>
      <c r="C26">
        <v>2053.1999999999998</v>
      </c>
      <c r="D26">
        <v>211.5</v>
      </c>
      <c r="E26">
        <v>1841.7</v>
      </c>
      <c r="F26">
        <v>480.4</v>
      </c>
      <c r="G26">
        <v>1041.2</v>
      </c>
      <c r="H26">
        <v>254.5</v>
      </c>
      <c r="I26">
        <v>108.6</v>
      </c>
      <c r="J26">
        <v>640.1</v>
      </c>
      <c r="K26">
        <v>37.9</v>
      </c>
      <c r="L26">
        <v>124.6</v>
      </c>
      <c r="M26">
        <v>707.5</v>
      </c>
      <c r="N26">
        <v>457.9</v>
      </c>
      <c r="O26">
        <v>249.5</v>
      </c>
      <c r="P26">
        <v>1068.4000000000001</v>
      </c>
      <c r="Q26">
        <v>889.1</v>
      </c>
      <c r="R26">
        <v>179.3</v>
      </c>
      <c r="S26">
        <v>3338.5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BC26" s="1"/>
    </row>
    <row r="27" spans="1:55" x14ac:dyDescent="0.3">
      <c r="A27" s="1">
        <v>1983</v>
      </c>
      <c r="B27" s="2">
        <v>30406</v>
      </c>
      <c r="C27">
        <v>2241.8000000000002</v>
      </c>
      <c r="D27">
        <v>235.7</v>
      </c>
      <c r="E27">
        <v>2006.1</v>
      </c>
      <c r="F27">
        <v>511.3</v>
      </c>
      <c r="G27">
        <v>1121.4000000000001</v>
      </c>
      <c r="H27">
        <v>274.2</v>
      </c>
      <c r="I27">
        <v>119.7</v>
      </c>
      <c r="J27">
        <v>694.3</v>
      </c>
      <c r="K27">
        <v>33.200000000000003</v>
      </c>
      <c r="L27">
        <v>70.3</v>
      </c>
      <c r="M27">
        <v>774.5</v>
      </c>
      <c r="N27">
        <v>508</v>
      </c>
      <c r="O27">
        <v>266.39999999999998</v>
      </c>
      <c r="P27">
        <v>1179.2</v>
      </c>
      <c r="Q27">
        <v>994.1</v>
      </c>
      <c r="R27">
        <v>185.1</v>
      </c>
      <c r="S27">
        <v>3540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BC27" s="1"/>
    </row>
    <row r="28" spans="1:55" x14ac:dyDescent="0.3">
      <c r="A28" s="1">
        <v>1983</v>
      </c>
      <c r="B28" s="2">
        <v>30497</v>
      </c>
      <c r="C28">
        <v>2325.6</v>
      </c>
      <c r="D28">
        <v>244.5</v>
      </c>
      <c r="E28">
        <v>2081</v>
      </c>
      <c r="F28">
        <v>544</v>
      </c>
      <c r="G28">
        <v>1181.9000000000001</v>
      </c>
      <c r="H28">
        <v>281.7</v>
      </c>
      <c r="I28">
        <v>126.8</v>
      </c>
      <c r="J28">
        <v>736.8</v>
      </c>
      <c r="K28">
        <v>36.6</v>
      </c>
      <c r="L28">
        <v>26.4</v>
      </c>
      <c r="M28">
        <v>843.4</v>
      </c>
      <c r="N28">
        <v>560.79999999999995</v>
      </c>
      <c r="O28">
        <v>282.60000000000002</v>
      </c>
      <c r="P28">
        <v>1242.8</v>
      </c>
      <c r="Q28">
        <v>1045.5</v>
      </c>
      <c r="R28">
        <v>197.2</v>
      </c>
      <c r="S28">
        <v>3678.6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BC28" s="1"/>
    </row>
    <row r="29" spans="1:55" x14ac:dyDescent="0.3">
      <c r="A29" s="1">
        <v>1983</v>
      </c>
      <c r="B29" s="2">
        <v>30589</v>
      </c>
      <c r="C29">
        <v>2552.8000000000002</v>
      </c>
      <c r="D29">
        <v>258.39999999999998</v>
      </c>
      <c r="E29">
        <v>2294.4</v>
      </c>
      <c r="F29">
        <v>572.9</v>
      </c>
      <c r="G29">
        <v>1268.7</v>
      </c>
      <c r="H29">
        <v>318.10000000000002</v>
      </c>
      <c r="I29">
        <v>137.30000000000001</v>
      </c>
      <c r="J29">
        <v>771.9</v>
      </c>
      <c r="K29">
        <v>41.4</v>
      </c>
      <c r="L29">
        <v>-6.9</v>
      </c>
      <c r="M29">
        <v>931.8</v>
      </c>
      <c r="N29">
        <v>630.5</v>
      </c>
      <c r="O29">
        <v>301.39999999999998</v>
      </c>
      <c r="P29">
        <v>1299.7</v>
      </c>
      <c r="Q29">
        <v>1095.7</v>
      </c>
      <c r="R29">
        <v>204</v>
      </c>
      <c r="S29">
        <v>4019.6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BC29" s="1"/>
    </row>
    <row r="30" spans="1:55" x14ac:dyDescent="0.3">
      <c r="A30" s="1">
        <v>1983</v>
      </c>
      <c r="B30" s="2">
        <v>30681</v>
      </c>
      <c r="C30">
        <v>2745.1</v>
      </c>
      <c r="D30">
        <v>267.89999999999998</v>
      </c>
      <c r="E30">
        <v>2477.1999999999998</v>
      </c>
      <c r="F30">
        <v>598.5</v>
      </c>
      <c r="G30">
        <v>1265.5</v>
      </c>
      <c r="H30">
        <v>286</v>
      </c>
      <c r="I30">
        <v>127.3</v>
      </c>
      <c r="J30">
        <v>804.4</v>
      </c>
      <c r="K30">
        <v>47.8</v>
      </c>
      <c r="L30">
        <v>-29.8</v>
      </c>
      <c r="M30">
        <v>1035</v>
      </c>
      <c r="N30">
        <v>704.9</v>
      </c>
      <c r="O30">
        <v>330.1</v>
      </c>
      <c r="P30">
        <v>1412.5</v>
      </c>
      <c r="Q30">
        <v>1196.5999999999999</v>
      </c>
      <c r="R30">
        <v>215.9</v>
      </c>
      <c r="S30">
        <v>4201.8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BC30" s="1"/>
    </row>
    <row r="31" spans="1:55" x14ac:dyDescent="0.3">
      <c r="A31" s="1">
        <v>1984</v>
      </c>
      <c r="B31" s="2">
        <v>30772</v>
      </c>
      <c r="C31">
        <v>2861.4</v>
      </c>
      <c r="D31">
        <v>263.89999999999998</v>
      </c>
      <c r="E31">
        <v>2597.5</v>
      </c>
      <c r="F31">
        <v>628.1</v>
      </c>
      <c r="G31">
        <v>1208.5</v>
      </c>
      <c r="H31">
        <v>273.89999999999998</v>
      </c>
      <c r="I31">
        <v>106.8</v>
      </c>
      <c r="J31">
        <v>768.2</v>
      </c>
      <c r="K31">
        <v>59.6</v>
      </c>
      <c r="L31">
        <v>-42.1</v>
      </c>
      <c r="M31">
        <v>1138.5</v>
      </c>
      <c r="N31">
        <v>781.8</v>
      </c>
      <c r="O31">
        <v>356.7</v>
      </c>
      <c r="P31">
        <v>1498.8</v>
      </c>
      <c r="Q31">
        <v>1261.4000000000001</v>
      </c>
      <c r="R31">
        <v>237.3</v>
      </c>
      <c r="S31">
        <v>4295.7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BC31" s="1"/>
    </row>
    <row r="32" spans="1:55" x14ac:dyDescent="0.3">
      <c r="A32" s="1">
        <v>1984</v>
      </c>
      <c r="B32" s="2">
        <v>30863</v>
      </c>
      <c r="C32">
        <v>3011.7</v>
      </c>
      <c r="D32">
        <v>274.2</v>
      </c>
      <c r="E32">
        <v>2737.5</v>
      </c>
      <c r="F32">
        <v>657.1</v>
      </c>
      <c r="G32">
        <v>1294.4000000000001</v>
      </c>
      <c r="H32">
        <v>303</v>
      </c>
      <c r="I32">
        <v>105.4</v>
      </c>
      <c r="J32">
        <v>821</v>
      </c>
      <c r="K32">
        <v>65</v>
      </c>
      <c r="L32">
        <v>-47.8</v>
      </c>
      <c r="M32">
        <v>1247</v>
      </c>
      <c r="N32">
        <v>851.4</v>
      </c>
      <c r="O32">
        <v>395.6</v>
      </c>
      <c r="P32">
        <v>1592.4</v>
      </c>
      <c r="Q32">
        <v>1343</v>
      </c>
      <c r="R32">
        <v>249.5</v>
      </c>
      <c r="S32">
        <v>4570.1000000000004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BC32" s="1"/>
    </row>
    <row r="33" spans="1:55" x14ac:dyDescent="0.3">
      <c r="A33" s="1">
        <v>1984</v>
      </c>
      <c r="B33" s="2">
        <v>30955</v>
      </c>
      <c r="C33">
        <v>3253.6</v>
      </c>
      <c r="D33">
        <v>300.5</v>
      </c>
      <c r="E33">
        <v>2953.1</v>
      </c>
      <c r="F33">
        <v>690.2</v>
      </c>
      <c r="G33">
        <v>1326.7</v>
      </c>
      <c r="H33">
        <v>307.39999999999998</v>
      </c>
      <c r="I33">
        <v>99.4</v>
      </c>
      <c r="J33">
        <v>843.3</v>
      </c>
      <c r="K33">
        <v>76.5</v>
      </c>
      <c r="L33">
        <v>-46.6</v>
      </c>
      <c r="M33">
        <v>1378</v>
      </c>
      <c r="N33">
        <v>940.7</v>
      </c>
      <c r="O33">
        <v>437.3</v>
      </c>
      <c r="P33">
        <v>1643.6</v>
      </c>
      <c r="Q33">
        <v>1379.8</v>
      </c>
      <c r="R33">
        <v>263.8</v>
      </c>
      <c r="S33">
        <v>4958.3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BC33" s="1"/>
    </row>
    <row r="34" spans="1:55" x14ac:dyDescent="0.3">
      <c r="A34" s="1">
        <v>1984</v>
      </c>
      <c r="B34" s="2">
        <v>31047</v>
      </c>
      <c r="C34">
        <v>3358.6</v>
      </c>
      <c r="D34">
        <v>309.8</v>
      </c>
      <c r="E34">
        <v>3048.7</v>
      </c>
      <c r="F34">
        <v>734.8</v>
      </c>
      <c r="G34">
        <v>1405.7</v>
      </c>
      <c r="H34">
        <v>335.1</v>
      </c>
      <c r="I34">
        <v>103.2</v>
      </c>
      <c r="J34">
        <v>886</v>
      </c>
      <c r="K34">
        <v>81.400000000000006</v>
      </c>
      <c r="L34">
        <v>-38.799999999999997</v>
      </c>
      <c r="M34">
        <v>1515.5</v>
      </c>
      <c r="N34">
        <v>1015.8</v>
      </c>
      <c r="O34">
        <v>499.7</v>
      </c>
      <c r="P34">
        <v>1851</v>
      </c>
      <c r="Q34">
        <v>1563.9</v>
      </c>
      <c r="R34">
        <v>287</v>
      </c>
      <c r="S34">
        <v>5124.8999999999996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BC34" s="1"/>
    </row>
    <row r="35" spans="1:55" x14ac:dyDescent="0.3">
      <c r="A35" s="1">
        <v>1985</v>
      </c>
      <c r="B35" s="2">
        <v>31137</v>
      </c>
      <c r="C35">
        <v>3458</v>
      </c>
      <c r="D35">
        <v>324.3</v>
      </c>
      <c r="E35">
        <v>3133.7</v>
      </c>
      <c r="F35">
        <v>773.4</v>
      </c>
      <c r="G35">
        <v>1420.8</v>
      </c>
      <c r="H35">
        <v>321.7</v>
      </c>
      <c r="I35">
        <v>104.4</v>
      </c>
      <c r="J35">
        <v>908.9</v>
      </c>
      <c r="K35">
        <v>85.8</v>
      </c>
      <c r="L35">
        <v>-24.1</v>
      </c>
      <c r="M35">
        <v>1643.9</v>
      </c>
      <c r="N35">
        <v>1114.5</v>
      </c>
      <c r="O35">
        <v>529.4</v>
      </c>
      <c r="P35">
        <v>1820.8</v>
      </c>
      <c r="Q35">
        <v>1529.4</v>
      </c>
      <c r="R35">
        <v>291.3</v>
      </c>
      <c r="S35">
        <v>5451.3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BC35" s="1"/>
    </row>
    <row r="36" spans="1:55" x14ac:dyDescent="0.3">
      <c r="A36" s="1">
        <v>1985</v>
      </c>
      <c r="B36" s="2">
        <v>31228</v>
      </c>
      <c r="C36">
        <v>3616.8</v>
      </c>
      <c r="D36">
        <v>336.1</v>
      </c>
      <c r="E36">
        <v>3280.7</v>
      </c>
      <c r="F36">
        <v>829.8</v>
      </c>
      <c r="G36">
        <v>1470.4</v>
      </c>
      <c r="H36">
        <v>322.7</v>
      </c>
      <c r="I36">
        <v>106.6</v>
      </c>
      <c r="J36">
        <v>950.7</v>
      </c>
      <c r="K36">
        <v>90.3</v>
      </c>
      <c r="L36">
        <v>-14.1</v>
      </c>
      <c r="M36">
        <v>1671.2</v>
      </c>
      <c r="N36">
        <v>1131.5</v>
      </c>
      <c r="O36">
        <v>539.79999999999995</v>
      </c>
      <c r="P36">
        <v>1838.3</v>
      </c>
      <c r="Q36">
        <v>1535.7</v>
      </c>
      <c r="R36">
        <v>302.60000000000002</v>
      </c>
      <c r="S36">
        <v>5735.8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BC36" s="1"/>
    </row>
    <row r="37" spans="1:55" x14ac:dyDescent="0.3">
      <c r="A37" s="1">
        <v>1985</v>
      </c>
      <c r="B37" s="2">
        <v>31320</v>
      </c>
      <c r="C37">
        <v>3716.5</v>
      </c>
      <c r="D37">
        <v>348.7</v>
      </c>
      <c r="E37">
        <v>3367.8</v>
      </c>
      <c r="F37">
        <v>874</v>
      </c>
      <c r="G37">
        <v>1509.5</v>
      </c>
      <c r="H37">
        <v>332</v>
      </c>
      <c r="I37">
        <v>116.3</v>
      </c>
      <c r="J37">
        <v>959.4</v>
      </c>
      <c r="K37">
        <v>101.8</v>
      </c>
      <c r="L37">
        <v>-8.6999999999999993</v>
      </c>
      <c r="M37">
        <v>1704.4</v>
      </c>
      <c r="N37">
        <v>1143.4000000000001</v>
      </c>
      <c r="O37">
        <v>560.9</v>
      </c>
      <c r="P37">
        <v>1868.1</v>
      </c>
      <c r="Q37">
        <v>1564.4</v>
      </c>
      <c r="R37">
        <v>303.7</v>
      </c>
      <c r="S37">
        <v>5927.5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BC37" s="1"/>
    </row>
    <row r="38" spans="1:55" x14ac:dyDescent="0.3">
      <c r="A38" s="1">
        <v>1985</v>
      </c>
      <c r="B38" s="2">
        <v>31412</v>
      </c>
      <c r="C38">
        <v>3907</v>
      </c>
      <c r="D38">
        <v>359.2</v>
      </c>
      <c r="E38">
        <v>3547.8</v>
      </c>
      <c r="F38">
        <v>929.7</v>
      </c>
      <c r="G38">
        <v>1598.7</v>
      </c>
      <c r="H38">
        <v>366.9</v>
      </c>
      <c r="I38">
        <v>131.80000000000001</v>
      </c>
      <c r="J38">
        <v>992.2</v>
      </c>
      <c r="K38">
        <v>107.9</v>
      </c>
      <c r="L38">
        <v>-7.9</v>
      </c>
      <c r="M38">
        <v>1722.3</v>
      </c>
      <c r="N38">
        <v>1167.3</v>
      </c>
      <c r="O38">
        <v>555.1</v>
      </c>
      <c r="P38">
        <v>2037.8</v>
      </c>
      <c r="Q38">
        <v>1711.3</v>
      </c>
      <c r="R38">
        <v>326.60000000000002</v>
      </c>
      <c r="S38">
        <v>6112.1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BC38" s="1"/>
    </row>
    <row r="39" spans="1:55" x14ac:dyDescent="0.3">
      <c r="A39" s="1">
        <v>1986</v>
      </c>
      <c r="B39" s="2">
        <v>31502</v>
      </c>
      <c r="C39">
        <v>4120.6000000000004</v>
      </c>
      <c r="D39">
        <v>354.8</v>
      </c>
      <c r="E39">
        <v>3765.8</v>
      </c>
      <c r="F39">
        <v>966.9</v>
      </c>
      <c r="G39">
        <v>1607.8</v>
      </c>
      <c r="H39">
        <v>368.5</v>
      </c>
      <c r="I39">
        <v>139.5</v>
      </c>
      <c r="J39">
        <v>973.1</v>
      </c>
      <c r="K39">
        <v>126.8</v>
      </c>
      <c r="L39">
        <v>-11.7</v>
      </c>
      <c r="M39">
        <v>1753.7</v>
      </c>
      <c r="N39">
        <v>1153</v>
      </c>
      <c r="O39">
        <v>600.70000000000005</v>
      </c>
      <c r="P39">
        <v>1899.4</v>
      </c>
      <c r="Q39">
        <v>1594.1</v>
      </c>
      <c r="R39">
        <v>305.3</v>
      </c>
      <c r="S39">
        <v>6537.9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BC39" s="1"/>
    </row>
    <row r="40" spans="1:55" x14ac:dyDescent="0.3">
      <c r="A40" s="1">
        <v>1986</v>
      </c>
      <c r="B40" s="2">
        <v>31593</v>
      </c>
      <c r="C40">
        <v>4318.8</v>
      </c>
      <c r="D40">
        <v>384.3</v>
      </c>
      <c r="E40">
        <v>3934.5</v>
      </c>
      <c r="F40">
        <v>1011.6</v>
      </c>
      <c r="G40">
        <v>1713.4</v>
      </c>
      <c r="H40">
        <v>422.4</v>
      </c>
      <c r="I40">
        <v>166</v>
      </c>
      <c r="J40">
        <v>991.3</v>
      </c>
      <c r="K40">
        <v>133.69999999999999</v>
      </c>
      <c r="L40">
        <v>-1.6</v>
      </c>
      <c r="M40">
        <v>1882.7</v>
      </c>
      <c r="N40">
        <v>1259</v>
      </c>
      <c r="O40">
        <v>623.70000000000005</v>
      </c>
      <c r="P40">
        <v>1966.6</v>
      </c>
      <c r="Q40">
        <v>1644.4</v>
      </c>
      <c r="R40">
        <v>322.2</v>
      </c>
      <c r="S40">
        <v>6958.3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BC40" s="1"/>
    </row>
    <row r="41" spans="1:55" x14ac:dyDescent="0.3">
      <c r="A41" s="1">
        <v>1986</v>
      </c>
      <c r="B41" s="2">
        <v>31685</v>
      </c>
      <c r="C41">
        <v>4531.5</v>
      </c>
      <c r="D41">
        <v>414.2</v>
      </c>
      <c r="E41">
        <v>4117.3</v>
      </c>
      <c r="F41">
        <v>1041.5</v>
      </c>
      <c r="G41">
        <v>1819.8</v>
      </c>
      <c r="H41">
        <v>462.3</v>
      </c>
      <c r="I41">
        <v>189.9</v>
      </c>
      <c r="J41">
        <v>1028.8</v>
      </c>
      <c r="K41">
        <v>138.9</v>
      </c>
      <c r="L41">
        <v>22.4</v>
      </c>
      <c r="M41">
        <v>1970.5</v>
      </c>
      <c r="N41">
        <v>1312.4</v>
      </c>
      <c r="O41">
        <v>658</v>
      </c>
      <c r="P41">
        <v>2094.4</v>
      </c>
      <c r="Q41">
        <v>1758.5</v>
      </c>
      <c r="R41">
        <v>335.9</v>
      </c>
      <c r="S41">
        <v>7291.4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BC41" s="1"/>
    </row>
    <row r="42" spans="1:55" x14ac:dyDescent="0.3">
      <c r="A42" s="1">
        <v>1986</v>
      </c>
      <c r="B42" s="2">
        <v>31777</v>
      </c>
      <c r="C42">
        <v>4700</v>
      </c>
      <c r="D42">
        <v>439.9</v>
      </c>
      <c r="E42">
        <v>4260.1000000000004</v>
      </c>
      <c r="F42">
        <v>1070.2</v>
      </c>
      <c r="G42">
        <v>1922.2</v>
      </c>
      <c r="H42">
        <v>497.4</v>
      </c>
      <c r="I42">
        <v>212.7</v>
      </c>
      <c r="J42">
        <v>1062.7</v>
      </c>
      <c r="K42">
        <v>149.4</v>
      </c>
      <c r="L42">
        <v>60.3</v>
      </c>
      <c r="M42">
        <v>2036.2</v>
      </c>
      <c r="N42">
        <v>1335.7</v>
      </c>
      <c r="O42">
        <v>700.5</v>
      </c>
      <c r="P42">
        <v>2243.9</v>
      </c>
      <c r="Q42">
        <v>1889.2</v>
      </c>
      <c r="R42">
        <v>354.8</v>
      </c>
      <c r="S42">
        <v>7545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BC42" s="1"/>
    </row>
    <row r="43" spans="1:55" x14ac:dyDescent="0.3">
      <c r="A43" s="1">
        <v>1987</v>
      </c>
      <c r="B43" s="2">
        <v>31867</v>
      </c>
      <c r="C43">
        <v>4826.1000000000004</v>
      </c>
      <c r="D43">
        <v>474.5</v>
      </c>
      <c r="E43">
        <v>4351.6000000000004</v>
      </c>
      <c r="F43">
        <v>1101.0999999999999</v>
      </c>
      <c r="G43">
        <v>2125.1</v>
      </c>
      <c r="H43">
        <v>561.20000000000005</v>
      </c>
      <c r="I43">
        <v>242.9</v>
      </c>
      <c r="J43">
        <v>1173.7</v>
      </c>
      <c r="K43">
        <v>147.19999999999999</v>
      </c>
      <c r="L43">
        <v>112.1</v>
      </c>
      <c r="M43">
        <v>2140.6999999999998</v>
      </c>
      <c r="N43">
        <v>1414.1</v>
      </c>
      <c r="O43">
        <v>726.5</v>
      </c>
      <c r="P43">
        <v>2416.5</v>
      </c>
      <c r="Q43">
        <v>2032.5</v>
      </c>
      <c r="R43">
        <v>384</v>
      </c>
      <c r="S43">
        <v>7888.6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BC43" s="1"/>
    </row>
    <row r="44" spans="1:55" x14ac:dyDescent="0.3">
      <c r="A44" s="1">
        <v>1987</v>
      </c>
      <c r="B44" s="2">
        <v>31958</v>
      </c>
      <c r="C44">
        <v>5016</v>
      </c>
      <c r="D44">
        <v>523.5</v>
      </c>
      <c r="E44">
        <v>4492.5</v>
      </c>
      <c r="F44">
        <v>1139.7</v>
      </c>
      <c r="G44">
        <v>2209.5</v>
      </c>
      <c r="H44">
        <v>604.4</v>
      </c>
      <c r="I44">
        <v>269.89999999999998</v>
      </c>
      <c r="J44">
        <v>1182.9000000000001</v>
      </c>
      <c r="K44">
        <v>152.30000000000001</v>
      </c>
      <c r="L44">
        <v>153</v>
      </c>
      <c r="M44">
        <v>2280.6999999999998</v>
      </c>
      <c r="N44">
        <v>1475.3</v>
      </c>
      <c r="O44">
        <v>805.4</v>
      </c>
      <c r="P44">
        <v>2659.8</v>
      </c>
      <c r="Q44">
        <v>2250</v>
      </c>
      <c r="R44">
        <v>409.8</v>
      </c>
      <c r="S44">
        <v>8139.1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BC44" s="1"/>
    </row>
    <row r="45" spans="1:55" x14ac:dyDescent="0.3">
      <c r="A45" s="1">
        <v>1987</v>
      </c>
      <c r="B45" s="2">
        <v>32050</v>
      </c>
      <c r="C45">
        <v>5299.2</v>
      </c>
      <c r="D45">
        <v>550.29999999999995</v>
      </c>
      <c r="E45">
        <v>4748.8999999999996</v>
      </c>
      <c r="F45">
        <v>1198</v>
      </c>
      <c r="G45">
        <v>2384.9</v>
      </c>
      <c r="H45">
        <v>641.9</v>
      </c>
      <c r="I45">
        <v>282</v>
      </c>
      <c r="J45">
        <v>1318.7</v>
      </c>
      <c r="K45">
        <v>142.30000000000001</v>
      </c>
      <c r="L45">
        <v>182.8</v>
      </c>
      <c r="M45">
        <v>2379.1999999999998</v>
      </c>
      <c r="N45">
        <v>1558</v>
      </c>
      <c r="O45">
        <v>821.2</v>
      </c>
      <c r="P45">
        <v>2870.8</v>
      </c>
      <c r="Q45">
        <v>2429</v>
      </c>
      <c r="R45">
        <v>441.8</v>
      </c>
      <c r="S45">
        <v>8573.2999999999993</v>
      </c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BC45" s="1"/>
    </row>
    <row r="46" spans="1:55" x14ac:dyDescent="0.3">
      <c r="A46" s="1">
        <v>1987</v>
      </c>
      <c r="B46" s="2">
        <v>32142</v>
      </c>
      <c r="C46">
        <v>5474.7</v>
      </c>
      <c r="D46">
        <v>593.6</v>
      </c>
      <c r="E46">
        <v>4881.1000000000004</v>
      </c>
      <c r="F46">
        <v>1273.0999999999999</v>
      </c>
      <c r="G46">
        <v>2487.8000000000002</v>
      </c>
      <c r="H46">
        <v>678.8</v>
      </c>
      <c r="I46">
        <v>298.60000000000002</v>
      </c>
      <c r="J46">
        <v>1359.8</v>
      </c>
      <c r="K46">
        <v>150.5</v>
      </c>
      <c r="L46">
        <v>201.7</v>
      </c>
      <c r="M46">
        <v>2476.9</v>
      </c>
      <c r="N46">
        <v>1610</v>
      </c>
      <c r="O46">
        <v>866.8</v>
      </c>
      <c r="P46">
        <v>3006.7</v>
      </c>
      <c r="Q46">
        <v>2543.9</v>
      </c>
      <c r="R46">
        <v>462.8</v>
      </c>
      <c r="S46">
        <v>8907.5</v>
      </c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BC46" s="1"/>
    </row>
    <row r="47" spans="1:55" x14ac:dyDescent="0.3">
      <c r="A47" s="1">
        <v>1988</v>
      </c>
      <c r="B47" s="2">
        <v>32233</v>
      </c>
      <c r="C47">
        <v>5845.2</v>
      </c>
      <c r="D47">
        <v>698.6</v>
      </c>
      <c r="E47">
        <v>5146.6000000000004</v>
      </c>
      <c r="F47">
        <v>1368.4</v>
      </c>
      <c r="G47">
        <v>2742.5</v>
      </c>
      <c r="H47">
        <v>752.1</v>
      </c>
      <c r="I47">
        <v>322.2</v>
      </c>
      <c r="J47">
        <v>1527</v>
      </c>
      <c r="K47">
        <v>141.19999999999999</v>
      </c>
      <c r="L47">
        <v>209.6</v>
      </c>
      <c r="M47">
        <v>2464.6999999999998</v>
      </c>
      <c r="N47">
        <v>1626.1</v>
      </c>
      <c r="O47">
        <v>838.6</v>
      </c>
      <c r="P47">
        <v>3186.7</v>
      </c>
      <c r="Q47">
        <v>2683.2</v>
      </c>
      <c r="R47">
        <v>503.5</v>
      </c>
      <c r="S47">
        <v>9443.7000000000007</v>
      </c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BC47" s="1"/>
    </row>
    <row r="48" spans="1:55" x14ac:dyDescent="0.3">
      <c r="A48" s="1">
        <v>1988</v>
      </c>
      <c r="B48" s="2">
        <v>32324</v>
      </c>
      <c r="C48">
        <v>6086.1</v>
      </c>
      <c r="D48">
        <v>765.9</v>
      </c>
      <c r="E48">
        <v>5320.2</v>
      </c>
      <c r="F48">
        <v>1402.9</v>
      </c>
      <c r="G48">
        <v>2855.4</v>
      </c>
      <c r="H48">
        <v>804.8</v>
      </c>
      <c r="I48">
        <v>334.6</v>
      </c>
      <c r="J48">
        <v>1569.5</v>
      </c>
      <c r="K48">
        <v>146.5</v>
      </c>
      <c r="L48">
        <v>195.7</v>
      </c>
      <c r="M48">
        <v>2668.7</v>
      </c>
      <c r="N48">
        <v>1758.1</v>
      </c>
      <c r="O48">
        <v>910.6</v>
      </c>
      <c r="P48">
        <v>3443.9</v>
      </c>
      <c r="Q48">
        <v>2906.8</v>
      </c>
      <c r="R48">
        <v>537.1</v>
      </c>
      <c r="S48">
        <v>9764.9</v>
      </c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BC48" s="1"/>
    </row>
    <row r="49" spans="1:55" x14ac:dyDescent="0.3">
      <c r="A49" s="1">
        <v>1988</v>
      </c>
      <c r="B49" s="2">
        <v>32416</v>
      </c>
      <c r="C49">
        <v>6435.1</v>
      </c>
      <c r="D49">
        <v>824.1</v>
      </c>
      <c r="E49">
        <v>5611</v>
      </c>
      <c r="F49">
        <v>1463.3</v>
      </c>
      <c r="G49">
        <v>2999.5</v>
      </c>
      <c r="H49">
        <v>828.4</v>
      </c>
      <c r="I49">
        <v>352.3</v>
      </c>
      <c r="J49">
        <v>1655.4</v>
      </c>
      <c r="K49">
        <v>163.4</v>
      </c>
      <c r="L49">
        <v>160</v>
      </c>
      <c r="M49">
        <v>2855</v>
      </c>
      <c r="N49">
        <v>1897.3</v>
      </c>
      <c r="O49">
        <v>957.7</v>
      </c>
      <c r="P49">
        <v>3727.4</v>
      </c>
      <c r="Q49">
        <v>3148.4</v>
      </c>
      <c r="R49">
        <v>579</v>
      </c>
      <c r="S49">
        <v>10185.4</v>
      </c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L49" s="2"/>
      <c r="BC49" s="1"/>
    </row>
    <row r="50" spans="1:55" x14ac:dyDescent="0.3">
      <c r="A50" s="1">
        <v>1988</v>
      </c>
      <c r="B50" s="2">
        <v>32508</v>
      </c>
      <c r="C50">
        <v>6817.5</v>
      </c>
      <c r="D50">
        <v>889.1</v>
      </c>
      <c r="E50">
        <v>5928.4</v>
      </c>
      <c r="F50">
        <v>1529.4</v>
      </c>
      <c r="G50">
        <v>3106.2</v>
      </c>
      <c r="H50">
        <v>857.7</v>
      </c>
      <c r="I50">
        <v>360.7</v>
      </c>
      <c r="J50">
        <v>1716.8</v>
      </c>
      <c r="K50">
        <v>171</v>
      </c>
      <c r="L50">
        <v>102.4</v>
      </c>
      <c r="M50">
        <v>3044.6</v>
      </c>
      <c r="N50">
        <v>2021.3</v>
      </c>
      <c r="O50">
        <v>1023.3</v>
      </c>
      <c r="P50">
        <v>3948.4</v>
      </c>
      <c r="Q50">
        <v>3333.5</v>
      </c>
      <c r="R50">
        <v>614.9</v>
      </c>
      <c r="S50">
        <v>10651.8</v>
      </c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L50" s="2"/>
      <c r="BC50" s="1"/>
    </row>
    <row r="51" spans="1:55" x14ac:dyDescent="0.3">
      <c r="A51" s="1">
        <v>1989</v>
      </c>
      <c r="B51" s="2">
        <v>32598</v>
      </c>
      <c r="C51">
        <v>7040.6</v>
      </c>
      <c r="D51">
        <v>890.9</v>
      </c>
      <c r="E51">
        <v>6149.7</v>
      </c>
      <c r="F51">
        <v>1638.1</v>
      </c>
      <c r="G51">
        <v>3180.8</v>
      </c>
      <c r="H51">
        <v>815.5</v>
      </c>
      <c r="I51">
        <v>351.6</v>
      </c>
      <c r="J51">
        <v>1794.5</v>
      </c>
      <c r="K51">
        <v>219.2</v>
      </c>
      <c r="L51">
        <v>23</v>
      </c>
      <c r="M51">
        <v>3238.9</v>
      </c>
      <c r="N51">
        <v>2162.6999999999998</v>
      </c>
      <c r="O51">
        <v>1076.3</v>
      </c>
      <c r="P51">
        <v>3862.7</v>
      </c>
      <c r="Q51">
        <v>3249.8</v>
      </c>
      <c r="R51">
        <v>612.9</v>
      </c>
      <c r="S51">
        <v>11258.7</v>
      </c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L51" s="2"/>
      <c r="BC51" s="1"/>
    </row>
    <row r="52" spans="1:55" x14ac:dyDescent="0.3">
      <c r="A52" s="1">
        <v>1989</v>
      </c>
      <c r="B52" s="2">
        <v>32689</v>
      </c>
      <c r="C52">
        <v>7133.5</v>
      </c>
      <c r="D52">
        <v>817.7</v>
      </c>
      <c r="E52">
        <v>6315.8</v>
      </c>
      <c r="F52">
        <v>1723.1</v>
      </c>
      <c r="G52">
        <v>3293.2</v>
      </c>
      <c r="H52">
        <v>870.1</v>
      </c>
      <c r="I52">
        <v>332.6</v>
      </c>
      <c r="J52">
        <v>1861.1</v>
      </c>
      <c r="K52">
        <v>229.4</v>
      </c>
      <c r="L52">
        <v>12.5</v>
      </c>
      <c r="M52">
        <v>3367.8</v>
      </c>
      <c r="N52">
        <v>2257.8000000000002</v>
      </c>
      <c r="O52">
        <v>1109.9000000000001</v>
      </c>
      <c r="P52">
        <v>4175.5</v>
      </c>
      <c r="Q52">
        <v>3525.2</v>
      </c>
      <c r="R52">
        <v>650.4</v>
      </c>
      <c r="S52">
        <v>11354.5</v>
      </c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L52" s="2"/>
      <c r="BC52" s="1"/>
    </row>
    <row r="53" spans="1:55" x14ac:dyDescent="0.3">
      <c r="A53" s="1">
        <v>1989</v>
      </c>
      <c r="B53" s="2">
        <v>32781</v>
      </c>
      <c r="C53">
        <v>7463.5</v>
      </c>
      <c r="D53">
        <v>847.1</v>
      </c>
      <c r="E53">
        <v>6616.3</v>
      </c>
      <c r="F53">
        <v>1816.9</v>
      </c>
      <c r="G53">
        <v>3421.3</v>
      </c>
      <c r="H53">
        <v>894.6</v>
      </c>
      <c r="I53">
        <v>357.3</v>
      </c>
      <c r="J53">
        <v>1929.6</v>
      </c>
      <c r="K53">
        <v>239.8</v>
      </c>
      <c r="L53">
        <v>71</v>
      </c>
      <c r="M53">
        <v>3551.4</v>
      </c>
      <c r="N53">
        <v>2365.1999999999998</v>
      </c>
      <c r="O53">
        <v>1186.2</v>
      </c>
      <c r="P53">
        <v>4278.3</v>
      </c>
      <c r="Q53">
        <v>3602.4</v>
      </c>
      <c r="R53">
        <v>675.9</v>
      </c>
      <c r="S53">
        <v>12045.7</v>
      </c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L53" s="2"/>
      <c r="BC53" s="1"/>
    </row>
    <row r="54" spans="1:55" x14ac:dyDescent="0.3">
      <c r="A54" s="1">
        <v>1989</v>
      </c>
      <c r="B54" s="2">
        <v>32873</v>
      </c>
      <c r="C54">
        <v>7681</v>
      </c>
      <c r="D54">
        <v>867.3</v>
      </c>
      <c r="E54">
        <v>6813.8</v>
      </c>
      <c r="F54">
        <v>1893.7</v>
      </c>
      <c r="G54">
        <v>3513.9</v>
      </c>
      <c r="H54">
        <v>932.4</v>
      </c>
      <c r="I54">
        <v>378.3</v>
      </c>
      <c r="J54">
        <v>1955.8</v>
      </c>
      <c r="K54">
        <v>247.3</v>
      </c>
      <c r="L54">
        <v>198.3</v>
      </c>
      <c r="M54">
        <v>3753.5</v>
      </c>
      <c r="N54">
        <v>2514.1999999999998</v>
      </c>
      <c r="O54">
        <v>1239.3</v>
      </c>
      <c r="P54">
        <v>4478.1000000000004</v>
      </c>
      <c r="Q54">
        <v>3771.7</v>
      </c>
      <c r="R54">
        <v>706.4</v>
      </c>
      <c r="S54">
        <v>12562.4</v>
      </c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L54" s="2"/>
      <c r="BC54" s="1"/>
    </row>
    <row r="55" spans="1:55" x14ac:dyDescent="0.3">
      <c r="A55" s="1">
        <v>1990</v>
      </c>
      <c r="B55" s="2">
        <v>32963</v>
      </c>
      <c r="C55">
        <v>8071.4</v>
      </c>
      <c r="D55">
        <v>911.1</v>
      </c>
      <c r="E55">
        <v>7160.3</v>
      </c>
      <c r="F55">
        <v>1963.8</v>
      </c>
      <c r="G55">
        <v>3664</v>
      </c>
      <c r="H55">
        <v>1025.0999999999999</v>
      </c>
      <c r="I55">
        <v>383.2</v>
      </c>
      <c r="J55">
        <v>2040.9</v>
      </c>
      <c r="K55">
        <v>214.9</v>
      </c>
      <c r="L55">
        <v>394.5</v>
      </c>
      <c r="M55">
        <v>3982.4</v>
      </c>
      <c r="N55">
        <v>2639.6</v>
      </c>
      <c r="O55">
        <v>1342.7</v>
      </c>
      <c r="P55">
        <v>4817.2</v>
      </c>
      <c r="Q55">
        <v>4062.8</v>
      </c>
      <c r="R55">
        <v>754.4</v>
      </c>
      <c r="S55">
        <v>13258.9</v>
      </c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L55" s="2"/>
      <c r="BC55" s="1"/>
    </row>
    <row r="56" spans="1:55" x14ac:dyDescent="0.3">
      <c r="A56" s="1">
        <v>1990</v>
      </c>
      <c r="B56" s="2">
        <v>33054</v>
      </c>
      <c r="C56">
        <v>8432.6</v>
      </c>
      <c r="D56">
        <v>964.7</v>
      </c>
      <c r="E56">
        <v>7467.9</v>
      </c>
      <c r="F56">
        <v>2055.1</v>
      </c>
      <c r="G56">
        <v>3765.7</v>
      </c>
      <c r="H56">
        <v>1016.7</v>
      </c>
      <c r="I56">
        <v>404.9</v>
      </c>
      <c r="J56">
        <v>2123.1999999999998</v>
      </c>
      <c r="K56">
        <v>220.9</v>
      </c>
      <c r="L56">
        <v>479.9</v>
      </c>
      <c r="M56">
        <v>4088.7</v>
      </c>
      <c r="N56">
        <v>2722</v>
      </c>
      <c r="O56">
        <v>1366.6</v>
      </c>
      <c r="P56">
        <v>4910.1000000000004</v>
      </c>
      <c r="Q56">
        <v>4127.3999999999996</v>
      </c>
      <c r="R56">
        <v>782.7</v>
      </c>
      <c r="S56">
        <v>13911.9</v>
      </c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L56" s="2"/>
      <c r="BC56" s="1"/>
    </row>
    <row r="57" spans="1:55" x14ac:dyDescent="0.3">
      <c r="A57" s="1">
        <v>1990</v>
      </c>
      <c r="B57" s="2">
        <v>33146</v>
      </c>
      <c r="C57">
        <v>8870.9</v>
      </c>
      <c r="D57">
        <v>1012.9</v>
      </c>
      <c r="E57">
        <v>7858</v>
      </c>
      <c r="F57">
        <v>2177.6</v>
      </c>
      <c r="G57">
        <v>3903.2</v>
      </c>
      <c r="H57">
        <v>1087.7</v>
      </c>
      <c r="I57">
        <v>390.3</v>
      </c>
      <c r="J57">
        <v>2192.3000000000002</v>
      </c>
      <c r="K57">
        <v>232.9</v>
      </c>
      <c r="L57">
        <v>454.5</v>
      </c>
      <c r="M57">
        <v>4026.4</v>
      </c>
      <c r="N57">
        <v>2637.3</v>
      </c>
      <c r="O57">
        <v>1389.1</v>
      </c>
      <c r="P57">
        <v>4959</v>
      </c>
      <c r="Q57">
        <v>4157.1000000000004</v>
      </c>
      <c r="R57">
        <v>801.9</v>
      </c>
      <c r="S57">
        <v>14473.7</v>
      </c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L57" s="2"/>
      <c r="BC57" s="1"/>
    </row>
    <row r="58" spans="1:55" x14ac:dyDescent="0.3">
      <c r="A58" s="1">
        <v>1990</v>
      </c>
      <c r="B58" s="2">
        <v>33238</v>
      </c>
      <c r="C58">
        <v>9428.7999999999993</v>
      </c>
      <c r="D58">
        <v>1096.5999999999999</v>
      </c>
      <c r="E58">
        <v>8332.2000000000007</v>
      </c>
      <c r="F58">
        <v>2318.9</v>
      </c>
      <c r="G58">
        <v>4033</v>
      </c>
      <c r="H58">
        <v>1098.5999999999999</v>
      </c>
      <c r="I58">
        <v>421</v>
      </c>
      <c r="J58">
        <v>2275</v>
      </c>
      <c r="K58">
        <v>238.4</v>
      </c>
      <c r="L58">
        <v>318.3</v>
      </c>
      <c r="M58">
        <v>4189.3999999999996</v>
      </c>
      <c r="N58">
        <v>2732.7</v>
      </c>
      <c r="O58">
        <v>1456.6</v>
      </c>
      <c r="P58">
        <v>5240.8</v>
      </c>
      <c r="Q58">
        <v>4400.5</v>
      </c>
      <c r="R58">
        <v>840.3</v>
      </c>
      <c r="S58">
        <v>15047.5</v>
      </c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L58" s="2"/>
      <c r="BC58" s="1"/>
    </row>
    <row r="59" spans="1:55" x14ac:dyDescent="0.3">
      <c r="A59" s="1">
        <v>1991</v>
      </c>
      <c r="B59" s="2">
        <v>33328</v>
      </c>
      <c r="C59">
        <v>9822.2000000000007</v>
      </c>
      <c r="D59">
        <v>1110.5</v>
      </c>
      <c r="E59">
        <v>8711.7000000000007</v>
      </c>
      <c r="F59">
        <v>2507.1</v>
      </c>
      <c r="G59">
        <v>4085.2</v>
      </c>
      <c r="H59">
        <v>1138.5999999999999</v>
      </c>
      <c r="I59">
        <v>401.1</v>
      </c>
      <c r="J59">
        <v>2249.8000000000002</v>
      </c>
      <c r="K59">
        <v>295.7</v>
      </c>
      <c r="L59">
        <v>71.2</v>
      </c>
      <c r="M59">
        <v>4173.2</v>
      </c>
      <c r="N59">
        <v>2703.9</v>
      </c>
      <c r="O59">
        <v>1469.3</v>
      </c>
      <c r="P59">
        <v>5435.2</v>
      </c>
      <c r="Q59">
        <v>4549.8</v>
      </c>
      <c r="R59">
        <v>885.5</v>
      </c>
      <c r="S59">
        <v>15223.6</v>
      </c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L59" s="2"/>
      <c r="BC59" s="1"/>
    </row>
    <row r="60" spans="1:55" x14ac:dyDescent="0.3">
      <c r="A60" s="1">
        <v>1991</v>
      </c>
      <c r="B60" s="2">
        <v>33419</v>
      </c>
      <c r="C60">
        <v>10393.5</v>
      </c>
      <c r="D60">
        <v>1209.9000000000001</v>
      </c>
      <c r="E60">
        <v>9183.6</v>
      </c>
      <c r="F60">
        <v>2664.4</v>
      </c>
      <c r="G60">
        <v>4245</v>
      </c>
      <c r="H60">
        <v>1146.4000000000001</v>
      </c>
      <c r="I60">
        <v>425.2</v>
      </c>
      <c r="J60">
        <v>2371.1999999999998</v>
      </c>
      <c r="K60">
        <v>302.10000000000002</v>
      </c>
      <c r="L60">
        <v>-92.8</v>
      </c>
      <c r="M60">
        <v>4227.2</v>
      </c>
      <c r="N60">
        <v>2708.8</v>
      </c>
      <c r="O60">
        <v>1518.4</v>
      </c>
      <c r="P60">
        <v>5306.8</v>
      </c>
      <c r="Q60">
        <v>4421.7</v>
      </c>
      <c r="R60">
        <v>885</v>
      </c>
      <c r="S60">
        <v>16130.6</v>
      </c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L60" s="2"/>
      <c r="BC60" s="1"/>
    </row>
    <row r="61" spans="1:55" x14ac:dyDescent="0.3">
      <c r="A61" s="1">
        <v>1991</v>
      </c>
      <c r="B61" s="2">
        <v>33511</v>
      </c>
      <c r="C61">
        <v>10741.9</v>
      </c>
      <c r="D61">
        <v>1276.2</v>
      </c>
      <c r="E61">
        <v>9465.7000000000007</v>
      </c>
      <c r="F61">
        <v>2798.7</v>
      </c>
      <c r="G61">
        <v>4475.3</v>
      </c>
      <c r="H61">
        <v>1148.2</v>
      </c>
      <c r="I61">
        <v>445</v>
      </c>
      <c r="J61">
        <v>2559.5</v>
      </c>
      <c r="K61">
        <v>322.60000000000002</v>
      </c>
      <c r="L61">
        <v>-173.8</v>
      </c>
      <c r="M61">
        <v>4270.3</v>
      </c>
      <c r="N61">
        <v>2735.7</v>
      </c>
      <c r="O61">
        <v>1534.6</v>
      </c>
      <c r="P61">
        <v>5503.4</v>
      </c>
      <c r="Q61">
        <v>4596.3999999999996</v>
      </c>
      <c r="R61">
        <v>907</v>
      </c>
      <c r="S61">
        <v>16609</v>
      </c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L61" s="2"/>
      <c r="BC61" s="1"/>
    </row>
    <row r="62" spans="1:55" x14ac:dyDescent="0.3">
      <c r="A62" s="1">
        <v>1991</v>
      </c>
      <c r="B62" s="2">
        <v>33603</v>
      </c>
      <c r="C62">
        <v>11008.4</v>
      </c>
      <c r="D62">
        <v>1287.7</v>
      </c>
      <c r="E62">
        <v>9720.7000000000007</v>
      </c>
      <c r="F62">
        <v>2912.4</v>
      </c>
      <c r="G62">
        <v>4570.8</v>
      </c>
      <c r="H62">
        <v>1165.5999999999999</v>
      </c>
      <c r="I62">
        <v>446.6</v>
      </c>
      <c r="J62">
        <v>2633.2</v>
      </c>
      <c r="K62">
        <v>325.39999999999998</v>
      </c>
      <c r="L62">
        <v>-171.8</v>
      </c>
      <c r="M62">
        <v>4321</v>
      </c>
      <c r="N62">
        <v>2802.6</v>
      </c>
      <c r="O62">
        <v>1518.4</v>
      </c>
      <c r="P62">
        <v>5598.7</v>
      </c>
      <c r="Q62">
        <v>4670.8</v>
      </c>
      <c r="R62">
        <v>927.9</v>
      </c>
      <c r="S62">
        <v>17042.099999999999</v>
      </c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L62" s="2"/>
      <c r="BC62" s="1"/>
    </row>
    <row r="63" spans="1:55" x14ac:dyDescent="0.3">
      <c r="A63" s="1">
        <v>1992</v>
      </c>
      <c r="B63" s="2">
        <v>33694</v>
      </c>
      <c r="C63">
        <v>11274.5</v>
      </c>
      <c r="D63">
        <v>1394.5</v>
      </c>
      <c r="E63">
        <v>9880</v>
      </c>
      <c r="F63">
        <v>2971.4</v>
      </c>
      <c r="G63">
        <v>4791.3</v>
      </c>
      <c r="H63">
        <v>1130.2</v>
      </c>
      <c r="I63">
        <v>501.5</v>
      </c>
      <c r="J63">
        <v>2857.5</v>
      </c>
      <c r="K63">
        <v>302.10000000000002</v>
      </c>
      <c r="L63">
        <v>-86.6</v>
      </c>
      <c r="M63">
        <v>4403.6000000000004</v>
      </c>
      <c r="N63">
        <v>2876.5</v>
      </c>
      <c r="O63">
        <v>1527.1</v>
      </c>
      <c r="P63">
        <v>5676.6</v>
      </c>
      <c r="Q63">
        <v>4757.1000000000004</v>
      </c>
      <c r="R63">
        <v>919.5</v>
      </c>
      <c r="S63">
        <v>17677.5</v>
      </c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L63" s="2"/>
      <c r="BC63" s="1"/>
    </row>
    <row r="64" spans="1:55" x14ac:dyDescent="0.3">
      <c r="A64" s="1">
        <v>1992</v>
      </c>
      <c r="B64" s="2">
        <v>33785</v>
      </c>
      <c r="C64">
        <v>11803.3</v>
      </c>
      <c r="D64">
        <v>1459.2</v>
      </c>
      <c r="E64">
        <v>10344.200000000001</v>
      </c>
      <c r="F64">
        <v>3050.5</v>
      </c>
      <c r="G64">
        <v>4856.6000000000004</v>
      </c>
      <c r="H64">
        <v>1130.0999999999999</v>
      </c>
      <c r="I64">
        <v>489.2</v>
      </c>
      <c r="J64">
        <v>2929.1</v>
      </c>
      <c r="K64">
        <v>308.10000000000002</v>
      </c>
      <c r="L64">
        <v>-51</v>
      </c>
      <c r="M64">
        <v>4361.1000000000004</v>
      </c>
      <c r="N64">
        <v>2880.4</v>
      </c>
      <c r="O64">
        <v>1480.7</v>
      </c>
      <c r="P64">
        <v>5781</v>
      </c>
      <c r="Q64">
        <v>4842.6000000000004</v>
      </c>
      <c r="R64">
        <v>938.4</v>
      </c>
      <c r="S64">
        <v>18239.5</v>
      </c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L64" s="2"/>
      <c r="BC64" s="1"/>
    </row>
    <row r="65" spans="1:55" x14ac:dyDescent="0.3">
      <c r="A65" s="1">
        <v>1992</v>
      </c>
      <c r="B65" s="2">
        <v>33877</v>
      </c>
      <c r="C65">
        <v>11930.3</v>
      </c>
      <c r="D65">
        <v>1443.7</v>
      </c>
      <c r="E65">
        <v>10486.6</v>
      </c>
      <c r="F65">
        <v>3118.4</v>
      </c>
      <c r="G65">
        <v>4922.8</v>
      </c>
      <c r="H65">
        <v>1144</v>
      </c>
      <c r="I65">
        <v>496.5</v>
      </c>
      <c r="J65">
        <v>2971.8</v>
      </c>
      <c r="K65">
        <v>310.39999999999998</v>
      </c>
      <c r="L65">
        <v>-65</v>
      </c>
      <c r="M65">
        <v>4427.2</v>
      </c>
      <c r="N65">
        <v>2941.7</v>
      </c>
      <c r="O65">
        <v>1485.5</v>
      </c>
      <c r="P65">
        <v>5889.5</v>
      </c>
      <c r="Q65">
        <v>4896.7</v>
      </c>
      <c r="R65">
        <v>992.8</v>
      </c>
      <c r="S65">
        <v>18444.2</v>
      </c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L65" s="2"/>
      <c r="BC65" s="1"/>
    </row>
    <row r="66" spans="1:55" x14ac:dyDescent="0.3">
      <c r="A66" s="1">
        <v>1992</v>
      </c>
      <c r="B66" s="2">
        <v>33969</v>
      </c>
      <c r="C66">
        <v>12158.9</v>
      </c>
      <c r="D66">
        <v>1478.7</v>
      </c>
      <c r="E66">
        <v>10680.3</v>
      </c>
      <c r="F66">
        <v>3184.6</v>
      </c>
      <c r="G66">
        <v>4871.3</v>
      </c>
      <c r="H66">
        <v>1093.7</v>
      </c>
      <c r="I66">
        <v>457</v>
      </c>
      <c r="J66">
        <v>3005.6</v>
      </c>
      <c r="K66">
        <v>315</v>
      </c>
      <c r="L66">
        <v>-128.4</v>
      </c>
      <c r="M66">
        <v>4270.8</v>
      </c>
      <c r="N66">
        <v>2847.6</v>
      </c>
      <c r="O66">
        <v>1423.1</v>
      </c>
      <c r="P66">
        <v>5760.8</v>
      </c>
      <c r="Q66">
        <v>4779.2</v>
      </c>
      <c r="R66">
        <v>981.6</v>
      </c>
      <c r="S66">
        <v>18596.400000000001</v>
      </c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L66" s="2"/>
      <c r="BC66" s="1"/>
    </row>
    <row r="67" spans="1:55" x14ac:dyDescent="0.3">
      <c r="A67" s="1">
        <v>1993</v>
      </c>
      <c r="B67" s="2">
        <v>34059</v>
      </c>
      <c r="C67">
        <v>12323.1</v>
      </c>
      <c r="D67">
        <v>1439.8</v>
      </c>
      <c r="E67">
        <v>10883.3</v>
      </c>
      <c r="F67">
        <v>3263.3</v>
      </c>
      <c r="G67">
        <v>4648.8999999999996</v>
      </c>
      <c r="H67">
        <v>1065.7</v>
      </c>
      <c r="I67">
        <v>432.6</v>
      </c>
      <c r="J67">
        <v>2807.7</v>
      </c>
      <c r="K67">
        <v>342.9</v>
      </c>
      <c r="L67">
        <v>-241.4</v>
      </c>
      <c r="M67">
        <v>4321.3</v>
      </c>
      <c r="N67">
        <v>2860.4</v>
      </c>
      <c r="O67">
        <v>1460.9</v>
      </c>
      <c r="P67">
        <v>5721.6</v>
      </c>
      <c r="Q67">
        <v>4651.3999999999996</v>
      </c>
      <c r="R67">
        <v>1070.2</v>
      </c>
      <c r="S67">
        <v>18593.5</v>
      </c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L67" s="2"/>
      <c r="BC67" s="1"/>
    </row>
    <row r="68" spans="1:55" x14ac:dyDescent="0.3">
      <c r="A68" s="1">
        <v>1993</v>
      </c>
      <c r="B68" s="2">
        <v>34150</v>
      </c>
      <c r="C68">
        <v>12378.9</v>
      </c>
      <c r="D68">
        <v>1401.3</v>
      </c>
      <c r="E68">
        <v>10977.6</v>
      </c>
      <c r="F68">
        <v>3324.6</v>
      </c>
      <c r="G68">
        <v>4724.3999999999996</v>
      </c>
      <c r="H68">
        <v>1131.5</v>
      </c>
      <c r="I68">
        <v>420.3</v>
      </c>
      <c r="J68">
        <v>2823.4</v>
      </c>
      <c r="K68">
        <v>349.1</v>
      </c>
      <c r="L68">
        <v>-271.7</v>
      </c>
      <c r="M68">
        <v>4375.2</v>
      </c>
      <c r="N68">
        <v>2930.9</v>
      </c>
      <c r="O68">
        <v>1444.3</v>
      </c>
      <c r="P68">
        <v>5719</v>
      </c>
      <c r="Q68">
        <v>4644.6000000000004</v>
      </c>
      <c r="R68">
        <v>1074.4000000000001</v>
      </c>
      <c r="S68">
        <v>18812.3</v>
      </c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L68" s="2"/>
      <c r="BC68" s="1"/>
    </row>
    <row r="69" spans="1:55" x14ac:dyDescent="0.3">
      <c r="A69" s="1">
        <v>1993</v>
      </c>
      <c r="B69" s="2">
        <v>34242</v>
      </c>
      <c r="C69">
        <v>12738.2</v>
      </c>
      <c r="D69">
        <v>1443.3</v>
      </c>
      <c r="E69">
        <v>11294.9</v>
      </c>
      <c r="F69">
        <v>3386.6</v>
      </c>
      <c r="G69">
        <v>4572.2</v>
      </c>
      <c r="H69">
        <v>1060.0999999999999</v>
      </c>
      <c r="I69">
        <v>408</v>
      </c>
      <c r="J69">
        <v>2748.8</v>
      </c>
      <c r="K69">
        <v>355.3</v>
      </c>
      <c r="L69">
        <v>-219.5</v>
      </c>
      <c r="M69">
        <v>4509.8</v>
      </c>
      <c r="N69">
        <v>3060.2</v>
      </c>
      <c r="O69">
        <v>1449.6</v>
      </c>
      <c r="P69">
        <v>5957.9</v>
      </c>
      <c r="Q69">
        <v>4858.8</v>
      </c>
      <c r="R69">
        <v>1099.0999999999999</v>
      </c>
      <c r="S69">
        <v>19029.5</v>
      </c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L69" s="2"/>
      <c r="BC69" s="1"/>
    </row>
    <row r="70" spans="1:55" x14ac:dyDescent="0.3">
      <c r="A70" s="1">
        <v>1993</v>
      </c>
      <c r="B70" s="2">
        <v>34334</v>
      </c>
      <c r="C70">
        <v>12977.8</v>
      </c>
      <c r="D70">
        <v>1445.9</v>
      </c>
      <c r="E70">
        <v>11532</v>
      </c>
      <c r="F70">
        <v>3447.7</v>
      </c>
      <c r="G70">
        <v>4607.6000000000004</v>
      </c>
      <c r="H70">
        <v>1088.5999999999999</v>
      </c>
      <c r="I70">
        <v>411.6</v>
      </c>
      <c r="J70">
        <v>2748.2</v>
      </c>
      <c r="K70">
        <v>359.2</v>
      </c>
      <c r="L70">
        <v>-84.5</v>
      </c>
      <c r="M70">
        <v>4677.6000000000004</v>
      </c>
      <c r="N70">
        <v>3180.9</v>
      </c>
      <c r="O70">
        <v>1496.7</v>
      </c>
      <c r="P70">
        <v>5996.4</v>
      </c>
      <c r="Q70">
        <v>4879.3</v>
      </c>
      <c r="R70">
        <v>1117.0999999999999</v>
      </c>
      <c r="S70">
        <v>19629.8</v>
      </c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L70" s="2"/>
      <c r="BC70" s="1"/>
    </row>
    <row r="71" spans="1:55" x14ac:dyDescent="0.3">
      <c r="A71" s="1">
        <v>1994</v>
      </c>
      <c r="B71" s="2">
        <v>34424</v>
      </c>
      <c r="C71">
        <v>13138.4</v>
      </c>
      <c r="D71">
        <v>1481.2</v>
      </c>
      <c r="E71">
        <v>11657.2</v>
      </c>
      <c r="F71">
        <v>3489.1</v>
      </c>
      <c r="G71">
        <v>4653.8</v>
      </c>
      <c r="H71">
        <v>1022</v>
      </c>
      <c r="I71">
        <v>447.8</v>
      </c>
      <c r="J71">
        <v>2852.4</v>
      </c>
      <c r="K71">
        <v>331.6</v>
      </c>
      <c r="L71">
        <v>133</v>
      </c>
      <c r="M71">
        <v>4778.3999999999996</v>
      </c>
      <c r="N71">
        <v>3341.6</v>
      </c>
      <c r="O71">
        <v>1436.8</v>
      </c>
      <c r="P71">
        <v>6220.4</v>
      </c>
      <c r="Q71">
        <v>5152.6000000000004</v>
      </c>
      <c r="R71">
        <v>1067.8</v>
      </c>
      <c r="S71">
        <v>19972.400000000001</v>
      </c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L71" s="2"/>
      <c r="BC71" s="1"/>
    </row>
    <row r="72" spans="1:55" x14ac:dyDescent="0.3">
      <c r="A72" s="1">
        <v>1994</v>
      </c>
      <c r="B72" s="2">
        <v>34515</v>
      </c>
      <c r="C72">
        <v>13375.4</v>
      </c>
      <c r="D72">
        <v>1515.6</v>
      </c>
      <c r="E72">
        <v>11859.8</v>
      </c>
      <c r="F72">
        <v>3552.3</v>
      </c>
      <c r="G72">
        <v>4736.5</v>
      </c>
      <c r="H72">
        <v>1023</v>
      </c>
      <c r="I72">
        <v>472</v>
      </c>
      <c r="J72">
        <v>2908.3</v>
      </c>
      <c r="K72">
        <v>333.1</v>
      </c>
      <c r="L72">
        <v>277.2</v>
      </c>
      <c r="M72">
        <v>5023.2</v>
      </c>
      <c r="N72">
        <v>3530.9</v>
      </c>
      <c r="O72">
        <v>1492.3</v>
      </c>
      <c r="P72">
        <v>6458.3</v>
      </c>
      <c r="Q72">
        <v>5357</v>
      </c>
      <c r="R72">
        <v>1101.3</v>
      </c>
      <c r="S72">
        <v>20506.3</v>
      </c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L72" s="2"/>
      <c r="BC72" s="1"/>
    </row>
    <row r="73" spans="1:55" x14ac:dyDescent="0.3">
      <c r="A73" s="1">
        <v>1994</v>
      </c>
      <c r="B73" s="2">
        <v>34607</v>
      </c>
      <c r="C73">
        <v>13543.1</v>
      </c>
      <c r="D73">
        <v>1504.9</v>
      </c>
      <c r="E73">
        <v>12038.1</v>
      </c>
      <c r="F73">
        <v>3609.8</v>
      </c>
      <c r="G73">
        <v>4780.3</v>
      </c>
      <c r="H73">
        <v>975.5</v>
      </c>
      <c r="I73">
        <v>459.5</v>
      </c>
      <c r="J73">
        <v>3020.1</v>
      </c>
      <c r="K73">
        <v>325.2</v>
      </c>
      <c r="L73">
        <v>348</v>
      </c>
      <c r="M73">
        <v>5229.1000000000004</v>
      </c>
      <c r="N73">
        <v>3714.2</v>
      </c>
      <c r="O73">
        <v>1514.8</v>
      </c>
      <c r="P73">
        <v>6730.2</v>
      </c>
      <c r="Q73">
        <v>5611.5</v>
      </c>
      <c r="R73">
        <v>1118.7</v>
      </c>
      <c r="S73">
        <v>20780.099999999999</v>
      </c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L73" s="2"/>
      <c r="BC73" s="1"/>
    </row>
    <row r="74" spans="1:55" x14ac:dyDescent="0.3">
      <c r="A74" s="1">
        <v>1994</v>
      </c>
      <c r="B74" s="2">
        <v>34699</v>
      </c>
      <c r="C74">
        <v>13798.8</v>
      </c>
      <c r="D74">
        <v>1554.4</v>
      </c>
      <c r="E74">
        <v>12244.4</v>
      </c>
      <c r="F74">
        <v>3679.9</v>
      </c>
      <c r="G74">
        <v>5064.5</v>
      </c>
      <c r="H74">
        <v>1009.4</v>
      </c>
      <c r="I74">
        <v>611.70000000000005</v>
      </c>
      <c r="J74">
        <v>3116.5</v>
      </c>
      <c r="K74">
        <v>327</v>
      </c>
      <c r="L74">
        <v>345.4</v>
      </c>
      <c r="M74">
        <v>5395.7</v>
      </c>
      <c r="N74">
        <v>3870.7</v>
      </c>
      <c r="O74">
        <v>1525.1</v>
      </c>
      <c r="P74">
        <v>7074.4</v>
      </c>
      <c r="Q74">
        <v>5918.2</v>
      </c>
      <c r="R74">
        <v>1156.2</v>
      </c>
      <c r="S74">
        <v>21210</v>
      </c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L74" s="2"/>
      <c r="BC74" s="1"/>
    </row>
    <row r="75" spans="1:55" x14ac:dyDescent="0.3">
      <c r="A75" s="1">
        <v>1995</v>
      </c>
      <c r="B75" s="2">
        <v>34789</v>
      </c>
      <c r="C75">
        <v>14149.5</v>
      </c>
      <c r="D75">
        <v>1513.9</v>
      </c>
      <c r="E75">
        <v>12635.6</v>
      </c>
      <c r="F75">
        <v>3757.1</v>
      </c>
      <c r="G75">
        <v>4957.1000000000004</v>
      </c>
      <c r="H75">
        <v>1029.8</v>
      </c>
      <c r="I75">
        <v>362.6</v>
      </c>
      <c r="J75">
        <v>3223.9</v>
      </c>
      <c r="K75">
        <v>340.8</v>
      </c>
      <c r="L75">
        <v>301.3</v>
      </c>
      <c r="M75">
        <v>5796</v>
      </c>
      <c r="N75">
        <v>4114.6000000000004</v>
      </c>
      <c r="O75">
        <v>1681.4</v>
      </c>
      <c r="P75">
        <v>7156.7</v>
      </c>
      <c r="Q75">
        <v>5941.6</v>
      </c>
      <c r="R75">
        <v>1215</v>
      </c>
      <c r="S75">
        <v>21804.400000000001</v>
      </c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L75" s="2"/>
      <c r="BC75" s="1"/>
    </row>
    <row r="76" spans="1:55" x14ac:dyDescent="0.3">
      <c r="A76" s="1">
        <v>1995</v>
      </c>
      <c r="B76" s="2">
        <v>34880</v>
      </c>
      <c r="C76">
        <v>14518</v>
      </c>
      <c r="D76">
        <v>1635.1</v>
      </c>
      <c r="E76">
        <v>12882.8</v>
      </c>
      <c r="F76">
        <v>3850.6</v>
      </c>
      <c r="G76">
        <v>5356.9</v>
      </c>
      <c r="H76">
        <v>1076.0999999999999</v>
      </c>
      <c r="I76">
        <v>615.1</v>
      </c>
      <c r="J76">
        <v>3318.4</v>
      </c>
      <c r="K76">
        <v>347.4</v>
      </c>
      <c r="L76">
        <v>165.7</v>
      </c>
      <c r="M76">
        <v>5783.6</v>
      </c>
      <c r="N76">
        <v>4119.6000000000004</v>
      </c>
      <c r="O76">
        <v>1664</v>
      </c>
      <c r="P76">
        <v>7518.6</v>
      </c>
      <c r="Q76">
        <v>6283.9</v>
      </c>
      <c r="R76">
        <v>1234.7</v>
      </c>
      <c r="S76">
        <v>22156.2</v>
      </c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L76" s="2"/>
      <c r="BC76" s="1"/>
    </row>
    <row r="77" spans="1:55" x14ac:dyDescent="0.3">
      <c r="A77" s="1">
        <v>1995</v>
      </c>
      <c r="B77" s="2">
        <v>34972</v>
      </c>
      <c r="C77">
        <v>14398.8</v>
      </c>
      <c r="D77">
        <v>1585.9</v>
      </c>
      <c r="E77">
        <v>12812.9</v>
      </c>
      <c r="F77">
        <v>3931.8</v>
      </c>
      <c r="G77">
        <v>5134.2</v>
      </c>
      <c r="H77">
        <v>1073</v>
      </c>
      <c r="I77">
        <v>433.6</v>
      </c>
      <c r="J77">
        <v>3274.3</v>
      </c>
      <c r="K77">
        <v>353.2</v>
      </c>
      <c r="L77">
        <v>189.8</v>
      </c>
      <c r="M77">
        <v>5984.2</v>
      </c>
      <c r="N77">
        <v>4254.6000000000004</v>
      </c>
      <c r="O77">
        <v>1729.6</v>
      </c>
      <c r="P77">
        <v>7237.2</v>
      </c>
      <c r="Q77">
        <v>6016.1</v>
      </c>
      <c r="R77">
        <v>1221.2</v>
      </c>
      <c r="S77">
        <v>22401.599999999999</v>
      </c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L77" s="2"/>
      <c r="BC77" s="1"/>
    </row>
    <row r="78" spans="1:55" x14ac:dyDescent="0.3">
      <c r="A78" s="1">
        <v>1995</v>
      </c>
      <c r="B78" s="2">
        <v>35064</v>
      </c>
      <c r="C78">
        <v>14552.9</v>
      </c>
      <c r="D78">
        <v>1559</v>
      </c>
      <c r="E78">
        <v>12993.9</v>
      </c>
      <c r="F78">
        <v>4006.4</v>
      </c>
      <c r="G78">
        <v>5279</v>
      </c>
      <c r="H78">
        <v>1140.5</v>
      </c>
      <c r="I78">
        <v>494.4</v>
      </c>
      <c r="J78">
        <v>3285.5</v>
      </c>
      <c r="K78">
        <v>358.5</v>
      </c>
      <c r="L78">
        <v>154.9</v>
      </c>
      <c r="M78">
        <v>6268.9</v>
      </c>
      <c r="N78">
        <v>4558.5</v>
      </c>
      <c r="O78">
        <v>1710.4</v>
      </c>
      <c r="P78">
        <v>7595.7</v>
      </c>
      <c r="Q78">
        <v>6340.4</v>
      </c>
      <c r="R78">
        <v>1255.3</v>
      </c>
      <c r="S78">
        <v>22666.400000000001</v>
      </c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L78" s="2"/>
      <c r="BC78" s="1"/>
    </row>
    <row r="79" spans="1:55" x14ac:dyDescent="0.3">
      <c r="A79" s="1">
        <v>1996</v>
      </c>
      <c r="B79" s="2">
        <v>35155</v>
      </c>
      <c r="C79">
        <v>14983.5</v>
      </c>
      <c r="D79">
        <v>1686.6</v>
      </c>
      <c r="E79">
        <v>13296.9</v>
      </c>
      <c r="F79">
        <v>4071.9</v>
      </c>
      <c r="G79">
        <v>5193.1000000000004</v>
      </c>
      <c r="H79">
        <v>1154.8</v>
      </c>
      <c r="I79">
        <v>479.1</v>
      </c>
      <c r="J79">
        <v>3195.5</v>
      </c>
      <c r="K79">
        <v>363.7</v>
      </c>
      <c r="L79">
        <v>87.4</v>
      </c>
      <c r="M79">
        <v>6263.3</v>
      </c>
      <c r="N79">
        <v>4612.7</v>
      </c>
      <c r="O79">
        <v>1650.6</v>
      </c>
      <c r="P79">
        <v>7667.8</v>
      </c>
      <c r="Q79">
        <v>6480.2</v>
      </c>
      <c r="R79">
        <v>1187.5999999999999</v>
      </c>
      <c r="S79">
        <v>22931.5</v>
      </c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L79" s="2"/>
      <c r="BC79" s="1"/>
    </row>
    <row r="80" spans="1:55" x14ac:dyDescent="0.3">
      <c r="A80" s="1">
        <v>1996</v>
      </c>
      <c r="B80" s="2">
        <v>35246</v>
      </c>
      <c r="C80">
        <v>15166.3</v>
      </c>
      <c r="D80">
        <v>1678.9</v>
      </c>
      <c r="E80">
        <v>13487.4</v>
      </c>
      <c r="F80">
        <v>4142.8999999999996</v>
      </c>
      <c r="G80">
        <v>5571.3</v>
      </c>
      <c r="H80">
        <v>1168.8</v>
      </c>
      <c r="I80">
        <v>542.29999999999995</v>
      </c>
      <c r="J80">
        <v>3490.8</v>
      </c>
      <c r="K80">
        <v>369.4</v>
      </c>
      <c r="L80">
        <v>41.8</v>
      </c>
      <c r="M80">
        <v>6237.1</v>
      </c>
      <c r="N80">
        <v>4639.8</v>
      </c>
      <c r="O80">
        <v>1597.4</v>
      </c>
      <c r="P80">
        <v>7867.7</v>
      </c>
      <c r="Q80">
        <v>6634.8</v>
      </c>
      <c r="R80">
        <v>1232.8</v>
      </c>
      <c r="S80">
        <v>23291.8</v>
      </c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L80" s="2"/>
      <c r="BC80" s="1"/>
    </row>
    <row r="81" spans="1:55" x14ac:dyDescent="0.3">
      <c r="A81" s="1">
        <v>1996</v>
      </c>
      <c r="B81" s="2">
        <v>35338</v>
      </c>
      <c r="C81">
        <v>15569.9</v>
      </c>
      <c r="D81">
        <v>1798</v>
      </c>
      <c r="E81">
        <v>13771.9</v>
      </c>
      <c r="F81">
        <v>4201.8999999999996</v>
      </c>
      <c r="G81">
        <v>5798.8</v>
      </c>
      <c r="H81">
        <v>1210.5999999999999</v>
      </c>
      <c r="I81">
        <v>576.20000000000005</v>
      </c>
      <c r="J81">
        <v>3636</v>
      </c>
      <c r="K81">
        <v>376</v>
      </c>
      <c r="L81">
        <v>145</v>
      </c>
      <c r="M81">
        <v>6255.5</v>
      </c>
      <c r="N81">
        <v>4650.5</v>
      </c>
      <c r="O81">
        <v>1604.9</v>
      </c>
      <c r="P81">
        <v>7991.2</v>
      </c>
      <c r="Q81">
        <v>6734.7</v>
      </c>
      <c r="R81">
        <v>1256.5999999999999</v>
      </c>
      <c r="S81">
        <v>23979.7</v>
      </c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L81" s="2"/>
      <c r="BC81" s="1"/>
    </row>
    <row r="82" spans="1:55" x14ac:dyDescent="0.3">
      <c r="A82" s="1">
        <v>1996</v>
      </c>
      <c r="B82" s="2">
        <v>35430</v>
      </c>
      <c r="C82">
        <v>15633.4</v>
      </c>
      <c r="D82">
        <v>1829.2</v>
      </c>
      <c r="E82">
        <v>13804.2</v>
      </c>
      <c r="F82">
        <v>4263.2</v>
      </c>
      <c r="G82">
        <v>5914.9</v>
      </c>
      <c r="H82">
        <v>1261.0999999999999</v>
      </c>
      <c r="I82">
        <v>577.20000000000005</v>
      </c>
      <c r="J82">
        <v>3692.5</v>
      </c>
      <c r="K82">
        <v>384.1</v>
      </c>
      <c r="L82">
        <v>277.3</v>
      </c>
      <c r="M82">
        <v>6293</v>
      </c>
      <c r="N82">
        <v>4623.8</v>
      </c>
      <c r="O82">
        <v>1669.2</v>
      </c>
      <c r="P82">
        <v>8233.2999999999993</v>
      </c>
      <c r="Q82">
        <v>6962.3</v>
      </c>
      <c r="R82">
        <v>1271</v>
      </c>
      <c r="S82">
        <v>24148.6</v>
      </c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L82" s="2"/>
      <c r="BC82" s="1"/>
    </row>
    <row r="83" spans="1:55" x14ac:dyDescent="0.3">
      <c r="A83" s="1">
        <v>1997</v>
      </c>
      <c r="B83" s="2">
        <v>35520</v>
      </c>
      <c r="C83">
        <v>16021.1</v>
      </c>
      <c r="D83">
        <v>1852.5</v>
      </c>
      <c r="E83">
        <v>14168.6</v>
      </c>
      <c r="F83">
        <v>4343.8999999999996</v>
      </c>
      <c r="G83">
        <v>6283.5</v>
      </c>
      <c r="H83">
        <v>1323.3</v>
      </c>
      <c r="I83">
        <v>610.70000000000005</v>
      </c>
      <c r="J83">
        <v>3955.4</v>
      </c>
      <c r="K83">
        <v>394.2</v>
      </c>
      <c r="L83">
        <v>163.1</v>
      </c>
      <c r="M83">
        <v>6523.9</v>
      </c>
      <c r="N83">
        <v>4806.2</v>
      </c>
      <c r="O83">
        <v>1717.7</v>
      </c>
      <c r="P83">
        <v>8435.2000000000007</v>
      </c>
      <c r="Q83">
        <v>7239</v>
      </c>
      <c r="R83">
        <v>1196.2</v>
      </c>
      <c r="S83">
        <v>24900.2</v>
      </c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L83" s="2"/>
      <c r="BC83" s="1"/>
    </row>
    <row r="84" spans="1:55" x14ac:dyDescent="0.3">
      <c r="A84" s="1">
        <v>1997</v>
      </c>
      <c r="B84" s="2">
        <v>35611</v>
      </c>
      <c r="C84">
        <v>16103.4</v>
      </c>
      <c r="D84">
        <v>1856.5</v>
      </c>
      <c r="E84">
        <v>14246.9</v>
      </c>
      <c r="F84">
        <v>4440.6000000000004</v>
      </c>
      <c r="G84">
        <v>6607.3</v>
      </c>
      <c r="H84">
        <v>1389.8</v>
      </c>
      <c r="I84">
        <v>729.3</v>
      </c>
      <c r="J84">
        <v>4081.7</v>
      </c>
      <c r="K84">
        <v>406.6</v>
      </c>
      <c r="L84">
        <v>58.4</v>
      </c>
      <c r="M84">
        <v>6863.6</v>
      </c>
      <c r="N84">
        <v>5049.8</v>
      </c>
      <c r="O84">
        <v>1813.8</v>
      </c>
      <c r="P84">
        <v>8774.7000000000007</v>
      </c>
      <c r="Q84">
        <v>7479.7</v>
      </c>
      <c r="R84">
        <v>1295</v>
      </c>
      <c r="S84">
        <v>25298.7</v>
      </c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L84" s="2"/>
      <c r="BC84" s="1"/>
    </row>
    <row r="85" spans="1:55" x14ac:dyDescent="0.3">
      <c r="A85" s="1">
        <v>1997</v>
      </c>
      <c r="B85" s="2">
        <v>35703</v>
      </c>
      <c r="C85">
        <v>16538.7</v>
      </c>
      <c r="D85">
        <v>1949.7</v>
      </c>
      <c r="E85">
        <v>14589.1</v>
      </c>
      <c r="F85">
        <v>4548.8</v>
      </c>
      <c r="G85">
        <v>6798.2</v>
      </c>
      <c r="H85">
        <v>1429</v>
      </c>
      <c r="I85">
        <v>708</v>
      </c>
      <c r="J85">
        <v>4239.6000000000004</v>
      </c>
      <c r="K85">
        <v>421.5</v>
      </c>
      <c r="L85">
        <v>104.9</v>
      </c>
      <c r="M85">
        <v>7072.7</v>
      </c>
      <c r="N85">
        <v>5239.5</v>
      </c>
      <c r="O85">
        <v>1833.2</v>
      </c>
      <c r="P85">
        <v>9167.9</v>
      </c>
      <c r="Q85">
        <v>7816.5</v>
      </c>
      <c r="R85">
        <v>1351.4</v>
      </c>
      <c r="S85">
        <v>25895.4</v>
      </c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L85" s="2"/>
      <c r="BC85" s="1"/>
    </row>
    <row r="86" spans="1:55" x14ac:dyDescent="0.3">
      <c r="A86" s="1">
        <v>1997</v>
      </c>
      <c r="B86" s="2">
        <v>35795</v>
      </c>
      <c r="C86">
        <v>16699.3</v>
      </c>
      <c r="D86">
        <v>1992.4</v>
      </c>
      <c r="E86">
        <v>14706.9</v>
      </c>
      <c r="F86">
        <v>4675.5</v>
      </c>
      <c r="G86">
        <v>6914.4</v>
      </c>
      <c r="H86">
        <v>1451.8</v>
      </c>
      <c r="I86">
        <v>831.4</v>
      </c>
      <c r="J86">
        <v>4192.1000000000004</v>
      </c>
      <c r="K86">
        <v>439</v>
      </c>
      <c r="L86">
        <v>212.8</v>
      </c>
      <c r="M86">
        <v>7327</v>
      </c>
      <c r="N86">
        <v>5458.8</v>
      </c>
      <c r="O86">
        <v>1868.1</v>
      </c>
      <c r="P86">
        <v>9592.4</v>
      </c>
      <c r="Q86">
        <v>8095.3</v>
      </c>
      <c r="R86">
        <v>1497.1</v>
      </c>
      <c r="S86">
        <v>26236.6</v>
      </c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L86" s="2"/>
      <c r="BC86" s="1"/>
    </row>
    <row r="87" spans="1:55" x14ac:dyDescent="0.3">
      <c r="A87" s="1">
        <v>1998</v>
      </c>
      <c r="B87" s="2">
        <v>35885</v>
      </c>
      <c r="C87">
        <v>17032.2</v>
      </c>
      <c r="D87">
        <v>2047.7</v>
      </c>
      <c r="E87">
        <v>14984.5</v>
      </c>
      <c r="F87">
        <v>4797.1000000000004</v>
      </c>
      <c r="G87">
        <v>7334.7</v>
      </c>
      <c r="H87">
        <v>1548.1</v>
      </c>
      <c r="I87">
        <v>820.5</v>
      </c>
      <c r="J87">
        <v>4507.3999999999996</v>
      </c>
      <c r="K87">
        <v>458.7</v>
      </c>
      <c r="L87">
        <v>209.7</v>
      </c>
      <c r="M87">
        <v>7438.3</v>
      </c>
      <c r="N87">
        <v>5376</v>
      </c>
      <c r="O87">
        <v>2062.3000000000002</v>
      </c>
      <c r="P87">
        <v>9854.5</v>
      </c>
      <c r="Q87">
        <v>8279</v>
      </c>
      <c r="R87">
        <v>1575.5</v>
      </c>
      <c r="S87">
        <v>26957.7</v>
      </c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L87" s="2"/>
      <c r="BC87" s="1"/>
    </row>
    <row r="88" spans="1:55" x14ac:dyDescent="0.3">
      <c r="A88" s="1">
        <v>1998</v>
      </c>
      <c r="B88" s="2">
        <v>35976</v>
      </c>
      <c r="C88">
        <v>17417.8</v>
      </c>
      <c r="D88">
        <v>2151.9</v>
      </c>
      <c r="E88">
        <v>15265.9</v>
      </c>
      <c r="F88">
        <v>4920.5</v>
      </c>
      <c r="G88">
        <v>7581</v>
      </c>
      <c r="H88">
        <v>1687.5</v>
      </c>
      <c r="I88">
        <v>885.3</v>
      </c>
      <c r="J88">
        <v>4528.1000000000004</v>
      </c>
      <c r="K88">
        <v>480.1</v>
      </c>
      <c r="L88">
        <v>273.39999999999998</v>
      </c>
      <c r="M88">
        <v>7704.4</v>
      </c>
      <c r="N88">
        <v>5636.1</v>
      </c>
      <c r="O88">
        <v>2068.3000000000002</v>
      </c>
      <c r="P88">
        <v>10289.6</v>
      </c>
      <c r="Q88">
        <v>8832.9</v>
      </c>
      <c r="R88">
        <v>1456.8</v>
      </c>
      <c r="S88">
        <v>27607.599999999999</v>
      </c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L88" s="2"/>
      <c r="BC88" s="1"/>
    </row>
    <row r="89" spans="1:55" x14ac:dyDescent="0.3">
      <c r="A89" s="1">
        <v>1998</v>
      </c>
      <c r="B89" s="2">
        <v>36068</v>
      </c>
      <c r="C89">
        <v>17677.400000000001</v>
      </c>
      <c r="D89">
        <v>2236.4</v>
      </c>
      <c r="E89">
        <v>15441</v>
      </c>
      <c r="F89">
        <v>5028</v>
      </c>
      <c r="G89">
        <v>7516.8</v>
      </c>
      <c r="H89">
        <v>1649</v>
      </c>
      <c r="I89">
        <v>806.5</v>
      </c>
      <c r="J89">
        <v>4558.6000000000004</v>
      </c>
      <c r="K89">
        <v>502.7</v>
      </c>
      <c r="L89">
        <v>253.7</v>
      </c>
      <c r="M89">
        <v>7780.7</v>
      </c>
      <c r="N89">
        <v>5572.3</v>
      </c>
      <c r="O89">
        <v>2208.4</v>
      </c>
      <c r="P89">
        <v>10087.5</v>
      </c>
      <c r="Q89">
        <v>8652.4</v>
      </c>
      <c r="R89">
        <v>1435.2</v>
      </c>
      <c r="S89">
        <v>28169.200000000001</v>
      </c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L89" s="2"/>
      <c r="BC89" s="1"/>
    </row>
    <row r="90" spans="1:55" x14ac:dyDescent="0.3">
      <c r="A90" s="1">
        <v>1998</v>
      </c>
      <c r="B90" s="2">
        <v>36160</v>
      </c>
      <c r="C90">
        <v>18045.099999999999</v>
      </c>
      <c r="D90">
        <v>2430.9</v>
      </c>
      <c r="E90">
        <v>15614.2</v>
      </c>
      <c r="F90">
        <v>5112</v>
      </c>
      <c r="G90">
        <v>8020.6</v>
      </c>
      <c r="H90">
        <v>1739.2</v>
      </c>
      <c r="I90">
        <v>996.9</v>
      </c>
      <c r="J90">
        <v>4758.8999999999996</v>
      </c>
      <c r="K90">
        <v>525.6</v>
      </c>
      <c r="L90">
        <v>341.6</v>
      </c>
      <c r="M90">
        <v>7511.2</v>
      </c>
      <c r="N90">
        <v>5489.3</v>
      </c>
      <c r="O90">
        <v>2021.8</v>
      </c>
      <c r="P90">
        <v>10411.5</v>
      </c>
      <c r="Q90">
        <v>8875.7999999999993</v>
      </c>
      <c r="R90">
        <v>1535.7</v>
      </c>
      <c r="S90">
        <v>28618.9</v>
      </c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L90" s="2"/>
      <c r="BC90" s="1"/>
    </row>
    <row r="91" spans="1:55" x14ac:dyDescent="0.3">
      <c r="A91" s="1">
        <v>1999</v>
      </c>
      <c r="B91" s="2">
        <v>36250</v>
      </c>
      <c r="C91">
        <v>18565.599999999999</v>
      </c>
      <c r="D91">
        <v>2511.9</v>
      </c>
      <c r="E91">
        <v>16053.6</v>
      </c>
      <c r="F91">
        <v>5190.6000000000004</v>
      </c>
      <c r="G91">
        <v>7972.4</v>
      </c>
      <c r="H91">
        <v>1707.2</v>
      </c>
      <c r="I91">
        <v>942.8</v>
      </c>
      <c r="J91">
        <v>4774.5</v>
      </c>
      <c r="K91">
        <v>547.9</v>
      </c>
      <c r="L91">
        <v>346</v>
      </c>
      <c r="M91">
        <v>7635.2</v>
      </c>
      <c r="N91">
        <v>5579.1</v>
      </c>
      <c r="O91">
        <v>2056.1</v>
      </c>
      <c r="P91">
        <v>10389.700000000001</v>
      </c>
      <c r="Q91">
        <v>8961.6</v>
      </c>
      <c r="R91">
        <v>1428.1</v>
      </c>
      <c r="S91">
        <v>29320.1</v>
      </c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L91" s="2"/>
      <c r="BC91" s="1"/>
    </row>
    <row r="92" spans="1:55" x14ac:dyDescent="0.3">
      <c r="A92" s="1">
        <v>1999</v>
      </c>
      <c r="B92" s="2">
        <v>36341</v>
      </c>
      <c r="C92">
        <v>18689.599999999999</v>
      </c>
      <c r="D92">
        <v>2529.8000000000002</v>
      </c>
      <c r="E92">
        <v>16159.7</v>
      </c>
      <c r="F92">
        <v>5300.3</v>
      </c>
      <c r="G92">
        <v>8107.1</v>
      </c>
      <c r="H92">
        <v>1706.9</v>
      </c>
      <c r="I92">
        <v>936.2</v>
      </c>
      <c r="J92">
        <v>4895.7</v>
      </c>
      <c r="K92">
        <v>568.29999999999995</v>
      </c>
      <c r="L92">
        <v>499.1</v>
      </c>
      <c r="M92">
        <v>7730.2</v>
      </c>
      <c r="N92">
        <v>5610.9</v>
      </c>
      <c r="O92">
        <v>2119.3000000000002</v>
      </c>
      <c r="P92">
        <v>10639.1</v>
      </c>
      <c r="Q92">
        <v>9176.7999999999993</v>
      </c>
      <c r="R92">
        <v>1462.3</v>
      </c>
      <c r="S92">
        <v>29687.200000000001</v>
      </c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L92" s="2"/>
      <c r="BC92" s="1"/>
    </row>
    <row r="93" spans="1:55" x14ac:dyDescent="0.3">
      <c r="A93" s="1">
        <v>1999</v>
      </c>
      <c r="B93" s="2">
        <v>36433</v>
      </c>
      <c r="C93">
        <v>19075.900000000001</v>
      </c>
      <c r="D93">
        <v>2596.8000000000002</v>
      </c>
      <c r="E93">
        <v>16479.2</v>
      </c>
      <c r="F93">
        <v>5445</v>
      </c>
      <c r="G93">
        <v>8289.7999999999993</v>
      </c>
      <c r="H93">
        <v>1812</v>
      </c>
      <c r="I93">
        <v>900.2</v>
      </c>
      <c r="J93">
        <v>4991.5</v>
      </c>
      <c r="K93">
        <v>586.1</v>
      </c>
      <c r="L93">
        <v>369.2</v>
      </c>
      <c r="M93">
        <v>8023.6</v>
      </c>
      <c r="N93">
        <v>5881.1</v>
      </c>
      <c r="O93">
        <v>2142.4</v>
      </c>
      <c r="P93">
        <v>11186.2</v>
      </c>
      <c r="Q93">
        <v>9618</v>
      </c>
      <c r="R93">
        <v>1568.3</v>
      </c>
      <c r="S93">
        <v>30017.200000000001</v>
      </c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L93" s="2"/>
      <c r="BC93" s="1"/>
    </row>
    <row r="94" spans="1:55" x14ac:dyDescent="0.3">
      <c r="A94" s="1">
        <v>1999</v>
      </c>
      <c r="B94" s="2">
        <v>36525</v>
      </c>
      <c r="C94">
        <v>19370.5</v>
      </c>
      <c r="D94">
        <v>2568.6</v>
      </c>
      <c r="E94">
        <v>16801.8</v>
      </c>
      <c r="F94">
        <v>5627.1</v>
      </c>
      <c r="G94">
        <v>8630.6</v>
      </c>
      <c r="H94">
        <v>1867.2</v>
      </c>
      <c r="I94">
        <v>1029.9000000000001</v>
      </c>
      <c r="J94">
        <v>5132.7</v>
      </c>
      <c r="K94">
        <v>600.79999999999995</v>
      </c>
      <c r="L94">
        <v>504</v>
      </c>
      <c r="M94">
        <v>8284.2999999999993</v>
      </c>
      <c r="N94">
        <v>6008.2</v>
      </c>
      <c r="O94">
        <v>2276.1</v>
      </c>
      <c r="P94">
        <v>11837.6</v>
      </c>
      <c r="Q94">
        <v>10252.4</v>
      </c>
      <c r="R94">
        <v>1585.2</v>
      </c>
      <c r="S94">
        <v>30578.799999999999</v>
      </c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L94" s="2"/>
      <c r="BC94" s="1"/>
    </row>
    <row r="95" spans="1:55" x14ac:dyDescent="0.3">
      <c r="A95" s="1">
        <v>2000</v>
      </c>
      <c r="B95" s="2">
        <v>36616</v>
      </c>
      <c r="C95">
        <v>20069.099999999999</v>
      </c>
      <c r="D95">
        <v>2845.8</v>
      </c>
      <c r="E95">
        <v>17223.400000000001</v>
      </c>
      <c r="F95">
        <v>5809.7</v>
      </c>
      <c r="G95">
        <v>8972.2000000000007</v>
      </c>
      <c r="H95">
        <v>1939.5</v>
      </c>
      <c r="I95">
        <v>1050.5</v>
      </c>
      <c r="J95">
        <v>5369.9</v>
      </c>
      <c r="K95">
        <v>612.4</v>
      </c>
      <c r="L95">
        <v>157.30000000000001</v>
      </c>
      <c r="M95">
        <v>8660.1</v>
      </c>
      <c r="N95">
        <v>6280.3</v>
      </c>
      <c r="O95">
        <v>2379.8000000000002</v>
      </c>
      <c r="P95">
        <v>12197.3</v>
      </c>
      <c r="Q95">
        <v>10568.4</v>
      </c>
      <c r="R95">
        <v>1628.9</v>
      </c>
      <c r="S95">
        <v>31471.200000000001</v>
      </c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L95" s="2"/>
      <c r="BC95" s="1"/>
    </row>
    <row r="96" spans="1:55" x14ac:dyDescent="0.3">
      <c r="A96" s="1">
        <v>2000</v>
      </c>
      <c r="B96" s="2">
        <v>36707</v>
      </c>
      <c r="C96">
        <v>20074.099999999999</v>
      </c>
      <c r="D96">
        <v>2615.1</v>
      </c>
      <c r="E96">
        <v>17459</v>
      </c>
      <c r="F96">
        <v>5989.1</v>
      </c>
      <c r="G96">
        <v>8826.9</v>
      </c>
      <c r="H96">
        <v>1964.8</v>
      </c>
      <c r="I96">
        <v>993.1</v>
      </c>
      <c r="J96">
        <v>5248</v>
      </c>
      <c r="K96">
        <v>621</v>
      </c>
      <c r="L96">
        <v>349.2</v>
      </c>
      <c r="M96">
        <v>8769.4</v>
      </c>
      <c r="N96">
        <v>6351.9</v>
      </c>
      <c r="O96">
        <v>2417.5</v>
      </c>
      <c r="P96">
        <v>12338.4</v>
      </c>
      <c r="Q96">
        <v>10661.6</v>
      </c>
      <c r="R96">
        <v>1676.8</v>
      </c>
      <c r="S96">
        <v>31670.3</v>
      </c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L96" s="2"/>
      <c r="BC96" s="1"/>
    </row>
    <row r="97" spans="1:55" x14ac:dyDescent="0.3">
      <c r="A97" s="1">
        <v>2000</v>
      </c>
      <c r="B97" s="2">
        <v>36799</v>
      </c>
      <c r="C97">
        <v>20538</v>
      </c>
      <c r="D97">
        <v>2697.8</v>
      </c>
      <c r="E97">
        <v>17840.2</v>
      </c>
      <c r="F97">
        <v>6147.5</v>
      </c>
      <c r="G97">
        <v>9060.7999999999993</v>
      </c>
      <c r="H97">
        <v>2031</v>
      </c>
      <c r="I97">
        <v>939.7</v>
      </c>
      <c r="J97">
        <v>5462.5</v>
      </c>
      <c r="K97">
        <v>627.70000000000005</v>
      </c>
      <c r="L97">
        <v>75.5</v>
      </c>
      <c r="M97">
        <v>9198.6</v>
      </c>
      <c r="N97">
        <v>6730.9</v>
      </c>
      <c r="O97">
        <v>2467.6999999999998</v>
      </c>
      <c r="P97">
        <v>12578.1</v>
      </c>
      <c r="Q97">
        <v>10934.8</v>
      </c>
      <c r="R97">
        <v>1643.3</v>
      </c>
      <c r="S97">
        <v>32442.3</v>
      </c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L97" s="2"/>
      <c r="BC97" s="1"/>
    </row>
    <row r="98" spans="1:55" x14ac:dyDescent="0.3">
      <c r="A98" s="1">
        <v>2000</v>
      </c>
      <c r="B98" s="2">
        <v>36891</v>
      </c>
      <c r="C98">
        <v>20734.900000000001</v>
      </c>
      <c r="D98">
        <v>2735.5</v>
      </c>
      <c r="E98">
        <v>17999.400000000001</v>
      </c>
      <c r="F98">
        <v>6280.4</v>
      </c>
      <c r="G98">
        <v>9100</v>
      </c>
      <c r="H98">
        <v>1989.5</v>
      </c>
      <c r="I98">
        <v>1090.9000000000001</v>
      </c>
      <c r="J98">
        <v>5385.4</v>
      </c>
      <c r="K98">
        <v>634.20000000000005</v>
      </c>
      <c r="L98">
        <v>411.4</v>
      </c>
      <c r="M98">
        <v>9590.7000000000007</v>
      </c>
      <c r="N98">
        <v>6982.8</v>
      </c>
      <c r="O98">
        <v>2607.9</v>
      </c>
      <c r="P98">
        <v>13286.7</v>
      </c>
      <c r="Q98">
        <v>11572.7</v>
      </c>
      <c r="R98">
        <v>1714</v>
      </c>
      <c r="S98">
        <v>32830.699999999997</v>
      </c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L98" s="2"/>
      <c r="BC98" s="1"/>
    </row>
    <row r="99" spans="1:55" x14ac:dyDescent="0.3">
      <c r="A99" s="1">
        <v>2001</v>
      </c>
      <c r="B99" s="2">
        <v>36981</v>
      </c>
      <c r="C99">
        <v>21115.599999999999</v>
      </c>
      <c r="D99">
        <v>2636.4</v>
      </c>
      <c r="E99">
        <v>18479.2</v>
      </c>
      <c r="F99">
        <v>6372.5</v>
      </c>
      <c r="G99">
        <v>8834.9</v>
      </c>
      <c r="H99">
        <v>2091.1999999999998</v>
      </c>
      <c r="I99">
        <v>876.1</v>
      </c>
      <c r="J99">
        <v>5224.7</v>
      </c>
      <c r="K99">
        <v>642.9</v>
      </c>
      <c r="L99">
        <v>71.2</v>
      </c>
      <c r="M99">
        <v>9309.2000000000007</v>
      </c>
      <c r="N99">
        <v>6777.4</v>
      </c>
      <c r="O99">
        <v>2531.8000000000002</v>
      </c>
      <c r="P99">
        <v>12600.7</v>
      </c>
      <c r="Q99">
        <v>10977.9</v>
      </c>
      <c r="R99">
        <v>1622.9</v>
      </c>
      <c r="S99">
        <v>33102.6</v>
      </c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L99" s="2"/>
      <c r="BC99" s="1"/>
    </row>
    <row r="100" spans="1:55" x14ac:dyDescent="0.3">
      <c r="A100" s="1">
        <v>2001</v>
      </c>
      <c r="B100" s="2">
        <v>37072</v>
      </c>
      <c r="C100">
        <v>21236.799999999999</v>
      </c>
      <c r="D100">
        <v>2586.1</v>
      </c>
      <c r="E100">
        <v>18650.599999999999</v>
      </c>
      <c r="F100">
        <v>6486</v>
      </c>
      <c r="G100">
        <v>9417.7999999999993</v>
      </c>
      <c r="H100">
        <v>2060.6</v>
      </c>
      <c r="I100">
        <v>970.1</v>
      </c>
      <c r="J100">
        <v>5730.3</v>
      </c>
      <c r="K100">
        <v>656.8</v>
      </c>
      <c r="L100">
        <v>405.6</v>
      </c>
      <c r="M100">
        <v>9434.4</v>
      </c>
      <c r="N100">
        <v>6812.2</v>
      </c>
      <c r="O100">
        <v>2622.2</v>
      </c>
      <c r="P100">
        <v>13263.1</v>
      </c>
      <c r="Q100">
        <v>11583.4</v>
      </c>
      <c r="R100">
        <v>1679.7</v>
      </c>
      <c r="S100">
        <v>33717.5</v>
      </c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L100" s="2"/>
      <c r="BC100" s="1"/>
    </row>
    <row r="101" spans="1:55" x14ac:dyDescent="0.3">
      <c r="A101" s="1">
        <v>2001</v>
      </c>
      <c r="B101" s="2">
        <v>37164</v>
      </c>
      <c r="C101">
        <v>21302</v>
      </c>
      <c r="D101">
        <v>2538.4</v>
      </c>
      <c r="E101">
        <v>18763.599999999999</v>
      </c>
      <c r="F101">
        <v>6582.3</v>
      </c>
      <c r="G101">
        <v>9432.2999999999993</v>
      </c>
      <c r="H101">
        <v>1996.3</v>
      </c>
      <c r="I101">
        <v>875.7</v>
      </c>
      <c r="J101">
        <v>5883.6</v>
      </c>
      <c r="K101">
        <v>676.7</v>
      </c>
      <c r="L101">
        <v>312.5</v>
      </c>
      <c r="M101">
        <v>9163.2999999999993</v>
      </c>
      <c r="N101">
        <v>6580</v>
      </c>
      <c r="O101">
        <v>2583.3000000000002</v>
      </c>
      <c r="P101">
        <v>12751.8</v>
      </c>
      <c r="Q101">
        <v>11138.5</v>
      </c>
      <c r="R101">
        <v>1613.2</v>
      </c>
      <c r="S101">
        <v>34040.699999999997</v>
      </c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L101" s="2"/>
      <c r="BC101" s="1"/>
    </row>
    <row r="102" spans="1:55" x14ac:dyDescent="0.3">
      <c r="A102" s="1">
        <v>2001</v>
      </c>
      <c r="B102" s="2">
        <v>37256</v>
      </c>
      <c r="C102">
        <v>21626.1</v>
      </c>
      <c r="D102">
        <v>2542.3000000000002</v>
      </c>
      <c r="E102">
        <v>19083.8</v>
      </c>
      <c r="F102">
        <v>6695.4</v>
      </c>
      <c r="G102">
        <v>9492.4</v>
      </c>
      <c r="H102">
        <v>1996.9</v>
      </c>
      <c r="I102">
        <v>889.2</v>
      </c>
      <c r="J102">
        <v>5905.6</v>
      </c>
      <c r="K102">
        <v>700.7</v>
      </c>
      <c r="L102">
        <v>264.2</v>
      </c>
      <c r="M102">
        <v>9346.2000000000007</v>
      </c>
      <c r="N102">
        <v>6724.7</v>
      </c>
      <c r="O102">
        <v>2621.5</v>
      </c>
      <c r="P102">
        <v>12510</v>
      </c>
      <c r="Q102">
        <v>10874.5</v>
      </c>
      <c r="R102">
        <v>1635.5</v>
      </c>
      <c r="S102">
        <v>34914.300000000003</v>
      </c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L102" s="2"/>
      <c r="BC102" s="1"/>
    </row>
    <row r="103" spans="1:55" x14ac:dyDescent="0.3">
      <c r="A103" s="1">
        <v>2002</v>
      </c>
      <c r="B103" s="2">
        <v>37346</v>
      </c>
      <c r="C103">
        <v>22087</v>
      </c>
      <c r="D103">
        <v>2612.4</v>
      </c>
      <c r="E103">
        <v>19474.599999999999</v>
      </c>
      <c r="F103">
        <v>6810.2</v>
      </c>
      <c r="G103">
        <v>9558.1</v>
      </c>
      <c r="H103">
        <v>1970.2</v>
      </c>
      <c r="I103">
        <v>865.5</v>
      </c>
      <c r="J103">
        <v>5998.1</v>
      </c>
      <c r="K103">
        <v>724.3</v>
      </c>
      <c r="L103">
        <v>-27.4</v>
      </c>
      <c r="M103">
        <v>9424.1</v>
      </c>
      <c r="N103">
        <v>6769.6</v>
      </c>
      <c r="O103">
        <v>2654.5</v>
      </c>
      <c r="P103">
        <v>12520</v>
      </c>
      <c r="Q103">
        <v>10859.9</v>
      </c>
      <c r="R103">
        <v>1660</v>
      </c>
      <c r="S103">
        <v>35331.9</v>
      </c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L103" s="2"/>
      <c r="BC103" s="1"/>
    </row>
    <row r="104" spans="1:55" x14ac:dyDescent="0.3">
      <c r="A104" s="1">
        <v>2002</v>
      </c>
      <c r="B104" s="2">
        <v>37437</v>
      </c>
      <c r="C104">
        <v>22226.6</v>
      </c>
      <c r="D104">
        <v>2618.5</v>
      </c>
      <c r="E104">
        <v>19608.099999999999</v>
      </c>
      <c r="F104">
        <v>6922.1</v>
      </c>
      <c r="G104">
        <v>9411.2999999999993</v>
      </c>
      <c r="H104">
        <v>1898.4</v>
      </c>
      <c r="I104">
        <v>889.9</v>
      </c>
      <c r="J104">
        <v>5882.3</v>
      </c>
      <c r="K104">
        <v>740.7</v>
      </c>
      <c r="L104">
        <v>47.4</v>
      </c>
      <c r="M104">
        <v>9674.7000000000007</v>
      </c>
      <c r="N104">
        <v>7011.6</v>
      </c>
      <c r="O104">
        <v>2663</v>
      </c>
      <c r="P104">
        <v>12723.4</v>
      </c>
      <c r="Q104">
        <v>11001.2</v>
      </c>
      <c r="R104">
        <v>1722.2</v>
      </c>
      <c r="S104">
        <v>35558.699999999997</v>
      </c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L104" s="2"/>
      <c r="BC104" s="1"/>
    </row>
    <row r="105" spans="1:55" x14ac:dyDescent="0.3">
      <c r="A105" s="1">
        <v>2002</v>
      </c>
      <c r="B105" s="2">
        <v>37529</v>
      </c>
      <c r="C105">
        <v>22527.9</v>
      </c>
      <c r="D105">
        <v>2527.3000000000002</v>
      </c>
      <c r="E105">
        <v>20000.5</v>
      </c>
      <c r="F105">
        <v>7026.1</v>
      </c>
      <c r="G105">
        <v>9036.7999999999993</v>
      </c>
      <c r="H105">
        <v>1819.1</v>
      </c>
      <c r="I105">
        <v>763.8</v>
      </c>
      <c r="J105">
        <v>5706.9</v>
      </c>
      <c r="K105">
        <v>747</v>
      </c>
      <c r="L105">
        <v>45.9</v>
      </c>
      <c r="M105">
        <v>9675.2000000000007</v>
      </c>
      <c r="N105">
        <v>6989.8</v>
      </c>
      <c r="O105">
        <v>2685.4</v>
      </c>
      <c r="P105">
        <v>12535.3</v>
      </c>
      <c r="Q105">
        <v>10875.8</v>
      </c>
      <c r="R105">
        <v>1659.5</v>
      </c>
      <c r="S105">
        <v>35776.5</v>
      </c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L105" s="2"/>
      <c r="BC105" s="1"/>
    </row>
    <row r="106" spans="1:55" x14ac:dyDescent="0.3">
      <c r="A106" s="1">
        <v>2002</v>
      </c>
      <c r="B106" s="2">
        <v>37621</v>
      </c>
      <c r="C106">
        <v>22547.4</v>
      </c>
      <c r="D106">
        <v>2361.5</v>
      </c>
      <c r="E106">
        <v>20185.900000000001</v>
      </c>
      <c r="F106">
        <v>7113.8</v>
      </c>
      <c r="G106">
        <v>8854.2999999999993</v>
      </c>
      <c r="H106">
        <v>1814</v>
      </c>
      <c r="I106">
        <v>719.6</v>
      </c>
      <c r="J106">
        <v>5576.5</v>
      </c>
      <c r="K106">
        <v>744.2</v>
      </c>
      <c r="L106">
        <v>1.5</v>
      </c>
      <c r="M106">
        <v>9820.2999999999993</v>
      </c>
      <c r="N106">
        <v>7183.3</v>
      </c>
      <c r="O106">
        <v>2637.1</v>
      </c>
      <c r="P106">
        <v>12450.2</v>
      </c>
      <c r="Q106">
        <v>10781.3</v>
      </c>
      <c r="R106">
        <v>1668.9</v>
      </c>
      <c r="S106">
        <v>35887.1</v>
      </c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L106" s="2"/>
      <c r="BC106" s="1"/>
    </row>
    <row r="107" spans="1:55" x14ac:dyDescent="0.3">
      <c r="A107" s="1">
        <v>2003</v>
      </c>
      <c r="B107" s="2">
        <v>37711</v>
      </c>
      <c r="C107">
        <v>22794</v>
      </c>
      <c r="D107">
        <v>2310.1999999999998</v>
      </c>
      <c r="E107">
        <v>20483.8</v>
      </c>
      <c r="F107">
        <v>7231.1</v>
      </c>
      <c r="G107">
        <v>8743.5</v>
      </c>
      <c r="H107">
        <v>1769.4</v>
      </c>
      <c r="I107">
        <v>700</v>
      </c>
      <c r="J107">
        <v>5536.9</v>
      </c>
      <c r="K107">
        <v>737.3</v>
      </c>
      <c r="L107">
        <v>-631.20000000000005</v>
      </c>
      <c r="M107">
        <v>10123.6</v>
      </c>
      <c r="N107">
        <v>7495.9</v>
      </c>
      <c r="O107">
        <v>2627.7</v>
      </c>
      <c r="P107">
        <v>12221.6</v>
      </c>
      <c r="Q107">
        <v>10588.6</v>
      </c>
      <c r="R107">
        <v>1633</v>
      </c>
      <c r="S107">
        <v>36039.5</v>
      </c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L107" s="2"/>
      <c r="BC107" s="1"/>
    </row>
    <row r="108" spans="1:55" x14ac:dyDescent="0.3">
      <c r="A108" s="1">
        <v>2003</v>
      </c>
      <c r="B108" s="2">
        <v>37802</v>
      </c>
      <c r="C108">
        <v>22869.5</v>
      </c>
      <c r="D108">
        <v>2274</v>
      </c>
      <c r="E108">
        <v>20595.5</v>
      </c>
      <c r="F108">
        <v>7296.5</v>
      </c>
      <c r="G108">
        <v>8799</v>
      </c>
      <c r="H108">
        <v>1726</v>
      </c>
      <c r="I108">
        <v>802.8</v>
      </c>
      <c r="J108">
        <v>5534.9</v>
      </c>
      <c r="K108">
        <v>735.3</v>
      </c>
      <c r="L108">
        <v>-608.20000000000005</v>
      </c>
      <c r="M108">
        <v>10193.299999999999</v>
      </c>
      <c r="N108">
        <v>7604.6</v>
      </c>
      <c r="O108">
        <v>2588.6999999999998</v>
      </c>
      <c r="P108">
        <v>12223.7</v>
      </c>
      <c r="Q108">
        <v>10637.5</v>
      </c>
      <c r="R108">
        <v>1586.2</v>
      </c>
      <c r="S108">
        <v>36326.5</v>
      </c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L108" s="2"/>
      <c r="BC108" s="1"/>
    </row>
    <row r="109" spans="1:55" x14ac:dyDescent="0.3">
      <c r="A109" s="1">
        <v>2003</v>
      </c>
      <c r="B109" s="2">
        <v>37894</v>
      </c>
      <c r="C109">
        <v>23257.4</v>
      </c>
      <c r="D109">
        <v>2414</v>
      </c>
      <c r="E109">
        <v>20843.400000000001</v>
      </c>
      <c r="F109">
        <v>7375.1</v>
      </c>
      <c r="G109">
        <v>8673.5</v>
      </c>
      <c r="H109">
        <v>1784.1</v>
      </c>
      <c r="I109">
        <v>712.2</v>
      </c>
      <c r="J109">
        <v>5434.7</v>
      </c>
      <c r="K109">
        <v>742.6</v>
      </c>
      <c r="L109">
        <v>-194.2</v>
      </c>
      <c r="M109">
        <v>9786.5</v>
      </c>
      <c r="N109">
        <v>7084</v>
      </c>
      <c r="O109">
        <v>2702.5</v>
      </c>
      <c r="P109">
        <v>12287.3</v>
      </c>
      <c r="Q109">
        <v>10660.2</v>
      </c>
      <c r="R109">
        <v>1627.1</v>
      </c>
      <c r="S109">
        <v>36611</v>
      </c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L109" s="2"/>
      <c r="BC109" s="1"/>
    </row>
    <row r="110" spans="1:55" x14ac:dyDescent="0.3">
      <c r="A110" s="1">
        <v>2003</v>
      </c>
      <c r="B110" s="2">
        <v>37986</v>
      </c>
      <c r="C110">
        <v>23369.8</v>
      </c>
      <c r="D110">
        <v>2437.6</v>
      </c>
      <c r="E110">
        <v>20932.2</v>
      </c>
      <c r="F110">
        <v>7466.2</v>
      </c>
      <c r="G110">
        <v>8490.2999999999993</v>
      </c>
      <c r="H110">
        <v>1767.7</v>
      </c>
      <c r="I110">
        <v>698.5</v>
      </c>
      <c r="J110">
        <v>5265</v>
      </c>
      <c r="K110">
        <v>759.1</v>
      </c>
      <c r="L110">
        <v>490.4</v>
      </c>
      <c r="M110">
        <v>9871.2000000000007</v>
      </c>
      <c r="N110">
        <v>7178.3</v>
      </c>
      <c r="O110">
        <v>2693</v>
      </c>
      <c r="P110">
        <v>12597.2</v>
      </c>
      <c r="Q110">
        <v>10894.3</v>
      </c>
      <c r="R110">
        <v>1702.9</v>
      </c>
      <c r="S110">
        <v>37090.800000000003</v>
      </c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L110" s="2"/>
      <c r="BC110" s="1"/>
    </row>
    <row r="111" spans="1:55" x14ac:dyDescent="0.3">
      <c r="A111" s="1">
        <v>2004</v>
      </c>
      <c r="B111" s="2">
        <v>38077</v>
      </c>
      <c r="C111">
        <v>23870.799999999999</v>
      </c>
      <c r="D111">
        <v>2429.6</v>
      </c>
      <c r="E111">
        <v>21441.200000000001</v>
      </c>
      <c r="F111">
        <v>7555.9</v>
      </c>
      <c r="G111">
        <v>8750.7999999999993</v>
      </c>
      <c r="H111">
        <v>1844.7</v>
      </c>
      <c r="I111">
        <v>714.9</v>
      </c>
      <c r="J111">
        <v>5411</v>
      </c>
      <c r="K111">
        <v>780.2</v>
      </c>
      <c r="L111">
        <v>-74.5</v>
      </c>
      <c r="M111">
        <v>10120.6</v>
      </c>
      <c r="N111">
        <v>7268.1</v>
      </c>
      <c r="O111">
        <v>2852.5</v>
      </c>
      <c r="P111">
        <v>12856.7</v>
      </c>
      <c r="Q111">
        <v>11242.3</v>
      </c>
      <c r="R111">
        <v>1614.4</v>
      </c>
      <c r="S111">
        <v>37366.9</v>
      </c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L111" s="2"/>
      <c r="BC111" s="1"/>
    </row>
    <row r="112" spans="1:55" x14ac:dyDescent="0.3">
      <c r="A112" s="1">
        <v>2004</v>
      </c>
      <c r="B112" s="2">
        <v>38168</v>
      </c>
      <c r="C112">
        <v>24079.4</v>
      </c>
      <c r="D112">
        <v>2508.3000000000002</v>
      </c>
      <c r="E112">
        <v>21571.1</v>
      </c>
      <c r="F112">
        <v>7694.6</v>
      </c>
      <c r="G112">
        <v>8908.6</v>
      </c>
      <c r="H112">
        <v>1783.6</v>
      </c>
      <c r="I112">
        <v>709.5</v>
      </c>
      <c r="J112">
        <v>5618.8</v>
      </c>
      <c r="K112">
        <v>796.7</v>
      </c>
      <c r="L112">
        <v>-160.1</v>
      </c>
      <c r="M112">
        <v>10850.3</v>
      </c>
      <c r="N112">
        <v>7772.3</v>
      </c>
      <c r="O112">
        <v>3078</v>
      </c>
      <c r="P112">
        <v>13388</v>
      </c>
      <c r="Q112">
        <v>11693.3</v>
      </c>
      <c r="R112">
        <v>1694.7</v>
      </c>
      <c r="S112">
        <v>37984.699999999997</v>
      </c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L112" s="2"/>
      <c r="BC112" s="1"/>
    </row>
    <row r="113" spans="1:55" x14ac:dyDescent="0.3">
      <c r="A113" s="1">
        <v>2004</v>
      </c>
      <c r="B113" s="2">
        <v>38260</v>
      </c>
      <c r="C113">
        <v>24326.6</v>
      </c>
      <c r="D113">
        <v>2594.3000000000002</v>
      </c>
      <c r="E113">
        <v>21732.3</v>
      </c>
      <c r="F113">
        <v>7839.5</v>
      </c>
      <c r="G113">
        <v>8949.1</v>
      </c>
      <c r="H113">
        <v>1827.7</v>
      </c>
      <c r="I113">
        <v>692.6</v>
      </c>
      <c r="J113">
        <v>5624.4</v>
      </c>
      <c r="K113">
        <v>804.3</v>
      </c>
      <c r="L113">
        <v>236.6</v>
      </c>
      <c r="M113">
        <v>10324.5</v>
      </c>
      <c r="N113">
        <v>7475.8</v>
      </c>
      <c r="O113">
        <v>2848.7</v>
      </c>
      <c r="P113">
        <v>13485.2</v>
      </c>
      <c r="Q113">
        <v>11703.4</v>
      </c>
      <c r="R113">
        <v>1781.8</v>
      </c>
      <c r="S113">
        <v>38191</v>
      </c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L113" s="2"/>
      <c r="BC113" s="1"/>
    </row>
    <row r="114" spans="1:55" x14ac:dyDescent="0.3">
      <c r="A114" s="1">
        <v>2004</v>
      </c>
      <c r="B114" s="2">
        <v>38352</v>
      </c>
      <c r="C114">
        <v>24587.5</v>
      </c>
      <c r="D114">
        <v>2632.3</v>
      </c>
      <c r="E114">
        <v>21955.200000000001</v>
      </c>
      <c r="F114">
        <v>8004.6</v>
      </c>
      <c r="G114">
        <v>9054.2000000000007</v>
      </c>
      <c r="H114">
        <v>1978.2</v>
      </c>
      <c r="I114">
        <v>753</v>
      </c>
      <c r="J114">
        <v>5519.4</v>
      </c>
      <c r="K114">
        <v>803.6</v>
      </c>
      <c r="L114">
        <v>607.4</v>
      </c>
      <c r="M114">
        <v>10827.3</v>
      </c>
      <c r="N114">
        <v>7946</v>
      </c>
      <c r="O114">
        <v>2881.3</v>
      </c>
      <c r="P114">
        <v>14375.4</v>
      </c>
      <c r="Q114">
        <v>12557.4</v>
      </c>
      <c r="R114">
        <v>1818</v>
      </c>
      <c r="S114">
        <v>38705.800000000003</v>
      </c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L114" s="2"/>
      <c r="BC114" s="1"/>
    </row>
    <row r="115" spans="1:55" x14ac:dyDescent="0.3">
      <c r="A115" s="1">
        <v>2005</v>
      </c>
      <c r="B115" s="2">
        <v>38442</v>
      </c>
      <c r="C115">
        <v>25141.7</v>
      </c>
      <c r="D115">
        <v>2661.3</v>
      </c>
      <c r="E115">
        <v>22480.5</v>
      </c>
      <c r="F115">
        <v>8178.8</v>
      </c>
      <c r="G115">
        <v>9106.5</v>
      </c>
      <c r="H115">
        <v>1880.8</v>
      </c>
      <c r="I115">
        <v>729.7</v>
      </c>
      <c r="J115">
        <v>5696.1</v>
      </c>
      <c r="K115">
        <v>799.9</v>
      </c>
      <c r="L115">
        <v>-28.9</v>
      </c>
      <c r="M115">
        <v>10288.200000000001</v>
      </c>
      <c r="N115">
        <v>7421.7</v>
      </c>
      <c r="O115">
        <v>2866.5</v>
      </c>
      <c r="P115">
        <v>13735.5</v>
      </c>
      <c r="Q115">
        <v>12017.7</v>
      </c>
      <c r="R115">
        <v>1717.9</v>
      </c>
      <c r="S115">
        <v>38950.800000000003</v>
      </c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L115" s="2"/>
      <c r="BC115" s="1"/>
    </row>
    <row r="116" spans="1:55" x14ac:dyDescent="0.3">
      <c r="A116" s="1">
        <v>2005</v>
      </c>
      <c r="B116" s="2">
        <v>38533</v>
      </c>
      <c r="C116">
        <v>25552.6</v>
      </c>
      <c r="D116">
        <v>2883.7</v>
      </c>
      <c r="E116">
        <v>22668.9</v>
      </c>
      <c r="F116">
        <v>8295.5</v>
      </c>
      <c r="G116">
        <v>9175</v>
      </c>
      <c r="H116">
        <v>1976.4</v>
      </c>
      <c r="I116">
        <v>752.3</v>
      </c>
      <c r="J116">
        <v>5643</v>
      </c>
      <c r="K116">
        <v>803.3</v>
      </c>
      <c r="L116">
        <v>-36.299999999999997</v>
      </c>
      <c r="M116">
        <v>10665.7</v>
      </c>
      <c r="N116">
        <v>7725.1</v>
      </c>
      <c r="O116">
        <v>2940.5</v>
      </c>
      <c r="P116">
        <v>14085.9</v>
      </c>
      <c r="Q116">
        <v>12235.7</v>
      </c>
      <c r="R116">
        <v>1850.2</v>
      </c>
      <c r="S116">
        <v>39566.5</v>
      </c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L116" s="2"/>
      <c r="BC116" s="1"/>
    </row>
    <row r="117" spans="1:55" x14ac:dyDescent="0.3">
      <c r="A117" s="1">
        <v>2005</v>
      </c>
      <c r="B117" s="2">
        <v>38625</v>
      </c>
      <c r="C117">
        <v>25518.2</v>
      </c>
      <c r="D117">
        <v>2601.6999999999998</v>
      </c>
      <c r="E117">
        <v>22916.400000000001</v>
      </c>
      <c r="F117">
        <v>8374</v>
      </c>
      <c r="G117">
        <v>9194.1</v>
      </c>
      <c r="H117">
        <v>1947.2</v>
      </c>
      <c r="I117">
        <v>770.3</v>
      </c>
      <c r="J117">
        <v>5657.5</v>
      </c>
      <c r="K117">
        <v>819.2</v>
      </c>
      <c r="L117">
        <v>53.3</v>
      </c>
      <c r="M117">
        <v>10852.2</v>
      </c>
      <c r="N117">
        <v>7903.9</v>
      </c>
      <c r="O117">
        <v>2948.3</v>
      </c>
      <c r="P117">
        <v>14245.7</v>
      </c>
      <c r="Q117">
        <v>12451.2</v>
      </c>
      <c r="R117">
        <v>1794.5</v>
      </c>
      <c r="S117">
        <v>39746</v>
      </c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L117" s="2"/>
      <c r="BC117" s="1"/>
    </row>
    <row r="118" spans="1:55" x14ac:dyDescent="0.3">
      <c r="A118" s="1">
        <v>2005</v>
      </c>
      <c r="B118" s="2">
        <v>38717</v>
      </c>
      <c r="C118">
        <v>25946.9</v>
      </c>
      <c r="D118">
        <v>2756.2</v>
      </c>
      <c r="E118">
        <v>23190.7</v>
      </c>
      <c r="F118">
        <v>8424.2999999999993</v>
      </c>
      <c r="G118">
        <v>9192.2000000000007</v>
      </c>
      <c r="H118">
        <v>1915.5</v>
      </c>
      <c r="I118">
        <v>753.5</v>
      </c>
      <c r="J118">
        <v>5675.3</v>
      </c>
      <c r="K118">
        <v>847.9</v>
      </c>
      <c r="L118">
        <v>379.8</v>
      </c>
      <c r="M118">
        <v>11136.6</v>
      </c>
      <c r="N118">
        <v>8042</v>
      </c>
      <c r="O118">
        <v>3094.6</v>
      </c>
      <c r="P118">
        <v>14790.4</v>
      </c>
      <c r="Q118">
        <v>12805.7</v>
      </c>
      <c r="R118">
        <v>1984.7</v>
      </c>
      <c r="S118">
        <v>40289.4</v>
      </c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L118" s="2"/>
      <c r="BC118" s="1"/>
    </row>
    <row r="119" spans="1:55" x14ac:dyDescent="0.3">
      <c r="A119" s="1">
        <v>2006</v>
      </c>
      <c r="B119" s="2">
        <v>38807</v>
      </c>
      <c r="C119">
        <v>26483.1</v>
      </c>
      <c r="D119">
        <v>2825.4</v>
      </c>
      <c r="E119">
        <v>23657.7</v>
      </c>
      <c r="F119">
        <v>8419.1</v>
      </c>
      <c r="G119">
        <v>9310.7000000000007</v>
      </c>
      <c r="H119">
        <v>1962.8</v>
      </c>
      <c r="I119">
        <v>733.1</v>
      </c>
      <c r="J119">
        <v>5729.9</v>
      </c>
      <c r="K119">
        <v>884.9</v>
      </c>
      <c r="L119">
        <v>110.1</v>
      </c>
      <c r="M119">
        <v>11788.2</v>
      </c>
      <c r="N119">
        <v>8324.7000000000007</v>
      </c>
      <c r="O119">
        <v>3463.5</v>
      </c>
      <c r="P119">
        <v>15460.6</v>
      </c>
      <c r="Q119">
        <v>13366.3</v>
      </c>
      <c r="R119">
        <v>2094.3000000000002</v>
      </c>
      <c r="S119">
        <v>40650.6</v>
      </c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L119" s="2"/>
      <c r="BC119" s="1"/>
    </row>
    <row r="120" spans="1:55" x14ac:dyDescent="0.3">
      <c r="A120" s="1">
        <v>2006</v>
      </c>
      <c r="B120" s="2">
        <v>38898</v>
      </c>
      <c r="C120">
        <v>26707.5</v>
      </c>
      <c r="D120">
        <v>2872.3</v>
      </c>
      <c r="E120">
        <v>23835.3</v>
      </c>
      <c r="F120">
        <v>8434.9</v>
      </c>
      <c r="G120">
        <v>9601.6</v>
      </c>
      <c r="H120">
        <v>2005.6</v>
      </c>
      <c r="I120">
        <v>937.1</v>
      </c>
      <c r="J120">
        <v>5738.1</v>
      </c>
      <c r="K120">
        <v>920.8</v>
      </c>
      <c r="L120">
        <v>199.9</v>
      </c>
      <c r="M120">
        <v>12352.2</v>
      </c>
      <c r="N120">
        <v>8850.1</v>
      </c>
      <c r="O120">
        <v>3502</v>
      </c>
      <c r="P120">
        <v>15927.8</v>
      </c>
      <c r="Q120">
        <v>13795</v>
      </c>
      <c r="R120">
        <v>2132.8000000000002</v>
      </c>
      <c r="S120">
        <v>41368.300000000003</v>
      </c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L120" s="2"/>
      <c r="BC120" s="1"/>
    </row>
    <row r="121" spans="1:55" x14ac:dyDescent="0.3">
      <c r="A121" s="1">
        <v>2006</v>
      </c>
      <c r="B121" s="2">
        <v>38990</v>
      </c>
      <c r="C121">
        <v>26964.400000000001</v>
      </c>
      <c r="D121">
        <v>2820.2</v>
      </c>
      <c r="E121">
        <v>24144.2</v>
      </c>
      <c r="F121">
        <v>8445</v>
      </c>
      <c r="G121">
        <v>9260</v>
      </c>
      <c r="H121">
        <v>1909.4</v>
      </c>
      <c r="I121">
        <v>762.2</v>
      </c>
      <c r="J121">
        <v>5637.3</v>
      </c>
      <c r="K121">
        <v>951.1</v>
      </c>
      <c r="L121">
        <v>-256.89999999999998</v>
      </c>
      <c r="M121">
        <v>13246.4</v>
      </c>
      <c r="N121">
        <v>9687.6</v>
      </c>
      <c r="O121">
        <v>3558.8</v>
      </c>
      <c r="P121">
        <v>15921.1</v>
      </c>
      <c r="Q121">
        <v>13834.2</v>
      </c>
      <c r="R121">
        <v>2086.9</v>
      </c>
      <c r="S121">
        <v>41737.800000000003</v>
      </c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L121" s="2"/>
      <c r="BC121" s="1"/>
    </row>
    <row r="122" spans="1:55" x14ac:dyDescent="0.3">
      <c r="A122" s="1">
        <v>2006</v>
      </c>
      <c r="B122" s="2">
        <v>39082</v>
      </c>
      <c r="C122">
        <v>27225.7</v>
      </c>
      <c r="D122">
        <v>2839.6</v>
      </c>
      <c r="E122">
        <v>24386</v>
      </c>
      <c r="F122">
        <v>8486.4</v>
      </c>
      <c r="G122">
        <v>9290.9</v>
      </c>
      <c r="H122">
        <v>2056.1</v>
      </c>
      <c r="I122">
        <v>699.3</v>
      </c>
      <c r="J122">
        <v>5559.6</v>
      </c>
      <c r="K122">
        <v>975.9</v>
      </c>
      <c r="L122">
        <v>600</v>
      </c>
      <c r="M122">
        <v>13085.6</v>
      </c>
      <c r="N122">
        <v>9322.7999999999993</v>
      </c>
      <c r="O122">
        <v>3762.8</v>
      </c>
      <c r="P122">
        <v>16184.8</v>
      </c>
      <c r="Q122">
        <v>13948.9</v>
      </c>
      <c r="R122">
        <v>2235.9</v>
      </c>
      <c r="S122">
        <v>42503.7</v>
      </c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L122" s="2"/>
      <c r="BC122" s="1"/>
    </row>
    <row r="123" spans="1:55" x14ac:dyDescent="0.3">
      <c r="A123" s="1">
        <v>2007</v>
      </c>
      <c r="B123" s="2">
        <v>39172</v>
      </c>
      <c r="C123">
        <v>27722.1</v>
      </c>
      <c r="D123">
        <v>2888.9</v>
      </c>
      <c r="E123">
        <v>24833.200000000001</v>
      </c>
      <c r="F123">
        <v>8527.4</v>
      </c>
      <c r="G123">
        <v>9674.4</v>
      </c>
      <c r="H123">
        <v>2056.8000000000002</v>
      </c>
      <c r="I123">
        <v>759.8</v>
      </c>
      <c r="J123">
        <v>5857.5</v>
      </c>
      <c r="K123">
        <v>1000.3</v>
      </c>
      <c r="L123">
        <v>129.4</v>
      </c>
      <c r="M123">
        <v>13507.6</v>
      </c>
      <c r="N123">
        <v>9559</v>
      </c>
      <c r="O123">
        <v>3948.6</v>
      </c>
      <c r="P123">
        <v>16303.4</v>
      </c>
      <c r="Q123">
        <v>14023.4</v>
      </c>
      <c r="R123">
        <v>2280</v>
      </c>
      <c r="S123">
        <v>43257.599999999999</v>
      </c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L123" s="2"/>
      <c r="BC123" s="1"/>
    </row>
    <row r="124" spans="1:55" x14ac:dyDescent="0.3">
      <c r="A124" s="1">
        <v>2007</v>
      </c>
      <c r="B124" s="2">
        <v>39263</v>
      </c>
      <c r="C124">
        <v>28321.599999999999</v>
      </c>
      <c r="D124">
        <v>3121.9</v>
      </c>
      <c r="E124">
        <v>25199.8</v>
      </c>
      <c r="F124">
        <v>8595.5</v>
      </c>
      <c r="G124">
        <v>9724.7999999999993</v>
      </c>
      <c r="H124">
        <v>2094.5</v>
      </c>
      <c r="I124">
        <v>931.1</v>
      </c>
      <c r="J124">
        <v>5665.2</v>
      </c>
      <c r="K124">
        <v>1034</v>
      </c>
      <c r="L124">
        <v>198.9</v>
      </c>
      <c r="M124">
        <v>13600.1</v>
      </c>
      <c r="N124">
        <v>9501.1</v>
      </c>
      <c r="O124">
        <v>4099</v>
      </c>
      <c r="P124">
        <v>16839.599999999999</v>
      </c>
      <c r="Q124">
        <v>14518.8</v>
      </c>
      <c r="R124">
        <v>2320.8000000000002</v>
      </c>
      <c r="S124">
        <v>43601.3</v>
      </c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L124" s="2"/>
      <c r="BC124" s="1"/>
    </row>
    <row r="125" spans="1:55" x14ac:dyDescent="0.3">
      <c r="A125" s="1">
        <v>2007</v>
      </c>
      <c r="B125" s="2">
        <v>39355</v>
      </c>
      <c r="C125">
        <v>28506.6</v>
      </c>
      <c r="D125">
        <v>2944.4</v>
      </c>
      <c r="E125">
        <v>25562.2</v>
      </c>
      <c r="F125">
        <v>8631.1</v>
      </c>
      <c r="G125">
        <v>9875</v>
      </c>
      <c r="H125">
        <v>2127.6</v>
      </c>
      <c r="I125">
        <v>933.1</v>
      </c>
      <c r="J125">
        <v>5733.1</v>
      </c>
      <c r="K125">
        <v>1081.0999999999999</v>
      </c>
      <c r="L125">
        <v>353</v>
      </c>
      <c r="M125">
        <v>13678.9</v>
      </c>
      <c r="N125">
        <v>9469.7999999999993</v>
      </c>
      <c r="O125">
        <v>4209.2</v>
      </c>
      <c r="P125">
        <v>17151.2</v>
      </c>
      <c r="Q125">
        <v>14722.2</v>
      </c>
      <c r="R125">
        <v>2429.1</v>
      </c>
      <c r="S125">
        <v>43893.4</v>
      </c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L125" s="2"/>
      <c r="BC125" s="1"/>
    </row>
    <row r="126" spans="1:55" x14ac:dyDescent="0.3">
      <c r="A126" s="1">
        <v>2007</v>
      </c>
      <c r="B126" s="2">
        <v>39447</v>
      </c>
      <c r="C126">
        <v>29252.400000000001</v>
      </c>
      <c r="D126">
        <v>2974.8</v>
      </c>
      <c r="E126">
        <v>26277.599999999999</v>
      </c>
      <c r="F126">
        <v>8652.7000000000007</v>
      </c>
      <c r="G126">
        <v>10226.6</v>
      </c>
      <c r="H126">
        <v>2207.9</v>
      </c>
      <c r="I126">
        <v>920.6</v>
      </c>
      <c r="J126">
        <v>5958.8</v>
      </c>
      <c r="K126">
        <v>1139.3</v>
      </c>
      <c r="L126">
        <v>354.5</v>
      </c>
      <c r="M126">
        <v>13953.9</v>
      </c>
      <c r="N126">
        <v>9591.5</v>
      </c>
      <c r="O126">
        <v>4362.3999999999996</v>
      </c>
      <c r="P126">
        <v>17709</v>
      </c>
      <c r="Q126">
        <v>15234</v>
      </c>
      <c r="R126">
        <v>2475</v>
      </c>
      <c r="S126">
        <v>44731.1</v>
      </c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L126" s="2"/>
      <c r="BC126" s="1"/>
    </row>
    <row r="127" spans="1:55" x14ac:dyDescent="0.3">
      <c r="A127" s="1">
        <v>2008</v>
      </c>
      <c r="B127" s="2">
        <v>39538</v>
      </c>
      <c r="C127">
        <v>29640.3</v>
      </c>
      <c r="D127">
        <v>3018.4</v>
      </c>
      <c r="E127">
        <v>26621.9</v>
      </c>
      <c r="F127">
        <v>8683.7000000000007</v>
      </c>
      <c r="G127">
        <v>10314.1</v>
      </c>
      <c r="H127">
        <v>2269.6999999999998</v>
      </c>
      <c r="I127">
        <v>985</v>
      </c>
      <c r="J127">
        <v>5858.8</v>
      </c>
      <c r="K127">
        <v>1200.5999999999999</v>
      </c>
      <c r="L127">
        <v>188.3</v>
      </c>
      <c r="M127">
        <v>14571.2</v>
      </c>
      <c r="N127">
        <v>10088.799999999999</v>
      </c>
      <c r="O127">
        <v>4482.3999999999996</v>
      </c>
      <c r="P127">
        <v>18554.5</v>
      </c>
      <c r="Q127">
        <v>16076.4</v>
      </c>
      <c r="R127">
        <v>2478.1</v>
      </c>
      <c r="S127">
        <v>44843.1</v>
      </c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L127" s="2"/>
      <c r="BC127" s="1"/>
    </row>
    <row r="128" spans="1:55" x14ac:dyDescent="0.3">
      <c r="A128" s="1">
        <v>2008</v>
      </c>
      <c r="B128" s="2">
        <v>39629</v>
      </c>
      <c r="C128">
        <v>29779.8</v>
      </c>
      <c r="D128">
        <v>2965.4</v>
      </c>
      <c r="E128">
        <v>26814.400000000001</v>
      </c>
      <c r="F128">
        <v>8767.6</v>
      </c>
      <c r="G128">
        <v>10439.200000000001</v>
      </c>
      <c r="H128">
        <v>2328.9</v>
      </c>
      <c r="I128">
        <v>984.8</v>
      </c>
      <c r="J128">
        <v>5874.5</v>
      </c>
      <c r="K128">
        <v>1251.0999999999999</v>
      </c>
      <c r="L128">
        <v>451</v>
      </c>
      <c r="M128">
        <v>14267</v>
      </c>
      <c r="N128">
        <v>9872.2000000000007</v>
      </c>
      <c r="O128">
        <v>4394.8</v>
      </c>
      <c r="P128">
        <v>18806.400000000001</v>
      </c>
      <c r="Q128">
        <v>16216.7</v>
      </c>
      <c r="R128">
        <v>2589.6999999999998</v>
      </c>
      <c r="S128">
        <v>44898.3</v>
      </c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L128" s="2"/>
      <c r="BC128" s="1"/>
    </row>
    <row r="129" spans="1:55" x14ac:dyDescent="0.3">
      <c r="A129" s="1">
        <v>2008</v>
      </c>
      <c r="B129" s="2">
        <v>39721</v>
      </c>
      <c r="C129">
        <v>29808</v>
      </c>
      <c r="D129">
        <v>2999.3</v>
      </c>
      <c r="E129">
        <v>26808.7</v>
      </c>
      <c r="F129">
        <v>8902.7000000000007</v>
      </c>
      <c r="G129">
        <v>10247.9</v>
      </c>
      <c r="H129">
        <v>2341.4</v>
      </c>
      <c r="I129">
        <v>736.4</v>
      </c>
      <c r="J129">
        <v>5887.3</v>
      </c>
      <c r="K129">
        <v>1282.7</v>
      </c>
      <c r="L129">
        <v>492.9</v>
      </c>
      <c r="M129">
        <v>14200.2</v>
      </c>
      <c r="N129">
        <v>9914.1</v>
      </c>
      <c r="O129">
        <v>4286.1000000000004</v>
      </c>
      <c r="P129">
        <v>18859.8</v>
      </c>
      <c r="Q129">
        <v>16278.1</v>
      </c>
      <c r="R129">
        <v>2581.6</v>
      </c>
      <c r="S129">
        <v>44792</v>
      </c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L129" s="2"/>
      <c r="BC129" s="1"/>
    </row>
    <row r="130" spans="1:55" x14ac:dyDescent="0.3">
      <c r="A130" s="1">
        <v>2008</v>
      </c>
      <c r="B130" s="2">
        <v>39813</v>
      </c>
      <c r="C130">
        <v>29346.9</v>
      </c>
      <c r="D130">
        <v>2888.9</v>
      </c>
      <c r="E130">
        <v>26458.1</v>
      </c>
      <c r="F130">
        <v>9052.7999999999993</v>
      </c>
      <c r="G130">
        <v>9927.7999999999993</v>
      </c>
      <c r="H130">
        <v>2209</v>
      </c>
      <c r="I130">
        <v>733.6</v>
      </c>
      <c r="J130">
        <v>5691.1</v>
      </c>
      <c r="K130">
        <v>1294.0999999999999</v>
      </c>
      <c r="L130">
        <v>170.4</v>
      </c>
      <c r="M130">
        <v>12951.1</v>
      </c>
      <c r="N130">
        <v>8653.7999999999993</v>
      </c>
      <c r="O130">
        <v>4297.3</v>
      </c>
      <c r="P130">
        <v>16879.5</v>
      </c>
      <c r="Q130">
        <v>14331.9</v>
      </c>
      <c r="R130">
        <v>2547.6</v>
      </c>
      <c r="S130">
        <v>44569.4</v>
      </c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L130" s="2"/>
      <c r="BC130" s="1"/>
    </row>
    <row r="131" spans="1:55" x14ac:dyDescent="0.3">
      <c r="A131" s="1">
        <v>2009</v>
      </c>
      <c r="B131" s="2">
        <v>39903</v>
      </c>
      <c r="C131">
        <v>28427.1</v>
      </c>
      <c r="D131">
        <v>2374.1</v>
      </c>
      <c r="E131">
        <v>26053</v>
      </c>
      <c r="F131">
        <v>9219.6</v>
      </c>
      <c r="G131">
        <v>9263</v>
      </c>
      <c r="H131">
        <v>2021.7</v>
      </c>
      <c r="I131">
        <v>589.70000000000005</v>
      </c>
      <c r="J131">
        <v>5361.8</v>
      </c>
      <c r="K131">
        <v>1289.8</v>
      </c>
      <c r="L131">
        <v>-433.2</v>
      </c>
      <c r="M131">
        <v>11475.4</v>
      </c>
      <c r="N131">
        <v>7423.3</v>
      </c>
      <c r="O131">
        <v>4052.1</v>
      </c>
      <c r="P131">
        <v>14604.1</v>
      </c>
      <c r="Q131">
        <v>12112.6</v>
      </c>
      <c r="R131">
        <v>2491.5</v>
      </c>
      <c r="S131">
        <v>43347.7</v>
      </c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L131" s="2"/>
      <c r="BC131" s="1"/>
    </row>
    <row r="132" spans="1:55" x14ac:dyDescent="0.3">
      <c r="A132" s="1">
        <v>2009</v>
      </c>
      <c r="B132" s="2">
        <v>39994</v>
      </c>
      <c r="C132">
        <v>28153.200000000001</v>
      </c>
      <c r="D132">
        <v>2342.1</v>
      </c>
      <c r="E132">
        <v>25811.1</v>
      </c>
      <c r="F132">
        <v>9348.2000000000007</v>
      </c>
      <c r="G132">
        <v>9313.7999999999993</v>
      </c>
      <c r="H132">
        <v>1982.2</v>
      </c>
      <c r="I132">
        <v>579.70000000000005</v>
      </c>
      <c r="J132">
        <v>5471.3</v>
      </c>
      <c r="K132">
        <v>1280.7</v>
      </c>
      <c r="L132">
        <v>-155.9</v>
      </c>
      <c r="M132">
        <v>11603</v>
      </c>
      <c r="N132">
        <v>7708.9</v>
      </c>
      <c r="O132">
        <v>3894.1</v>
      </c>
      <c r="P132">
        <v>14576.3</v>
      </c>
      <c r="Q132">
        <v>11987.5</v>
      </c>
      <c r="R132">
        <v>2588.8000000000002</v>
      </c>
      <c r="S132">
        <v>43686.1</v>
      </c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L132" s="2"/>
      <c r="BC132" s="1"/>
    </row>
    <row r="133" spans="1:55" x14ac:dyDescent="0.3">
      <c r="A133" s="1">
        <v>2009</v>
      </c>
      <c r="B133" s="2">
        <v>40086</v>
      </c>
      <c r="C133">
        <v>28265.1</v>
      </c>
      <c r="D133">
        <v>2496.3000000000002</v>
      </c>
      <c r="E133">
        <v>25768.799999999999</v>
      </c>
      <c r="F133">
        <v>9407</v>
      </c>
      <c r="G133">
        <v>9545.6</v>
      </c>
      <c r="H133">
        <v>2208.1999999999998</v>
      </c>
      <c r="I133">
        <v>639.5</v>
      </c>
      <c r="J133">
        <v>5423.7</v>
      </c>
      <c r="K133">
        <v>1274.0999999999999</v>
      </c>
      <c r="L133">
        <v>-331.3</v>
      </c>
      <c r="M133">
        <v>12346.5</v>
      </c>
      <c r="N133">
        <v>8205.5</v>
      </c>
      <c r="O133">
        <v>4141</v>
      </c>
      <c r="P133">
        <v>15221.3</v>
      </c>
      <c r="Q133">
        <v>12880.6</v>
      </c>
      <c r="R133">
        <v>2340.6999999999998</v>
      </c>
      <c r="S133">
        <v>44011.5</v>
      </c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L133" s="2"/>
      <c r="BC133" s="1"/>
    </row>
    <row r="134" spans="1:55" x14ac:dyDescent="0.3">
      <c r="A134" s="1">
        <v>2009</v>
      </c>
      <c r="B134" s="2">
        <v>40178</v>
      </c>
      <c r="C134">
        <v>28748.799999999999</v>
      </c>
      <c r="D134">
        <v>2608.9</v>
      </c>
      <c r="E134">
        <v>26139.9</v>
      </c>
      <c r="F134">
        <v>9399.2000000000007</v>
      </c>
      <c r="G134">
        <v>9068.7000000000007</v>
      </c>
      <c r="H134">
        <v>1803.2</v>
      </c>
      <c r="I134">
        <v>716.2</v>
      </c>
      <c r="J134">
        <v>5275.4</v>
      </c>
      <c r="K134">
        <v>1273.9000000000001</v>
      </c>
      <c r="L134">
        <v>290.5</v>
      </c>
      <c r="M134">
        <v>12452.9</v>
      </c>
      <c r="N134">
        <v>8416.7000000000007</v>
      </c>
      <c r="O134">
        <v>4036.2</v>
      </c>
      <c r="P134">
        <v>15588.9</v>
      </c>
      <c r="Q134">
        <v>13191.7</v>
      </c>
      <c r="R134">
        <v>2397.1999999999998</v>
      </c>
      <c r="S134">
        <v>44371.1</v>
      </c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L134" s="2"/>
      <c r="BC134" s="1"/>
    </row>
    <row r="135" spans="1:55" x14ac:dyDescent="0.3">
      <c r="A135" s="1">
        <v>2010</v>
      </c>
      <c r="B135" s="2">
        <v>40268</v>
      </c>
      <c r="C135">
        <v>29338</v>
      </c>
      <c r="D135">
        <v>2688.4</v>
      </c>
      <c r="E135">
        <v>26649.599999999999</v>
      </c>
      <c r="F135">
        <v>9340.9</v>
      </c>
      <c r="G135">
        <v>9095.1</v>
      </c>
      <c r="H135">
        <v>1921.5</v>
      </c>
      <c r="I135">
        <v>656.6</v>
      </c>
      <c r="J135">
        <v>5236.8</v>
      </c>
      <c r="K135">
        <v>1280.2</v>
      </c>
      <c r="L135">
        <v>329.4</v>
      </c>
      <c r="M135">
        <v>12807.6</v>
      </c>
      <c r="N135">
        <v>8759.6</v>
      </c>
      <c r="O135">
        <v>4048.1</v>
      </c>
      <c r="P135">
        <v>16225.4</v>
      </c>
      <c r="Q135">
        <v>13598.9</v>
      </c>
      <c r="R135">
        <v>2626.4</v>
      </c>
      <c r="S135">
        <v>44685.7</v>
      </c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L135" s="2"/>
      <c r="BC135" s="1"/>
    </row>
    <row r="136" spans="1:55" x14ac:dyDescent="0.3">
      <c r="A136" s="1">
        <v>2010</v>
      </c>
      <c r="B136" s="2">
        <v>40359</v>
      </c>
      <c r="C136">
        <v>29566</v>
      </c>
      <c r="D136">
        <v>2768.6</v>
      </c>
      <c r="E136">
        <v>26797.4</v>
      </c>
      <c r="F136">
        <v>9320.6</v>
      </c>
      <c r="G136">
        <v>9486.7999999999993</v>
      </c>
      <c r="H136">
        <v>2243.5</v>
      </c>
      <c r="I136">
        <v>580.9</v>
      </c>
      <c r="J136">
        <v>5372.6</v>
      </c>
      <c r="K136">
        <v>1289.8</v>
      </c>
      <c r="L136">
        <v>288.8</v>
      </c>
      <c r="M136">
        <v>13266.5</v>
      </c>
      <c r="N136">
        <v>8987.1</v>
      </c>
      <c r="O136">
        <v>4279.3999999999996</v>
      </c>
      <c r="P136">
        <v>17191.8</v>
      </c>
      <c r="Q136">
        <v>14428.2</v>
      </c>
      <c r="R136">
        <v>2763.6</v>
      </c>
      <c r="S136">
        <v>44736.9</v>
      </c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L136" s="2"/>
      <c r="BC136" s="1"/>
    </row>
    <row r="137" spans="1:55" x14ac:dyDescent="0.3">
      <c r="A137" s="1">
        <v>2010</v>
      </c>
      <c r="B137" s="2">
        <v>40451</v>
      </c>
      <c r="C137">
        <v>29594.5</v>
      </c>
      <c r="D137">
        <v>2728.7</v>
      </c>
      <c r="E137">
        <v>26865.8</v>
      </c>
      <c r="F137">
        <v>9210.2999999999993</v>
      </c>
      <c r="G137">
        <v>8979.7999999999993</v>
      </c>
      <c r="H137">
        <v>1848.9</v>
      </c>
      <c r="I137">
        <v>529.4</v>
      </c>
      <c r="J137">
        <v>5301.8</v>
      </c>
      <c r="K137">
        <v>1299.8</v>
      </c>
      <c r="L137">
        <v>175</v>
      </c>
      <c r="M137">
        <v>13764.4</v>
      </c>
      <c r="N137">
        <v>9405.2000000000007</v>
      </c>
      <c r="O137">
        <v>4359.2</v>
      </c>
      <c r="P137">
        <v>16605.900000000001</v>
      </c>
      <c r="Q137">
        <v>13875</v>
      </c>
      <c r="R137">
        <v>2730.9</v>
      </c>
      <c r="S137">
        <v>45118.1</v>
      </c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L137" s="2"/>
      <c r="BC137" s="1"/>
    </row>
    <row r="138" spans="1:55" x14ac:dyDescent="0.3">
      <c r="A138" s="1">
        <v>2010</v>
      </c>
      <c r="B138" s="2">
        <v>40543</v>
      </c>
      <c r="C138">
        <v>29910.799999999999</v>
      </c>
      <c r="D138">
        <v>2978.7</v>
      </c>
      <c r="E138">
        <v>26932</v>
      </c>
      <c r="F138">
        <v>9115.7000000000007</v>
      </c>
      <c r="G138">
        <v>9391.2000000000007</v>
      </c>
      <c r="H138">
        <v>2403.1</v>
      </c>
      <c r="I138">
        <v>552.6</v>
      </c>
      <c r="J138">
        <v>5127.8</v>
      </c>
      <c r="K138">
        <v>1307.7</v>
      </c>
      <c r="L138">
        <v>198.5</v>
      </c>
      <c r="M138">
        <v>14169.2</v>
      </c>
      <c r="N138">
        <v>9740.7999999999993</v>
      </c>
      <c r="O138">
        <v>4428.3999999999996</v>
      </c>
      <c r="P138">
        <v>17715.3</v>
      </c>
      <c r="Q138">
        <v>15087.8</v>
      </c>
      <c r="R138">
        <v>2627.5</v>
      </c>
      <c r="S138">
        <v>45070.1</v>
      </c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L138" s="2"/>
      <c r="BC138" s="1"/>
    </row>
    <row r="139" spans="1:55" x14ac:dyDescent="0.3">
      <c r="A139" s="1">
        <v>2011</v>
      </c>
      <c r="B139" s="2">
        <v>40633</v>
      </c>
      <c r="C139">
        <v>29525.5</v>
      </c>
      <c r="D139">
        <v>2582.1999999999998</v>
      </c>
      <c r="E139">
        <v>26943.3</v>
      </c>
      <c r="F139">
        <v>9004.5</v>
      </c>
      <c r="G139">
        <v>8607.6</v>
      </c>
      <c r="H139">
        <v>1754</v>
      </c>
      <c r="I139">
        <v>471.4</v>
      </c>
      <c r="J139">
        <v>5070.7</v>
      </c>
      <c r="K139">
        <v>1311.5</v>
      </c>
      <c r="L139">
        <v>311.3</v>
      </c>
      <c r="M139">
        <v>14564.1</v>
      </c>
      <c r="N139">
        <v>10059.4</v>
      </c>
      <c r="O139">
        <v>4504.7</v>
      </c>
      <c r="P139">
        <v>17319.7</v>
      </c>
      <c r="Q139">
        <v>14696</v>
      </c>
      <c r="R139">
        <v>2623.7</v>
      </c>
      <c r="S139">
        <v>44693.2</v>
      </c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L139" s="2"/>
      <c r="BC139" s="1"/>
    </row>
    <row r="140" spans="1:55" x14ac:dyDescent="0.3">
      <c r="A140" s="1">
        <v>2011</v>
      </c>
      <c r="B140" s="2">
        <v>40724</v>
      </c>
      <c r="C140">
        <v>29128.6</v>
      </c>
      <c r="D140">
        <v>2368.9</v>
      </c>
      <c r="E140">
        <v>26759.7</v>
      </c>
      <c r="F140">
        <v>8913.4</v>
      </c>
      <c r="G140">
        <v>8313.1</v>
      </c>
      <c r="H140">
        <v>1685.7</v>
      </c>
      <c r="I140">
        <v>457.3</v>
      </c>
      <c r="J140">
        <v>4860.5</v>
      </c>
      <c r="K140">
        <v>1309.5999999999999</v>
      </c>
      <c r="L140">
        <v>238.2</v>
      </c>
      <c r="M140">
        <v>15232.2</v>
      </c>
      <c r="N140">
        <v>10569</v>
      </c>
      <c r="O140">
        <v>4663.3</v>
      </c>
      <c r="P140">
        <v>17587.099999999999</v>
      </c>
      <c r="Q140">
        <v>14811.2</v>
      </c>
      <c r="R140">
        <v>2775.9</v>
      </c>
      <c r="S140">
        <v>44238.400000000001</v>
      </c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L140" s="2"/>
      <c r="BC140" s="1"/>
    </row>
    <row r="141" spans="1:55" x14ac:dyDescent="0.3">
      <c r="A141" s="1">
        <v>2011</v>
      </c>
      <c r="B141" s="2">
        <v>40816</v>
      </c>
      <c r="C141">
        <v>28880.1</v>
      </c>
      <c r="D141">
        <v>2254.8000000000002</v>
      </c>
      <c r="E141">
        <v>26625.3</v>
      </c>
      <c r="F141">
        <v>8565.2999999999993</v>
      </c>
      <c r="G141">
        <v>7969.4</v>
      </c>
      <c r="H141">
        <v>1578.5</v>
      </c>
      <c r="I141">
        <v>433.3</v>
      </c>
      <c r="J141">
        <v>4656.2</v>
      </c>
      <c r="K141">
        <v>1301.5</v>
      </c>
      <c r="L141">
        <v>195.1</v>
      </c>
      <c r="M141">
        <v>15319</v>
      </c>
      <c r="N141">
        <v>10681.8</v>
      </c>
      <c r="O141">
        <v>4637.3</v>
      </c>
      <c r="P141">
        <v>16918.2</v>
      </c>
      <c r="Q141">
        <v>14188.4</v>
      </c>
      <c r="R141">
        <v>2729.8</v>
      </c>
      <c r="S141">
        <v>44010.8</v>
      </c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L141" s="2"/>
      <c r="BC141" s="1"/>
    </row>
    <row r="142" spans="1:55" x14ac:dyDescent="0.3">
      <c r="A142" s="1">
        <v>2011</v>
      </c>
      <c r="B142" s="2">
        <v>40908</v>
      </c>
      <c r="C142">
        <v>28489.8</v>
      </c>
      <c r="D142">
        <v>2105.6999999999998</v>
      </c>
      <c r="E142">
        <v>26384.1</v>
      </c>
      <c r="F142">
        <v>8217.2000000000007</v>
      </c>
      <c r="G142">
        <v>7547.3</v>
      </c>
      <c r="H142">
        <v>1448.8</v>
      </c>
      <c r="I142">
        <v>392.5</v>
      </c>
      <c r="J142">
        <v>4418</v>
      </c>
      <c r="K142">
        <v>1288</v>
      </c>
      <c r="L142">
        <v>-432.1</v>
      </c>
      <c r="M142">
        <v>15558.3</v>
      </c>
      <c r="N142">
        <v>10878</v>
      </c>
      <c r="O142">
        <v>4680.3</v>
      </c>
      <c r="P142">
        <v>16226.7</v>
      </c>
      <c r="Q142">
        <v>13603.2</v>
      </c>
      <c r="R142">
        <v>2623.5</v>
      </c>
      <c r="S142">
        <v>43153.8</v>
      </c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L142" s="2"/>
      <c r="BC142" s="1"/>
    </row>
    <row r="143" spans="1:55" x14ac:dyDescent="0.3">
      <c r="A143" s="1">
        <v>2012</v>
      </c>
      <c r="B143" s="2">
        <v>40999</v>
      </c>
      <c r="C143">
        <v>28477.4</v>
      </c>
      <c r="D143">
        <v>1858</v>
      </c>
      <c r="E143">
        <v>26619.4</v>
      </c>
      <c r="F143">
        <v>7866.2</v>
      </c>
      <c r="G143">
        <v>7262.3</v>
      </c>
      <c r="H143">
        <v>1410.3</v>
      </c>
      <c r="I143">
        <v>293.89999999999998</v>
      </c>
      <c r="J143">
        <v>4286.8</v>
      </c>
      <c r="K143">
        <v>1271.3</v>
      </c>
      <c r="L143">
        <v>-152</v>
      </c>
      <c r="M143">
        <v>15965.1</v>
      </c>
      <c r="N143">
        <v>11248</v>
      </c>
      <c r="O143">
        <v>4717.2</v>
      </c>
      <c r="P143">
        <v>16668.5</v>
      </c>
      <c r="Q143">
        <v>14065.4</v>
      </c>
      <c r="R143">
        <v>2603.1</v>
      </c>
      <c r="S143">
        <v>42750.5</v>
      </c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L143" s="2"/>
      <c r="BC143" s="1"/>
    </row>
    <row r="144" spans="1:55" x14ac:dyDescent="0.3">
      <c r="A144" s="1">
        <v>2012</v>
      </c>
      <c r="B144" s="2">
        <v>41090</v>
      </c>
      <c r="C144">
        <v>27928.2</v>
      </c>
      <c r="D144">
        <v>1829.3</v>
      </c>
      <c r="E144">
        <v>26098.9</v>
      </c>
      <c r="F144">
        <v>7697</v>
      </c>
      <c r="G144">
        <v>6630.3</v>
      </c>
      <c r="H144">
        <v>1376.4</v>
      </c>
      <c r="I144">
        <v>288.5</v>
      </c>
      <c r="J144">
        <v>3710.7</v>
      </c>
      <c r="K144">
        <v>1254.5999999999999</v>
      </c>
      <c r="L144">
        <v>-276.39999999999998</v>
      </c>
      <c r="M144">
        <v>15848.4</v>
      </c>
      <c r="N144">
        <v>11054.2</v>
      </c>
      <c r="O144">
        <v>4794.2</v>
      </c>
      <c r="P144">
        <v>15863.2</v>
      </c>
      <c r="Q144">
        <v>13295.9</v>
      </c>
      <c r="R144">
        <v>2567.1999999999998</v>
      </c>
      <c r="S144">
        <v>41964.4</v>
      </c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L144" s="2"/>
      <c r="BC144" s="1"/>
    </row>
    <row r="145" spans="1:55" x14ac:dyDescent="0.3">
      <c r="A145" s="1">
        <v>2012</v>
      </c>
      <c r="B145" s="2">
        <v>41182</v>
      </c>
      <c r="C145">
        <v>27898.5</v>
      </c>
      <c r="D145">
        <v>1742.2</v>
      </c>
      <c r="E145">
        <v>26156.2</v>
      </c>
      <c r="F145">
        <v>7600.9</v>
      </c>
      <c r="G145">
        <v>6475.7</v>
      </c>
      <c r="H145">
        <v>1321</v>
      </c>
      <c r="I145">
        <v>338.6</v>
      </c>
      <c r="J145">
        <v>3575.9</v>
      </c>
      <c r="K145">
        <v>1240.2</v>
      </c>
      <c r="L145">
        <v>-101.4</v>
      </c>
      <c r="M145">
        <v>15921.1</v>
      </c>
      <c r="N145">
        <v>11147</v>
      </c>
      <c r="O145">
        <v>4774.1000000000004</v>
      </c>
      <c r="P145">
        <v>15913.2</v>
      </c>
      <c r="Q145">
        <v>13426.7</v>
      </c>
      <c r="R145">
        <v>2486.5</v>
      </c>
      <c r="S145">
        <v>41881.5</v>
      </c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L145" s="2"/>
      <c r="BC145" s="1"/>
    </row>
    <row r="146" spans="1:55" x14ac:dyDescent="0.3">
      <c r="A146" s="1">
        <v>2012</v>
      </c>
      <c r="B146" s="2">
        <v>41274</v>
      </c>
      <c r="C146">
        <v>27540.6</v>
      </c>
      <c r="D146">
        <v>1692.3</v>
      </c>
      <c r="E146">
        <v>25848.3</v>
      </c>
      <c r="F146">
        <v>7693.7</v>
      </c>
      <c r="G146">
        <v>6263.3</v>
      </c>
      <c r="H146">
        <v>1310.0999999999999</v>
      </c>
      <c r="I146">
        <v>292.2</v>
      </c>
      <c r="J146">
        <v>3430.9</v>
      </c>
      <c r="K146">
        <v>1229.9000000000001</v>
      </c>
      <c r="L146">
        <v>324</v>
      </c>
      <c r="M146">
        <v>15844.2</v>
      </c>
      <c r="N146">
        <v>10952.2</v>
      </c>
      <c r="O146">
        <v>4892</v>
      </c>
      <c r="P146">
        <v>15966.6</v>
      </c>
      <c r="Q146">
        <v>13367.9</v>
      </c>
      <c r="R146">
        <v>2598.6999999999998</v>
      </c>
      <c r="S146">
        <v>41699.199999999997</v>
      </c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L146" s="2"/>
      <c r="BC146" s="1"/>
    </row>
    <row r="147" spans="1:55" x14ac:dyDescent="0.3">
      <c r="A147" s="1">
        <v>2013</v>
      </c>
      <c r="B147" s="2">
        <v>41364</v>
      </c>
      <c r="C147">
        <v>27448.1</v>
      </c>
      <c r="D147">
        <v>1696.1</v>
      </c>
      <c r="E147">
        <v>25752</v>
      </c>
      <c r="F147">
        <v>7876.7</v>
      </c>
      <c r="G147">
        <v>6150.1</v>
      </c>
      <c r="H147">
        <v>1295.5</v>
      </c>
      <c r="I147">
        <v>332.2</v>
      </c>
      <c r="J147">
        <v>3298</v>
      </c>
      <c r="K147">
        <v>1224.4000000000001</v>
      </c>
      <c r="L147">
        <v>-25.8</v>
      </c>
      <c r="M147">
        <v>16458</v>
      </c>
      <c r="N147">
        <v>11445.3</v>
      </c>
      <c r="O147">
        <v>5012.7</v>
      </c>
      <c r="P147">
        <v>15889.1</v>
      </c>
      <c r="Q147">
        <v>13465.2</v>
      </c>
      <c r="R147">
        <v>2423.9</v>
      </c>
      <c r="S147">
        <v>42018</v>
      </c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L147" s="2"/>
      <c r="BC147" s="1"/>
    </row>
    <row r="148" spans="1:55" x14ac:dyDescent="0.3">
      <c r="A148" s="1">
        <v>2013</v>
      </c>
      <c r="B148" s="2">
        <v>41455</v>
      </c>
      <c r="C148">
        <v>27774.6</v>
      </c>
      <c r="D148">
        <v>1789.5</v>
      </c>
      <c r="E148">
        <v>25985.1</v>
      </c>
      <c r="F148">
        <v>8047.9</v>
      </c>
      <c r="G148">
        <v>6250.5</v>
      </c>
      <c r="H148">
        <v>1299.5</v>
      </c>
      <c r="I148">
        <v>430.7</v>
      </c>
      <c r="J148">
        <v>3296.8</v>
      </c>
      <c r="K148">
        <v>1223.5</v>
      </c>
      <c r="L148">
        <v>-206.7</v>
      </c>
      <c r="M148">
        <v>16823.8</v>
      </c>
      <c r="N148">
        <v>11577.4</v>
      </c>
      <c r="O148">
        <v>5246.4</v>
      </c>
      <c r="P148">
        <v>16313.3</v>
      </c>
      <c r="Q148">
        <v>13656.4</v>
      </c>
      <c r="R148">
        <v>2656.9</v>
      </c>
      <c r="S148">
        <v>42376.7</v>
      </c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L148" s="2"/>
      <c r="BC148" s="1"/>
    </row>
    <row r="149" spans="1:55" x14ac:dyDescent="0.3">
      <c r="A149" s="1">
        <v>2013</v>
      </c>
      <c r="B149" s="2">
        <v>41547</v>
      </c>
      <c r="C149">
        <v>27986.1</v>
      </c>
      <c r="D149">
        <v>1822</v>
      </c>
      <c r="E149">
        <v>26164.2</v>
      </c>
      <c r="F149">
        <v>8109.9</v>
      </c>
      <c r="G149">
        <v>6310.7</v>
      </c>
      <c r="H149">
        <v>1398.3</v>
      </c>
      <c r="I149">
        <v>348.4</v>
      </c>
      <c r="J149">
        <v>3337.3</v>
      </c>
      <c r="K149">
        <v>1226.5999999999999</v>
      </c>
      <c r="L149">
        <v>96.6</v>
      </c>
      <c r="M149">
        <v>17118.8</v>
      </c>
      <c r="N149">
        <v>11814.5</v>
      </c>
      <c r="O149">
        <v>5304.3</v>
      </c>
      <c r="P149">
        <v>16721.599999999999</v>
      </c>
      <c r="Q149">
        <v>13986.2</v>
      </c>
      <c r="R149">
        <v>2735.4</v>
      </c>
      <c r="S149">
        <v>42900.6</v>
      </c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L149" s="2"/>
      <c r="BC149" s="1"/>
    </row>
    <row r="150" spans="1:55" x14ac:dyDescent="0.3">
      <c r="A150" s="1">
        <v>2013</v>
      </c>
      <c r="B150" s="2">
        <v>41639</v>
      </c>
      <c r="C150">
        <v>28329.3</v>
      </c>
      <c r="D150">
        <v>1903</v>
      </c>
      <c r="E150">
        <v>26426.3</v>
      </c>
      <c r="F150">
        <v>8100.1</v>
      </c>
      <c r="G150">
        <v>6439</v>
      </c>
      <c r="H150">
        <v>1514.4</v>
      </c>
      <c r="I150">
        <v>443.9</v>
      </c>
      <c r="J150">
        <v>3248</v>
      </c>
      <c r="K150">
        <v>1232.7</v>
      </c>
      <c r="L150">
        <v>-67.7</v>
      </c>
      <c r="M150">
        <v>17125.400000000001</v>
      </c>
      <c r="N150">
        <v>11816.9</v>
      </c>
      <c r="O150">
        <v>5308.5</v>
      </c>
      <c r="P150">
        <v>16729.099999999999</v>
      </c>
      <c r="Q150">
        <v>14003.1</v>
      </c>
      <c r="R150">
        <v>2725.9</v>
      </c>
      <c r="S150">
        <v>43197</v>
      </c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L150" s="2"/>
      <c r="BC150" s="1"/>
    </row>
    <row r="151" spans="1:55" x14ac:dyDescent="0.3">
      <c r="A151" s="1">
        <v>2014</v>
      </c>
      <c r="B151" s="2">
        <v>41729</v>
      </c>
      <c r="C151">
        <v>28303</v>
      </c>
      <c r="D151">
        <v>2009.7</v>
      </c>
      <c r="E151">
        <v>26293.3</v>
      </c>
      <c r="F151">
        <v>7966.3</v>
      </c>
      <c r="G151">
        <v>6231</v>
      </c>
      <c r="H151">
        <v>1474.2</v>
      </c>
      <c r="I151">
        <v>408.6</v>
      </c>
      <c r="J151">
        <v>3107.9</v>
      </c>
      <c r="K151">
        <v>1240.3</v>
      </c>
      <c r="L151">
        <v>455.5</v>
      </c>
      <c r="M151">
        <v>16843</v>
      </c>
      <c r="N151">
        <v>11467.6</v>
      </c>
      <c r="O151">
        <v>5375.4</v>
      </c>
      <c r="P151">
        <v>16775</v>
      </c>
      <c r="Q151">
        <v>14025.5</v>
      </c>
      <c r="R151">
        <v>2749.6</v>
      </c>
      <c r="S151">
        <v>43023.7</v>
      </c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L151" s="2"/>
      <c r="BC151" s="1"/>
    </row>
    <row r="152" spans="1:55" x14ac:dyDescent="0.3">
      <c r="A152" s="1">
        <v>2014</v>
      </c>
      <c r="B152" s="2">
        <v>41820</v>
      </c>
      <c r="C152">
        <v>28414</v>
      </c>
      <c r="D152">
        <v>2027.7</v>
      </c>
      <c r="E152">
        <v>26386.3</v>
      </c>
      <c r="F152">
        <v>7996.5</v>
      </c>
      <c r="G152">
        <v>6437.8</v>
      </c>
      <c r="H152">
        <v>1522.4</v>
      </c>
      <c r="I152">
        <v>416.5</v>
      </c>
      <c r="J152">
        <v>3251.4</v>
      </c>
      <c r="K152">
        <v>1247.5</v>
      </c>
      <c r="L152">
        <v>-138</v>
      </c>
      <c r="M152">
        <v>17512.7</v>
      </c>
      <c r="N152">
        <v>12038.5</v>
      </c>
      <c r="O152">
        <v>5474.2</v>
      </c>
      <c r="P152">
        <v>17141.8</v>
      </c>
      <c r="Q152">
        <v>14242.5</v>
      </c>
      <c r="R152">
        <v>2899.3</v>
      </c>
      <c r="S152">
        <v>43081.2</v>
      </c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L152" s="2"/>
      <c r="BC152" s="1"/>
    </row>
    <row r="153" spans="1:55" x14ac:dyDescent="0.3">
      <c r="A153" s="1">
        <v>2014</v>
      </c>
      <c r="B153" s="2">
        <v>41912</v>
      </c>
      <c r="C153">
        <v>28797.1</v>
      </c>
      <c r="D153">
        <v>2190.6</v>
      </c>
      <c r="E153">
        <v>26606.5</v>
      </c>
      <c r="F153">
        <v>8067.4</v>
      </c>
      <c r="G153">
        <v>6604.3</v>
      </c>
      <c r="H153">
        <v>1611.2</v>
      </c>
      <c r="I153">
        <v>429.5</v>
      </c>
      <c r="J153">
        <v>3310.7</v>
      </c>
      <c r="K153">
        <v>1252.9000000000001</v>
      </c>
      <c r="L153">
        <v>142.69999999999999</v>
      </c>
      <c r="M153">
        <v>17459.8</v>
      </c>
      <c r="N153">
        <v>11824.4</v>
      </c>
      <c r="O153">
        <v>5635.4</v>
      </c>
      <c r="P153">
        <v>17642</v>
      </c>
      <c r="Q153">
        <v>14610.3</v>
      </c>
      <c r="R153">
        <v>3031.7</v>
      </c>
      <c r="S153">
        <v>43429.3</v>
      </c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L153" s="2"/>
      <c r="BC153" s="1"/>
    </row>
    <row r="154" spans="1:55" x14ac:dyDescent="0.3">
      <c r="A154" s="1">
        <v>2014</v>
      </c>
      <c r="B154" s="2">
        <v>42004</v>
      </c>
      <c r="C154">
        <v>28935.5</v>
      </c>
      <c r="D154">
        <v>2233.5</v>
      </c>
      <c r="E154">
        <v>26702</v>
      </c>
      <c r="F154">
        <v>7809</v>
      </c>
      <c r="G154">
        <v>6739.6</v>
      </c>
      <c r="H154">
        <v>1692.2</v>
      </c>
      <c r="I154">
        <v>491.8</v>
      </c>
      <c r="J154">
        <v>3299.2</v>
      </c>
      <c r="K154">
        <v>1256.5</v>
      </c>
      <c r="L154">
        <v>33.1</v>
      </c>
      <c r="M154">
        <v>17779.7</v>
      </c>
      <c r="N154">
        <v>12142.7</v>
      </c>
      <c r="O154">
        <v>5637</v>
      </c>
      <c r="P154">
        <v>17777.400000000001</v>
      </c>
      <c r="Q154">
        <v>14641.4</v>
      </c>
      <c r="R154">
        <v>3136</v>
      </c>
      <c r="S154">
        <v>43519.5</v>
      </c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L154" s="2"/>
      <c r="BC154" s="1"/>
    </row>
    <row r="155" spans="1:55" x14ac:dyDescent="0.3">
      <c r="A155" s="1">
        <v>2015</v>
      </c>
      <c r="B155" s="2">
        <v>42094</v>
      </c>
      <c r="C155">
        <v>28950.7</v>
      </c>
      <c r="D155">
        <v>2337.4</v>
      </c>
      <c r="E155">
        <v>26613.3</v>
      </c>
      <c r="F155">
        <v>7901.8</v>
      </c>
      <c r="G155">
        <v>6879.8</v>
      </c>
      <c r="H155">
        <v>1698.4</v>
      </c>
      <c r="I155">
        <v>467.9</v>
      </c>
      <c r="J155">
        <v>3454.9</v>
      </c>
      <c r="K155">
        <v>1258.7</v>
      </c>
      <c r="L155">
        <v>50.8</v>
      </c>
      <c r="M155">
        <v>18109.099999999999</v>
      </c>
      <c r="N155">
        <v>12149.1</v>
      </c>
      <c r="O155">
        <v>5960</v>
      </c>
      <c r="P155">
        <v>17462.900000000001</v>
      </c>
      <c r="Q155">
        <v>14451.5</v>
      </c>
      <c r="R155">
        <v>3011.4</v>
      </c>
      <c r="S155">
        <v>44429.3</v>
      </c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L155" s="2"/>
      <c r="BC155" s="1"/>
    </row>
    <row r="156" spans="1:55" x14ac:dyDescent="0.3">
      <c r="A156" s="1">
        <v>2015</v>
      </c>
      <c r="B156" s="2">
        <v>42185</v>
      </c>
      <c r="C156">
        <v>29471.3</v>
      </c>
      <c r="D156">
        <v>2466.5</v>
      </c>
      <c r="E156">
        <v>27004.799999999999</v>
      </c>
      <c r="F156">
        <v>8050.5</v>
      </c>
      <c r="G156">
        <v>7065.5</v>
      </c>
      <c r="H156">
        <v>1751.7</v>
      </c>
      <c r="I156">
        <v>582.5</v>
      </c>
      <c r="J156">
        <v>3470.4</v>
      </c>
      <c r="K156">
        <v>1260.8</v>
      </c>
      <c r="L156">
        <v>335.2</v>
      </c>
      <c r="M156">
        <v>18350.599999999999</v>
      </c>
      <c r="N156">
        <v>12398</v>
      </c>
      <c r="O156">
        <v>5952.6</v>
      </c>
      <c r="P156">
        <v>18482.099999999999</v>
      </c>
      <c r="Q156">
        <v>15364.1</v>
      </c>
      <c r="R156">
        <v>3117.9</v>
      </c>
      <c r="S156">
        <v>44790.9</v>
      </c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L156" s="2"/>
      <c r="BC156" s="1"/>
    </row>
    <row r="157" spans="1:55" x14ac:dyDescent="0.3">
      <c r="A157" s="1">
        <v>2015</v>
      </c>
      <c r="B157" s="2">
        <v>42277</v>
      </c>
      <c r="C157">
        <v>29677.8</v>
      </c>
      <c r="D157">
        <v>2483.9</v>
      </c>
      <c r="E157">
        <v>27193.9</v>
      </c>
      <c r="F157">
        <v>8047.7</v>
      </c>
      <c r="G157">
        <v>6950.3</v>
      </c>
      <c r="H157">
        <v>1655.4</v>
      </c>
      <c r="I157">
        <v>566.1</v>
      </c>
      <c r="J157">
        <v>3464.3</v>
      </c>
      <c r="K157">
        <v>1264.4000000000001</v>
      </c>
      <c r="L157">
        <v>-21.6</v>
      </c>
      <c r="M157">
        <v>18308.3</v>
      </c>
      <c r="N157">
        <v>12360</v>
      </c>
      <c r="O157">
        <v>5948.4</v>
      </c>
      <c r="P157">
        <v>17853.900000000001</v>
      </c>
      <c r="Q157">
        <v>14795.7</v>
      </c>
      <c r="R157">
        <v>3058.2</v>
      </c>
      <c r="S157">
        <v>45108.7</v>
      </c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L157" s="2"/>
      <c r="BC157" s="1"/>
    </row>
    <row r="158" spans="1:55" x14ac:dyDescent="0.3">
      <c r="A158" s="1">
        <v>2015</v>
      </c>
      <c r="B158" s="2">
        <v>42369</v>
      </c>
      <c r="C158">
        <v>29710.5</v>
      </c>
      <c r="D158">
        <v>2476.5</v>
      </c>
      <c r="E158">
        <v>27234</v>
      </c>
      <c r="F158">
        <v>8080.1</v>
      </c>
      <c r="G158">
        <v>6990.9</v>
      </c>
      <c r="H158">
        <v>1713.7</v>
      </c>
      <c r="I158">
        <v>541.29999999999995</v>
      </c>
      <c r="J158">
        <v>3464.9</v>
      </c>
      <c r="K158">
        <v>1271</v>
      </c>
      <c r="L158">
        <v>243.2</v>
      </c>
      <c r="M158">
        <v>18222.8</v>
      </c>
      <c r="N158">
        <v>12189.5</v>
      </c>
      <c r="O158">
        <v>6033.3</v>
      </c>
      <c r="P158">
        <v>17863.2</v>
      </c>
      <c r="Q158">
        <v>14651.4</v>
      </c>
      <c r="R158">
        <v>3211.8</v>
      </c>
      <c r="S158">
        <v>45384.3</v>
      </c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L158" s="2"/>
      <c r="BC158" s="1"/>
    </row>
    <row r="159" spans="1:55" x14ac:dyDescent="0.3">
      <c r="A159" s="1">
        <v>2016</v>
      </c>
      <c r="B159" s="2">
        <v>42460</v>
      </c>
      <c r="C159">
        <v>30086.5</v>
      </c>
      <c r="D159">
        <v>2630.5</v>
      </c>
      <c r="E159">
        <v>27456</v>
      </c>
      <c r="F159">
        <v>8116.1</v>
      </c>
      <c r="G159">
        <v>6927.9</v>
      </c>
      <c r="H159">
        <v>1666.8</v>
      </c>
      <c r="I159">
        <v>618.70000000000005</v>
      </c>
      <c r="J159">
        <v>3360</v>
      </c>
      <c r="K159">
        <v>1282.4000000000001</v>
      </c>
      <c r="L159">
        <v>386.9</v>
      </c>
      <c r="M159">
        <v>17953.099999999999</v>
      </c>
      <c r="N159">
        <v>11917.1</v>
      </c>
      <c r="O159">
        <v>6036</v>
      </c>
      <c r="P159">
        <v>17476.3</v>
      </c>
      <c r="Q159">
        <v>14327.3</v>
      </c>
      <c r="R159">
        <v>3148.9</v>
      </c>
      <c r="S159">
        <v>45994.400000000001</v>
      </c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L159" s="2"/>
      <c r="BC159" s="1"/>
    </row>
    <row r="160" spans="1:55" x14ac:dyDescent="0.3">
      <c r="A160" s="1">
        <v>2016</v>
      </c>
      <c r="B160" s="2">
        <v>42551</v>
      </c>
      <c r="C160">
        <v>30276.3</v>
      </c>
      <c r="D160">
        <v>2629.2</v>
      </c>
      <c r="E160">
        <v>27647.1</v>
      </c>
      <c r="F160">
        <v>8159</v>
      </c>
      <c r="G160">
        <v>7023.7</v>
      </c>
      <c r="H160">
        <v>1709.6</v>
      </c>
      <c r="I160">
        <v>638.9</v>
      </c>
      <c r="J160">
        <v>3375</v>
      </c>
      <c r="K160">
        <v>1300.2</v>
      </c>
      <c r="L160">
        <v>198</v>
      </c>
      <c r="M160">
        <v>18318</v>
      </c>
      <c r="N160">
        <v>12060.4</v>
      </c>
      <c r="O160">
        <v>6257.6</v>
      </c>
      <c r="P160">
        <v>17758.5</v>
      </c>
      <c r="Q160">
        <v>14503.6</v>
      </c>
      <c r="R160">
        <v>3254.9</v>
      </c>
      <c r="S160">
        <v>46216.5</v>
      </c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L160" s="2"/>
      <c r="BC160" s="1"/>
    </row>
    <row r="161" spans="1:55" x14ac:dyDescent="0.3">
      <c r="A161" s="1">
        <v>2016</v>
      </c>
      <c r="B161" s="2">
        <v>42643</v>
      </c>
      <c r="C161">
        <v>30587.5</v>
      </c>
      <c r="D161">
        <v>2598.1999999999998</v>
      </c>
      <c r="E161">
        <v>27989.200000000001</v>
      </c>
      <c r="F161">
        <v>8220</v>
      </c>
      <c r="G161">
        <v>7257.5</v>
      </c>
      <c r="H161">
        <v>1773</v>
      </c>
      <c r="I161">
        <v>646.20000000000005</v>
      </c>
      <c r="J161">
        <v>3513.5</v>
      </c>
      <c r="K161">
        <v>1324.8</v>
      </c>
      <c r="L161">
        <v>-25.8</v>
      </c>
      <c r="M161">
        <v>19102.8</v>
      </c>
      <c r="N161">
        <v>12502.1</v>
      </c>
      <c r="O161">
        <v>6600.7</v>
      </c>
      <c r="P161">
        <v>18241.599999999999</v>
      </c>
      <c r="Q161">
        <v>15021.6</v>
      </c>
      <c r="R161">
        <v>3219.9</v>
      </c>
      <c r="S161">
        <v>46900.4</v>
      </c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L161" s="2"/>
      <c r="BC161" s="1"/>
    </row>
    <row r="162" spans="1:55" x14ac:dyDescent="0.3">
      <c r="A162" s="1">
        <v>2016</v>
      </c>
      <c r="B162" s="2">
        <v>42735</v>
      </c>
      <c r="C162">
        <v>31074</v>
      </c>
      <c r="D162">
        <v>2761.2</v>
      </c>
      <c r="E162">
        <v>28312.799999999999</v>
      </c>
      <c r="F162">
        <v>8304.5</v>
      </c>
      <c r="G162">
        <v>7684.2</v>
      </c>
      <c r="H162">
        <v>1879.2</v>
      </c>
      <c r="I162">
        <v>747.3</v>
      </c>
      <c r="J162">
        <v>3702.6</v>
      </c>
      <c r="K162">
        <v>1355.1</v>
      </c>
      <c r="L162">
        <v>73.5</v>
      </c>
      <c r="M162">
        <v>19615.2</v>
      </c>
      <c r="N162">
        <v>12848.7</v>
      </c>
      <c r="O162">
        <v>6766.5</v>
      </c>
      <c r="P162">
        <v>19373</v>
      </c>
      <c r="Q162">
        <v>15823.6</v>
      </c>
      <c r="R162">
        <v>3549.4</v>
      </c>
      <c r="S162">
        <v>47378.5</v>
      </c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L162" s="2"/>
      <c r="BC162" s="1"/>
    </row>
    <row r="163" spans="1:55" x14ac:dyDescent="0.3">
      <c r="A163" s="1">
        <v>2017</v>
      </c>
      <c r="B163" s="2">
        <v>42825</v>
      </c>
      <c r="C163">
        <v>31327.599999999999</v>
      </c>
      <c r="D163">
        <v>2845.3</v>
      </c>
      <c r="E163">
        <v>28482.3</v>
      </c>
      <c r="F163">
        <v>8281.7000000000007</v>
      </c>
      <c r="G163">
        <v>7942.9</v>
      </c>
      <c r="H163">
        <v>1928.2</v>
      </c>
      <c r="I163">
        <v>705.4</v>
      </c>
      <c r="J163">
        <v>3921.1</v>
      </c>
      <c r="K163">
        <v>1388.2</v>
      </c>
      <c r="L163">
        <v>-102.5</v>
      </c>
      <c r="M163">
        <v>20705.7</v>
      </c>
      <c r="N163">
        <v>13483.9</v>
      </c>
      <c r="O163">
        <v>7221.8</v>
      </c>
      <c r="P163">
        <v>20058.900000000001</v>
      </c>
      <c r="Q163">
        <v>16485.2</v>
      </c>
      <c r="R163">
        <v>3573.7</v>
      </c>
      <c r="S163">
        <v>48096.5</v>
      </c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L163" s="2"/>
      <c r="BC163" s="1"/>
    </row>
    <row r="164" spans="1:55" x14ac:dyDescent="0.3">
      <c r="A164" s="1">
        <v>2017</v>
      </c>
      <c r="B164" s="2">
        <v>42916</v>
      </c>
      <c r="C164">
        <v>31412.2</v>
      </c>
      <c r="D164">
        <v>2815.8</v>
      </c>
      <c r="E164">
        <v>28596.400000000001</v>
      </c>
      <c r="F164">
        <v>8374.2000000000007</v>
      </c>
      <c r="G164">
        <v>8152.5</v>
      </c>
      <c r="H164">
        <v>1955.1</v>
      </c>
      <c r="I164">
        <v>809.2</v>
      </c>
      <c r="J164">
        <v>3968.1</v>
      </c>
      <c r="K164">
        <v>1420.1</v>
      </c>
      <c r="L164">
        <v>413.3</v>
      </c>
      <c r="M164">
        <v>20468.7</v>
      </c>
      <c r="N164">
        <v>12997.4</v>
      </c>
      <c r="O164">
        <v>7471.4</v>
      </c>
      <c r="P164">
        <v>20081.599999999999</v>
      </c>
      <c r="Q164">
        <v>16544.8</v>
      </c>
      <c r="R164">
        <v>3536.9</v>
      </c>
      <c r="S164">
        <v>48739.199999999997</v>
      </c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L164" s="2"/>
      <c r="BC164" s="1"/>
    </row>
    <row r="165" spans="1:55" x14ac:dyDescent="0.3">
      <c r="A165" s="1">
        <v>2017</v>
      </c>
      <c r="B165" s="2">
        <v>43008</v>
      </c>
      <c r="C165">
        <v>31750.2</v>
      </c>
      <c r="D165">
        <v>2933.5</v>
      </c>
      <c r="E165">
        <v>28816.7</v>
      </c>
      <c r="F165">
        <v>8464.9</v>
      </c>
      <c r="G165">
        <v>8224.2999999999993</v>
      </c>
      <c r="H165">
        <v>1976.2</v>
      </c>
      <c r="I165">
        <v>726.3</v>
      </c>
      <c r="J165">
        <v>4073.1</v>
      </c>
      <c r="K165">
        <v>1448.7</v>
      </c>
      <c r="L165">
        <v>267.7</v>
      </c>
      <c r="M165">
        <v>20929.8</v>
      </c>
      <c r="N165">
        <v>13291.8</v>
      </c>
      <c r="O165">
        <v>7638.1</v>
      </c>
      <c r="P165">
        <v>20322.599999999999</v>
      </c>
      <c r="Q165">
        <v>16734.5</v>
      </c>
      <c r="R165">
        <v>3588.1</v>
      </c>
      <c r="S165">
        <v>49314.3</v>
      </c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L165" s="2"/>
      <c r="BC165" s="1"/>
    </row>
    <row r="166" spans="1:55" x14ac:dyDescent="0.3">
      <c r="A166" s="1">
        <v>2017</v>
      </c>
      <c r="B166" s="2">
        <v>43100</v>
      </c>
      <c r="C166">
        <v>32051</v>
      </c>
      <c r="D166">
        <v>3011.7</v>
      </c>
      <c r="E166">
        <v>29039.200000000001</v>
      </c>
      <c r="F166">
        <v>8552.2999999999993</v>
      </c>
      <c r="G166">
        <v>8568</v>
      </c>
      <c r="H166">
        <v>2022.8</v>
      </c>
      <c r="I166">
        <v>771.3</v>
      </c>
      <c r="J166">
        <v>4300.1000000000004</v>
      </c>
      <c r="K166">
        <v>1473.8</v>
      </c>
      <c r="L166">
        <v>289.10000000000002</v>
      </c>
      <c r="M166">
        <v>21612.799999999999</v>
      </c>
      <c r="N166">
        <v>13770.9</v>
      </c>
      <c r="O166">
        <v>7841.9</v>
      </c>
      <c r="P166">
        <v>21276</v>
      </c>
      <c r="Q166">
        <v>17499.599999999999</v>
      </c>
      <c r="R166">
        <v>3776.4</v>
      </c>
      <c r="S166">
        <v>49797.1</v>
      </c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L166" s="2"/>
      <c r="BC166" s="1"/>
    </row>
    <row r="167" spans="1:55" x14ac:dyDescent="0.3">
      <c r="A167" s="1">
        <v>2018</v>
      </c>
      <c r="B167" s="2">
        <v>43190</v>
      </c>
      <c r="C167">
        <v>32455</v>
      </c>
      <c r="D167">
        <v>3008.3</v>
      </c>
      <c r="E167">
        <v>29446.7</v>
      </c>
      <c r="F167">
        <v>8596.7999999999993</v>
      </c>
      <c r="G167">
        <v>8614.7999999999993</v>
      </c>
      <c r="H167">
        <v>2078.1</v>
      </c>
      <c r="I167">
        <v>759.7</v>
      </c>
      <c r="J167">
        <v>4281</v>
      </c>
      <c r="K167">
        <v>1496</v>
      </c>
      <c r="L167">
        <v>550</v>
      </c>
      <c r="M167">
        <v>22042.1</v>
      </c>
      <c r="N167">
        <v>14092.3</v>
      </c>
      <c r="O167">
        <v>7949.8</v>
      </c>
      <c r="P167">
        <v>21732.6</v>
      </c>
      <c r="Q167">
        <v>17978.5</v>
      </c>
      <c r="R167">
        <v>3754</v>
      </c>
      <c r="S167">
        <v>50526.2</v>
      </c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L167" s="2"/>
      <c r="BC167" s="1"/>
    </row>
    <row r="168" spans="1:55" x14ac:dyDescent="0.3">
      <c r="A168" s="1">
        <v>2018</v>
      </c>
      <c r="B168" s="2">
        <v>43281</v>
      </c>
      <c r="C168">
        <v>32816</v>
      </c>
      <c r="D168">
        <v>3079.4</v>
      </c>
      <c r="E168">
        <v>29736.6</v>
      </c>
      <c r="F168">
        <v>8663.7000000000007</v>
      </c>
      <c r="G168">
        <v>8922.1</v>
      </c>
      <c r="H168">
        <v>2166.6999999999998</v>
      </c>
      <c r="I168">
        <v>778.1</v>
      </c>
      <c r="J168">
        <v>4455.2</v>
      </c>
      <c r="K168">
        <v>1522.1</v>
      </c>
      <c r="L168">
        <v>135.30000000000001</v>
      </c>
      <c r="M168">
        <v>22400.400000000001</v>
      </c>
      <c r="N168">
        <v>14170.6</v>
      </c>
      <c r="O168">
        <v>8229.7999999999993</v>
      </c>
      <c r="P168">
        <v>21879.599999999999</v>
      </c>
      <c r="Q168">
        <v>18025.599999999999</v>
      </c>
      <c r="R168">
        <v>3854</v>
      </c>
      <c r="S168">
        <v>51058</v>
      </c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L168" s="2"/>
      <c r="BC168" s="1"/>
    </row>
    <row r="169" spans="1:55" x14ac:dyDescent="0.3">
      <c r="A169" s="1">
        <v>2018</v>
      </c>
      <c r="B169" s="2">
        <v>43373</v>
      </c>
      <c r="C169">
        <v>33050.800000000003</v>
      </c>
      <c r="D169">
        <v>3076.7</v>
      </c>
      <c r="E169">
        <v>29974.1</v>
      </c>
      <c r="F169">
        <v>8740.7000000000007</v>
      </c>
      <c r="G169">
        <v>9060.7000000000007</v>
      </c>
      <c r="H169">
        <v>2119.8000000000002</v>
      </c>
      <c r="I169">
        <v>879.3</v>
      </c>
      <c r="J169">
        <v>4508.3</v>
      </c>
      <c r="K169">
        <v>1553.4</v>
      </c>
      <c r="L169">
        <v>380.2</v>
      </c>
      <c r="M169">
        <v>22406.3</v>
      </c>
      <c r="N169">
        <v>14197.3</v>
      </c>
      <c r="O169">
        <v>8208.9</v>
      </c>
      <c r="P169">
        <v>22027.3</v>
      </c>
      <c r="Q169">
        <v>18134</v>
      </c>
      <c r="R169">
        <v>3893.4</v>
      </c>
      <c r="S169">
        <v>51611.4</v>
      </c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L169" s="2"/>
      <c r="BC169" s="1"/>
    </row>
    <row r="170" spans="1:55" x14ac:dyDescent="0.3">
      <c r="A170" s="1">
        <v>2018</v>
      </c>
      <c r="B170" s="2">
        <v>43465</v>
      </c>
      <c r="C170">
        <v>33549.4</v>
      </c>
      <c r="D170">
        <v>3099.1</v>
      </c>
      <c r="E170">
        <v>30450.3</v>
      </c>
      <c r="F170">
        <v>8833.1</v>
      </c>
      <c r="G170">
        <v>9355.7999999999993</v>
      </c>
      <c r="H170">
        <v>2186.6</v>
      </c>
      <c r="I170">
        <v>874.8</v>
      </c>
      <c r="J170">
        <v>4705.3</v>
      </c>
      <c r="K170">
        <v>1589</v>
      </c>
      <c r="L170">
        <v>510.2</v>
      </c>
      <c r="M170">
        <v>22294.9</v>
      </c>
      <c r="N170">
        <v>13914.8</v>
      </c>
      <c r="O170">
        <v>8380.1</v>
      </c>
      <c r="P170">
        <v>22554.9</v>
      </c>
      <c r="Q170">
        <v>18417.3</v>
      </c>
      <c r="R170">
        <v>4137.5</v>
      </c>
      <c r="S170">
        <v>51988.6</v>
      </c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L170" s="2"/>
      <c r="BC170" s="1"/>
    </row>
    <row r="171" spans="1:55" x14ac:dyDescent="0.3">
      <c r="A171" s="1">
        <v>2019</v>
      </c>
      <c r="B171" s="2">
        <v>43555</v>
      </c>
      <c r="C171">
        <v>33980.5</v>
      </c>
      <c r="D171">
        <v>3174.6</v>
      </c>
      <c r="E171">
        <v>30805.9</v>
      </c>
      <c r="F171">
        <v>8954.2000000000007</v>
      </c>
      <c r="G171">
        <v>9706.2999999999993</v>
      </c>
      <c r="H171">
        <v>2190.1</v>
      </c>
      <c r="I171">
        <v>849.1</v>
      </c>
      <c r="J171">
        <v>5041.3</v>
      </c>
      <c r="K171">
        <v>1625.8</v>
      </c>
      <c r="L171">
        <v>337.6</v>
      </c>
      <c r="M171">
        <v>23133.1</v>
      </c>
      <c r="N171">
        <v>14561.9</v>
      </c>
      <c r="O171">
        <v>8571.2000000000007</v>
      </c>
      <c r="P171">
        <v>23117.9</v>
      </c>
      <c r="Q171">
        <v>18984.5</v>
      </c>
      <c r="R171">
        <v>4133.3999999999996</v>
      </c>
      <c r="S171">
        <v>52993.8</v>
      </c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L171" s="2"/>
      <c r="BC171" s="1"/>
    </row>
    <row r="172" spans="1:55" x14ac:dyDescent="0.3">
      <c r="A172" s="1">
        <v>2019</v>
      </c>
      <c r="B172" s="2">
        <v>43646</v>
      </c>
      <c r="C172">
        <v>34183.5</v>
      </c>
      <c r="D172">
        <v>3111.2</v>
      </c>
      <c r="E172">
        <v>31072.3</v>
      </c>
      <c r="F172">
        <v>9063.9</v>
      </c>
      <c r="G172">
        <v>9704.1</v>
      </c>
      <c r="H172">
        <v>2186.9</v>
      </c>
      <c r="I172">
        <v>856.2</v>
      </c>
      <c r="J172">
        <v>5003.3</v>
      </c>
      <c r="K172">
        <v>1657.6</v>
      </c>
      <c r="L172">
        <v>100.4</v>
      </c>
      <c r="M172">
        <v>23137.7</v>
      </c>
      <c r="N172">
        <v>14509.2</v>
      </c>
      <c r="O172">
        <v>8628.5</v>
      </c>
      <c r="P172">
        <v>22993.8</v>
      </c>
      <c r="Q172">
        <v>18794.2</v>
      </c>
      <c r="R172">
        <v>4199.6000000000004</v>
      </c>
      <c r="S172">
        <v>53195.8</v>
      </c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L172" s="2"/>
      <c r="BC172" s="1"/>
    </row>
    <row r="173" spans="1:55" x14ac:dyDescent="0.3">
      <c r="A173" s="1">
        <v>2019</v>
      </c>
      <c r="B173" s="2">
        <v>43738</v>
      </c>
      <c r="C173">
        <v>34415.9</v>
      </c>
      <c r="D173">
        <v>3120.1</v>
      </c>
      <c r="E173">
        <v>31295.8</v>
      </c>
      <c r="F173">
        <v>9162.6</v>
      </c>
      <c r="G173">
        <v>9688.7999999999993</v>
      </c>
      <c r="H173">
        <v>2087.6</v>
      </c>
      <c r="I173">
        <v>866.1</v>
      </c>
      <c r="J173">
        <v>5053.7</v>
      </c>
      <c r="K173">
        <v>1681.5</v>
      </c>
      <c r="L173">
        <v>460.2</v>
      </c>
      <c r="M173">
        <v>23144.799999999999</v>
      </c>
      <c r="N173">
        <v>14192.3</v>
      </c>
      <c r="O173">
        <v>8952.5</v>
      </c>
      <c r="P173">
        <v>23008.799999999999</v>
      </c>
      <c r="Q173">
        <v>18622.099999999999</v>
      </c>
      <c r="R173">
        <v>4386.7</v>
      </c>
      <c r="S173">
        <v>53863.5</v>
      </c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L173" s="2"/>
      <c r="BC173" s="1"/>
    </row>
    <row r="174" spans="1:55" x14ac:dyDescent="0.3">
      <c r="A174" s="1">
        <v>2019</v>
      </c>
      <c r="B174" s="2">
        <v>43830</v>
      </c>
      <c r="C174">
        <v>34744.300000000003</v>
      </c>
      <c r="D174">
        <v>3109.4</v>
      </c>
      <c r="E174">
        <v>31634.9</v>
      </c>
      <c r="F174">
        <v>9257.2000000000007</v>
      </c>
      <c r="G174">
        <v>9715.9</v>
      </c>
      <c r="H174">
        <v>2136.9</v>
      </c>
      <c r="I174">
        <v>845</v>
      </c>
      <c r="J174">
        <v>5036.7</v>
      </c>
      <c r="K174">
        <v>1697.3</v>
      </c>
      <c r="L174">
        <v>-69.900000000000006</v>
      </c>
      <c r="M174">
        <v>23855.4</v>
      </c>
      <c r="N174">
        <v>14819.1</v>
      </c>
      <c r="O174">
        <v>9036.2999999999993</v>
      </c>
      <c r="P174">
        <v>23181.3</v>
      </c>
      <c r="Q174">
        <v>18617.400000000001</v>
      </c>
      <c r="R174">
        <v>4563.8999999999996</v>
      </c>
      <c r="S174">
        <v>54321.599999999999</v>
      </c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L174" s="2"/>
      <c r="BC174" s="1"/>
    </row>
    <row r="175" spans="1:55" x14ac:dyDescent="0.3">
      <c r="A175" s="1">
        <v>2020</v>
      </c>
      <c r="B175" s="2">
        <v>43921</v>
      </c>
      <c r="C175">
        <v>33832.1</v>
      </c>
      <c r="D175">
        <v>2861.4</v>
      </c>
      <c r="E175">
        <v>30970.7</v>
      </c>
      <c r="F175">
        <v>9331.2000000000007</v>
      </c>
      <c r="G175">
        <v>9730.4</v>
      </c>
      <c r="H175">
        <v>2023</v>
      </c>
      <c r="I175">
        <v>887.3</v>
      </c>
      <c r="J175">
        <v>5085.6000000000004</v>
      </c>
      <c r="K175">
        <v>1734.5</v>
      </c>
      <c r="L175">
        <v>352.1</v>
      </c>
      <c r="M175">
        <v>21980.5</v>
      </c>
      <c r="N175">
        <v>13959.2</v>
      </c>
      <c r="O175">
        <v>8021.3</v>
      </c>
      <c r="P175">
        <v>22825.9</v>
      </c>
      <c r="Q175">
        <v>18790.099999999999</v>
      </c>
      <c r="R175">
        <v>4035.9</v>
      </c>
      <c r="S175">
        <v>52400.4</v>
      </c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L175" s="2"/>
      <c r="BC175" s="1"/>
    </row>
    <row r="176" spans="1:55" x14ac:dyDescent="0.3">
      <c r="A176" s="1">
        <v>2020</v>
      </c>
      <c r="B176" s="2">
        <v>44012</v>
      </c>
      <c r="C176">
        <v>28635.1</v>
      </c>
      <c r="D176">
        <v>2099.1</v>
      </c>
      <c r="E176">
        <v>26536</v>
      </c>
      <c r="F176">
        <v>9506.2999999999993</v>
      </c>
      <c r="G176">
        <v>8913.2999999999993</v>
      </c>
      <c r="H176">
        <v>1752.3</v>
      </c>
      <c r="I176">
        <v>287.60000000000002</v>
      </c>
      <c r="J176">
        <v>5130.5</v>
      </c>
      <c r="K176">
        <v>1742.9</v>
      </c>
      <c r="L176">
        <v>-208.7</v>
      </c>
      <c r="M176">
        <v>13774.9</v>
      </c>
      <c r="N176">
        <v>9940.2000000000007</v>
      </c>
      <c r="O176">
        <v>3834.7</v>
      </c>
      <c r="P176">
        <v>15297.1</v>
      </c>
      <c r="Q176">
        <v>12668.9</v>
      </c>
      <c r="R176">
        <v>2628.2</v>
      </c>
      <c r="S176">
        <v>45323.8</v>
      </c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L176" s="2"/>
      <c r="BC176" s="1"/>
    </row>
    <row r="177" spans="1:55" x14ac:dyDescent="0.3">
      <c r="A177" s="1">
        <v>2020</v>
      </c>
      <c r="B177" s="2">
        <v>44104</v>
      </c>
      <c r="C177">
        <v>33036.9</v>
      </c>
      <c r="D177">
        <v>2980.6</v>
      </c>
      <c r="E177">
        <v>30056.3</v>
      </c>
      <c r="F177">
        <v>9535.1</v>
      </c>
      <c r="G177">
        <v>9860.1</v>
      </c>
      <c r="H177">
        <v>2088.8000000000002</v>
      </c>
      <c r="I177">
        <v>702.4</v>
      </c>
      <c r="J177">
        <v>5292.8</v>
      </c>
      <c r="K177">
        <v>1776</v>
      </c>
      <c r="L177">
        <v>-359.4</v>
      </c>
      <c r="M177">
        <v>18764.7</v>
      </c>
      <c r="N177">
        <v>13872.5</v>
      </c>
      <c r="O177">
        <v>4892.3</v>
      </c>
      <c r="P177">
        <v>19573.400000000001</v>
      </c>
      <c r="Q177">
        <v>16473.5</v>
      </c>
      <c r="R177">
        <v>3099.9</v>
      </c>
      <c r="S177">
        <v>51264.1</v>
      </c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L177" s="2"/>
      <c r="BC177" s="1"/>
    </row>
    <row r="178" spans="1:55" x14ac:dyDescent="0.3">
      <c r="A178" s="1">
        <v>2020</v>
      </c>
      <c r="B178" s="2">
        <v>44196</v>
      </c>
      <c r="C178">
        <v>32941</v>
      </c>
      <c r="D178">
        <v>2809.3</v>
      </c>
      <c r="E178">
        <v>30131.7</v>
      </c>
      <c r="F178">
        <v>9667.7000000000007</v>
      </c>
      <c r="G178">
        <v>10006</v>
      </c>
      <c r="H178">
        <v>2204.6</v>
      </c>
      <c r="I178">
        <v>643.79999999999995</v>
      </c>
      <c r="J178">
        <v>5359.3</v>
      </c>
      <c r="K178">
        <v>1798.4</v>
      </c>
      <c r="L178">
        <v>38.6</v>
      </c>
      <c r="M178">
        <v>19765.7</v>
      </c>
      <c r="N178">
        <v>14433.8</v>
      </c>
      <c r="O178">
        <v>5331.8</v>
      </c>
      <c r="P178">
        <v>20888.400000000001</v>
      </c>
      <c r="Q178">
        <v>17395.400000000001</v>
      </c>
      <c r="R178">
        <v>3493</v>
      </c>
      <c r="S178">
        <v>51530.6</v>
      </c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L178" s="2"/>
      <c r="BC178" s="1"/>
    </row>
    <row r="179" spans="1:55" x14ac:dyDescent="0.3">
      <c r="A179" s="1">
        <v>2021</v>
      </c>
      <c r="B179" s="2">
        <v>44286</v>
      </c>
      <c r="C179">
        <v>31756.400000000001</v>
      </c>
      <c r="D179">
        <v>2518.4</v>
      </c>
      <c r="E179">
        <v>29238</v>
      </c>
      <c r="F179">
        <v>9841.2000000000007</v>
      </c>
      <c r="G179">
        <v>10453.700000000001</v>
      </c>
      <c r="H179">
        <v>2309.4</v>
      </c>
      <c r="I179">
        <v>671.9</v>
      </c>
      <c r="J179">
        <v>5614.2</v>
      </c>
      <c r="K179">
        <v>1858.3</v>
      </c>
      <c r="L179">
        <v>536.4</v>
      </c>
      <c r="M179">
        <v>20500.400000000001</v>
      </c>
      <c r="N179">
        <v>15245.1</v>
      </c>
      <c r="O179">
        <v>5255.3</v>
      </c>
      <c r="P179">
        <v>21818.7</v>
      </c>
      <c r="Q179">
        <v>18431.5</v>
      </c>
      <c r="R179">
        <v>3387.2</v>
      </c>
      <c r="S179">
        <v>51269.4</v>
      </c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L179" s="2"/>
      <c r="BC179" s="1"/>
    </row>
    <row r="180" spans="1:55" x14ac:dyDescent="0.3">
      <c r="A180" s="1">
        <v>2021</v>
      </c>
      <c r="B180" s="2">
        <v>44377</v>
      </c>
      <c r="C180">
        <v>34361.300000000003</v>
      </c>
      <c r="D180">
        <v>3033.4</v>
      </c>
      <c r="E180">
        <v>31328</v>
      </c>
      <c r="F180">
        <v>10068.299999999999</v>
      </c>
      <c r="G180">
        <v>10799.1</v>
      </c>
      <c r="H180">
        <v>2371.6</v>
      </c>
      <c r="I180">
        <v>645.70000000000005</v>
      </c>
      <c r="J180">
        <v>5910.5</v>
      </c>
      <c r="K180">
        <v>1871.3</v>
      </c>
      <c r="L180">
        <v>-79.8</v>
      </c>
      <c r="M180">
        <v>20443.400000000001</v>
      </c>
      <c r="N180">
        <v>14802.9</v>
      </c>
      <c r="O180">
        <v>5640.6</v>
      </c>
      <c r="P180">
        <v>22248.3</v>
      </c>
      <c r="Q180">
        <v>18545.3</v>
      </c>
      <c r="R180">
        <v>3702.9</v>
      </c>
      <c r="S180">
        <v>53344.2</v>
      </c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L180" s="2"/>
      <c r="BC180" s="1"/>
    </row>
    <row r="181" spans="1:55" x14ac:dyDescent="0.3">
      <c r="A181" s="1">
        <v>2021</v>
      </c>
      <c r="B181" s="2">
        <v>44469</v>
      </c>
      <c r="C181">
        <v>35164.9</v>
      </c>
      <c r="D181">
        <v>2845.2</v>
      </c>
      <c r="E181">
        <v>32319.7</v>
      </c>
      <c r="F181">
        <v>10201.799999999999</v>
      </c>
      <c r="G181">
        <v>10904.5</v>
      </c>
      <c r="H181">
        <v>2254.1</v>
      </c>
      <c r="I181">
        <v>708.2</v>
      </c>
      <c r="J181">
        <v>6058.3</v>
      </c>
      <c r="K181">
        <v>1883.8</v>
      </c>
      <c r="L181">
        <v>251.7</v>
      </c>
      <c r="M181">
        <v>23029.3</v>
      </c>
      <c r="N181">
        <v>15636.5</v>
      </c>
      <c r="O181">
        <v>7392.8</v>
      </c>
      <c r="P181">
        <v>24379.1</v>
      </c>
      <c r="Q181">
        <v>19806.900000000001</v>
      </c>
      <c r="R181">
        <v>4572.2</v>
      </c>
      <c r="S181">
        <v>55173.2</v>
      </c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L181" s="2"/>
      <c r="BC181" s="1"/>
    </row>
    <row r="182" spans="1:55" x14ac:dyDescent="0.3">
      <c r="A182" s="1">
        <v>2021</v>
      </c>
      <c r="B182" s="2">
        <v>44561</v>
      </c>
      <c r="C182">
        <v>35913.699999999997</v>
      </c>
      <c r="D182">
        <v>3036.8</v>
      </c>
      <c r="E182">
        <v>32876.9</v>
      </c>
      <c r="F182">
        <v>10277.299999999999</v>
      </c>
      <c r="G182">
        <v>11482.1</v>
      </c>
      <c r="H182">
        <v>2510.1</v>
      </c>
      <c r="I182">
        <v>735.1</v>
      </c>
      <c r="J182">
        <v>6346.8</v>
      </c>
      <c r="K182">
        <v>1890.1</v>
      </c>
      <c r="L182">
        <v>218.5</v>
      </c>
      <c r="M182">
        <v>25476.6</v>
      </c>
      <c r="N182">
        <v>16521.900000000001</v>
      </c>
      <c r="O182">
        <v>8954.7000000000007</v>
      </c>
      <c r="P182">
        <v>27101.8</v>
      </c>
      <c r="Q182">
        <v>22074.1</v>
      </c>
      <c r="R182">
        <v>5027.7</v>
      </c>
      <c r="S182">
        <v>56266.5</v>
      </c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L182" s="2"/>
      <c r="BC182" s="1"/>
    </row>
    <row r="183" spans="1:55" x14ac:dyDescent="0.3">
      <c r="A183" s="1">
        <v>2022</v>
      </c>
      <c r="B183" s="2">
        <v>44651</v>
      </c>
      <c r="C183">
        <v>37391.1</v>
      </c>
      <c r="D183">
        <v>3235.6</v>
      </c>
      <c r="E183">
        <v>34155.5</v>
      </c>
      <c r="F183">
        <v>10455.700000000001</v>
      </c>
      <c r="G183">
        <v>12009.1</v>
      </c>
      <c r="H183">
        <v>2501.9</v>
      </c>
      <c r="I183">
        <v>837.3</v>
      </c>
      <c r="J183">
        <v>6719.2</v>
      </c>
      <c r="K183">
        <v>1950.7</v>
      </c>
      <c r="L183">
        <v>600.6</v>
      </c>
      <c r="M183">
        <v>27140</v>
      </c>
      <c r="N183">
        <v>17659.5</v>
      </c>
      <c r="O183">
        <v>9480.5</v>
      </c>
      <c r="P183">
        <v>29028.2</v>
      </c>
      <c r="Q183">
        <v>24135.3</v>
      </c>
      <c r="R183">
        <v>4892.8999999999996</v>
      </c>
      <c r="S183">
        <v>58568.4</v>
      </c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L183" s="2"/>
      <c r="BC183" s="1"/>
    </row>
    <row r="184" spans="1:55" x14ac:dyDescent="0.3">
      <c r="A184" s="1">
        <v>2022</v>
      </c>
      <c r="B184" s="2">
        <v>44742</v>
      </c>
      <c r="C184">
        <v>38419.599999999999</v>
      </c>
      <c r="D184">
        <v>3398.4</v>
      </c>
      <c r="E184">
        <v>35021.199999999997</v>
      </c>
      <c r="F184">
        <v>10522.9</v>
      </c>
      <c r="G184">
        <v>12033.4</v>
      </c>
      <c r="H184">
        <v>2552.4</v>
      </c>
      <c r="I184">
        <v>773.4</v>
      </c>
      <c r="J184">
        <v>6736.4</v>
      </c>
      <c r="K184">
        <v>1971.2</v>
      </c>
      <c r="L184">
        <v>435.4</v>
      </c>
      <c r="M184">
        <v>30252.1</v>
      </c>
      <c r="N184">
        <v>19248.2</v>
      </c>
      <c r="O184">
        <v>11003.9</v>
      </c>
      <c r="P184">
        <v>31600.7</v>
      </c>
      <c r="Q184">
        <v>25948.7</v>
      </c>
      <c r="R184">
        <v>5652</v>
      </c>
      <c r="S184">
        <v>60062.7</v>
      </c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L184" s="2"/>
      <c r="BC184" s="1"/>
    </row>
    <row r="185" spans="1:55" x14ac:dyDescent="0.3">
      <c r="A185" s="1">
        <v>2022</v>
      </c>
      <c r="B185" s="2">
        <v>44834</v>
      </c>
      <c r="C185">
        <v>39461.300000000003</v>
      </c>
      <c r="D185">
        <v>3532.2</v>
      </c>
      <c r="E185">
        <v>35929.199999999997</v>
      </c>
      <c r="F185">
        <v>10677</v>
      </c>
      <c r="G185">
        <v>12102.6</v>
      </c>
      <c r="H185">
        <v>2651.5</v>
      </c>
      <c r="I185">
        <v>794.2</v>
      </c>
      <c r="J185">
        <v>6674.7</v>
      </c>
      <c r="K185">
        <v>1982.2</v>
      </c>
      <c r="L185">
        <v>196.4</v>
      </c>
      <c r="M185">
        <v>31586.6</v>
      </c>
      <c r="N185">
        <v>19993.7</v>
      </c>
      <c r="O185">
        <v>11592.9</v>
      </c>
      <c r="P185">
        <v>33073.1</v>
      </c>
      <c r="Q185">
        <v>26982.1</v>
      </c>
      <c r="R185">
        <v>6091</v>
      </c>
      <c r="S185">
        <v>60950.8</v>
      </c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L185" s="2"/>
      <c r="BC185" s="1"/>
    </row>
    <row r="186" spans="1:55" x14ac:dyDescent="0.3">
      <c r="A186" s="1">
        <v>2022</v>
      </c>
      <c r="B186" s="2">
        <v>44926</v>
      </c>
      <c r="C186">
        <v>40292.300000000003</v>
      </c>
      <c r="D186">
        <v>3549.4</v>
      </c>
      <c r="E186">
        <v>36742.9</v>
      </c>
      <c r="F186">
        <v>10908.1</v>
      </c>
      <c r="G186">
        <v>12520.4</v>
      </c>
      <c r="H186">
        <v>2688.3</v>
      </c>
      <c r="I186">
        <v>851.9</v>
      </c>
      <c r="J186">
        <v>6881.6</v>
      </c>
      <c r="K186">
        <v>2098.5</v>
      </c>
      <c r="L186">
        <v>148.5</v>
      </c>
      <c r="M186">
        <v>31219.8</v>
      </c>
      <c r="N186">
        <v>19219.8</v>
      </c>
      <c r="O186">
        <v>12000</v>
      </c>
      <c r="P186">
        <v>32330.2</v>
      </c>
      <c r="Q186">
        <v>26415.9</v>
      </c>
      <c r="R186">
        <v>5914.3</v>
      </c>
      <c r="S186">
        <v>62759</v>
      </c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L186" s="2"/>
      <c r="BC186" s="1"/>
    </row>
    <row r="187" spans="1:55" x14ac:dyDescent="0.3">
      <c r="A187" s="1">
        <v>2023</v>
      </c>
      <c r="B187" s="2">
        <v>45016</v>
      </c>
      <c r="C187">
        <v>41112.5</v>
      </c>
      <c r="D187">
        <v>3845</v>
      </c>
      <c r="E187">
        <v>37267.599999999999</v>
      </c>
      <c r="F187">
        <v>11001.3</v>
      </c>
      <c r="G187">
        <v>12661.2</v>
      </c>
      <c r="H187">
        <v>2663.5</v>
      </c>
      <c r="I187">
        <v>1019.6</v>
      </c>
      <c r="J187">
        <v>6896.8</v>
      </c>
      <c r="K187">
        <v>2081.3000000000002</v>
      </c>
      <c r="L187">
        <v>19.2</v>
      </c>
      <c r="M187">
        <v>32065.599999999999</v>
      </c>
      <c r="N187">
        <v>19514</v>
      </c>
      <c r="O187">
        <v>12551.6</v>
      </c>
      <c r="P187">
        <v>31624.3</v>
      </c>
      <c r="Q187">
        <v>26006.400000000001</v>
      </c>
      <c r="R187">
        <v>5618</v>
      </c>
      <c r="S187">
        <v>65235.5</v>
      </c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L187" s="2"/>
      <c r="BC187" s="1"/>
    </row>
    <row r="188" spans="1:55" x14ac:dyDescent="0.3">
      <c r="A188" s="1">
        <v>2023</v>
      </c>
      <c r="B188" s="2">
        <v>45107</v>
      </c>
      <c r="C188">
        <v>41136.1</v>
      </c>
      <c r="D188">
        <v>3899.4</v>
      </c>
      <c r="E188">
        <v>37236.699999999997</v>
      </c>
      <c r="F188">
        <v>11173.5</v>
      </c>
      <c r="G188">
        <v>12752.5</v>
      </c>
      <c r="H188">
        <v>2723</v>
      </c>
      <c r="I188">
        <v>875.7</v>
      </c>
      <c r="J188">
        <v>7057.5</v>
      </c>
      <c r="K188">
        <v>2096.4</v>
      </c>
      <c r="L188">
        <v>-82.7</v>
      </c>
      <c r="M188">
        <v>31592.2</v>
      </c>
      <c r="N188">
        <v>18578.5</v>
      </c>
      <c r="O188">
        <v>13013.7</v>
      </c>
      <c r="P188">
        <v>30246.799999999999</v>
      </c>
      <c r="Q188">
        <v>24508.6</v>
      </c>
      <c r="R188">
        <v>5738.2</v>
      </c>
      <c r="S188">
        <v>66324.800000000003</v>
      </c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L188" s="2"/>
      <c r="BC188" s="1"/>
    </row>
    <row r="189" spans="1:55" x14ac:dyDescent="0.3">
      <c r="A189" s="1">
        <v>2023</v>
      </c>
      <c r="B189" s="2">
        <v>45199</v>
      </c>
      <c r="C189">
        <v>41737.800000000003</v>
      </c>
      <c r="D189">
        <v>3756.3</v>
      </c>
      <c r="E189">
        <v>37981.5</v>
      </c>
      <c r="F189">
        <v>11387</v>
      </c>
      <c r="G189">
        <v>12890.4</v>
      </c>
      <c r="H189">
        <v>2672.1</v>
      </c>
      <c r="I189">
        <v>1024.5</v>
      </c>
      <c r="J189">
        <v>7056.5</v>
      </c>
      <c r="K189">
        <v>2137.4</v>
      </c>
      <c r="L189">
        <v>457.2</v>
      </c>
      <c r="M189">
        <v>30589</v>
      </c>
      <c r="N189">
        <v>18075.3</v>
      </c>
      <c r="O189">
        <v>12513.7</v>
      </c>
      <c r="P189">
        <v>30386.400000000001</v>
      </c>
      <c r="Q189">
        <v>24559.9</v>
      </c>
      <c r="R189">
        <v>5826.4</v>
      </c>
      <c r="S189">
        <v>66675</v>
      </c>
    </row>
    <row r="190" spans="1:55" x14ac:dyDescent="0.3">
      <c r="A190" s="1">
        <v>2023</v>
      </c>
      <c r="B190" s="2">
        <v>45291</v>
      </c>
      <c r="C190">
        <v>42170.400000000001</v>
      </c>
      <c r="D190">
        <v>3796.2</v>
      </c>
      <c r="E190">
        <v>38374.300000000003</v>
      </c>
      <c r="F190">
        <v>11564.2</v>
      </c>
      <c r="G190">
        <v>13168.1</v>
      </c>
      <c r="H190">
        <v>2940.5</v>
      </c>
      <c r="I190">
        <v>1047.0999999999999</v>
      </c>
      <c r="J190">
        <v>7018.7</v>
      </c>
      <c r="K190">
        <v>2161.8000000000002</v>
      </c>
      <c r="L190">
        <v>144.30000000000001</v>
      </c>
      <c r="M190">
        <v>31711.5</v>
      </c>
      <c r="N190">
        <v>18521.400000000001</v>
      </c>
      <c r="O190">
        <v>13190.1</v>
      </c>
      <c r="P190">
        <v>31491</v>
      </c>
      <c r="Q190">
        <v>25346.7</v>
      </c>
      <c r="R190">
        <v>6144.2</v>
      </c>
      <c r="S190">
        <v>67267.600000000006</v>
      </c>
    </row>
    <row r="191" spans="1:55" x14ac:dyDescent="0.3">
      <c r="A191" s="1"/>
      <c r="C191" t="s">
        <v>40</v>
      </c>
      <c r="D191" t="s">
        <v>40</v>
      </c>
      <c r="E191" t="s">
        <v>40</v>
      </c>
      <c r="F191" t="s">
        <v>40</v>
      </c>
      <c r="G191" t="s">
        <v>40</v>
      </c>
      <c r="H191" t="s">
        <v>40</v>
      </c>
      <c r="I191" t="s">
        <v>40</v>
      </c>
      <c r="J191" t="s">
        <v>40</v>
      </c>
      <c r="K191" t="s">
        <v>40</v>
      </c>
      <c r="L191" t="s">
        <v>40</v>
      </c>
      <c r="M191" t="s">
        <v>40</v>
      </c>
      <c r="N191" t="s">
        <v>40</v>
      </c>
      <c r="O191" t="s">
        <v>40</v>
      </c>
      <c r="P191" t="s">
        <v>40</v>
      </c>
      <c r="Q191" t="s">
        <v>40</v>
      </c>
      <c r="R191" t="s">
        <v>40</v>
      </c>
      <c r="S191" t="s">
        <v>40</v>
      </c>
    </row>
    <row r="192" spans="1:55" x14ac:dyDescent="0.3">
      <c r="A192" s="1"/>
      <c r="C192" t="s">
        <v>114</v>
      </c>
      <c r="D192" t="s">
        <v>114</v>
      </c>
      <c r="E192" t="s">
        <v>114</v>
      </c>
      <c r="F192" t="s">
        <v>114</v>
      </c>
      <c r="G192" t="s">
        <v>114</v>
      </c>
      <c r="H192" t="s">
        <v>114</v>
      </c>
      <c r="I192" t="s">
        <v>114</v>
      </c>
      <c r="J192" t="s">
        <v>114</v>
      </c>
      <c r="K192" t="s">
        <v>114</v>
      </c>
      <c r="L192" t="s">
        <v>114</v>
      </c>
      <c r="M192" t="s">
        <v>114</v>
      </c>
      <c r="N192" t="s">
        <v>114</v>
      </c>
      <c r="O192" t="s">
        <v>114</v>
      </c>
      <c r="P192" t="s">
        <v>114</v>
      </c>
      <c r="Q192" t="s">
        <v>114</v>
      </c>
      <c r="R192" t="s">
        <v>114</v>
      </c>
      <c r="S192" t="s">
        <v>114</v>
      </c>
    </row>
  </sheetData>
  <sheetProtection algorithmName="SHA-512" hashValue="f1c5rK1AOyQA8y36R8aPgPCJx1v6/hN+afEDKg9wlkTjg+ioFH/aIV4atf3Lpn+qs27/GXjc0OseN1eMW/HosQ==" saltValue="cVwxS274RRPflesNz1/SxA==" spinCount="100000" sheet="1" objects="1" scenarios="1" autoFilter="0"/>
  <phoneticPr fontId="30" type="noConversion"/>
  <pageMargins left="0.7" right="0.7" top="0.75" bottom="0.75" header="0.3" footer="0.3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8941BF-416D-4DE7-9634-3C65E3B52E9D}">
  <sheetPr codeName="Folha77"/>
  <dimension ref="B2:C29"/>
  <sheetViews>
    <sheetView workbookViewId="0">
      <selection activeCell="A34" sqref="A1:XFD1048576"/>
    </sheetView>
  </sheetViews>
  <sheetFormatPr defaultRowHeight="14.4" x14ac:dyDescent="0.3"/>
  <cols>
    <col min="1" max="16384" width="8.88671875" style="9"/>
  </cols>
  <sheetData>
    <row r="2" spans="2:3" x14ac:dyDescent="0.3">
      <c r="B2" s="9">
        <v>1995</v>
      </c>
      <c r="C2" s="9">
        <v>364319</v>
      </c>
    </row>
    <row r="3" spans="2:3" x14ac:dyDescent="0.3">
      <c r="B3" s="9">
        <f>B2+1</f>
        <v>1996</v>
      </c>
      <c r="C3" s="9">
        <v>314419.99999999994</v>
      </c>
    </row>
    <row r="4" spans="2:3" x14ac:dyDescent="0.3">
      <c r="B4" s="9">
        <f t="shared" ref="B4:B29" si="0">B3+1</f>
        <v>1997</v>
      </c>
      <c r="C4" s="9">
        <v>429704.00000000006</v>
      </c>
    </row>
    <row r="5" spans="2:3" x14ac:dyDescent="0.3">
      <c r="B5" s="9">
        <f t="shared" si="0"/>
        <v>1998</v>
      </c>
      <c r="C5" s="9">
        <v>427231</v>
      </c>
    </row>
    <row r="6" spans="2:3" x14ac:dyDescent="0.3">
      <c r="B6" s="9">
        <f t="shared" si="0"/>
        <v>1999</v>
      </c>
      <c r="C6" s="9">
        <v>594470</v>
      </c>
    </row>
    <row r="7" spans="2:3" x14ac:dyDescent="0.3">
      <c r="B7" s="9">
        <f t="shared" si="0"/>
        <v>2000</v>
      </c>
      <c r="C7" s="9">
        <v>683082</v>
      </c>
    </row>
    <row r="8" spans="2:3" x14ac:dyDescent="0.3">
      <c r="B8" s="9">
        <f t="shared" si="0"/>
        <v>2001</v>
      </c>
      <c r="C8" s="9">
        <v>643474</v>
      </c>
    </row>
    <row r="9" spans="2:3" x14ac:dyDescent="0.3">
      <c r="B9" s="9">
        <f t="shared" si="0"/>
        <v>2002</v>
      </c>
      <c r="C9" s="9">
        <v>470986</v>
      </c>
    </row>
    <row r="10" spans="2:3" x14ac:dyDescent="0.3">
      <c r="B10" s="9">
        <f t="shared" si="0"/>
        <v>2003</v>
      </c>
      <c r="C10" s="9">
        <v>604535.00000000012</v>
      </c>
    </row>
    <row r="11" spans="2:3" x14ac:dyDescent="0.3">
      <c r="B11" s="9">
        <f t="shared" si="0"/>
        <v>2004</v>
      </c>
      <c r="C11" s="9">
        <v>676719</v>
      </c>
    </row>
    <row r="12" spans="2:3" x14ac:dyDescent="0.3">
      <c r="B12" s="9">
        <f t="shared" si="0"/>
        <v>2005</v>
      </c>
      <c r="C12" s="9">
        <v>885186.99999999988</v>
      </c>
    </row>
    <row r="13" spans="2:3" x14ac:dyDescent="0.3">
      <c r="B13" s="9">
        <f t="shared" si="0"/>
        <v>2006</v>
      </c>
      <c r="C13" s="9">
        <v>1085393</v>
      </c>
    </row>
    <row r="14" spans="2:3" x14ac:dyDescent="0.3">
      <c r="B14" s="9">
        <f t="shared" si="0"/>
        <v>2007</v>
      </c>
      <c r="C14" s="9">
        <v>1196469</v>
      </c>
    </row>
    <row r="15" spans="2:3" x14ac:dyDescent="0.3">
      <c r="B15" s="9">
        <f t="shared" si="0"/>
        <v>2008</v>
      </c>
      <c r="C15" s="9">
        <v>935292.99999999988</v>
      </c>
    </row>
    <row r="16" spans="2:3" x14ac:dyDescent="0.3">
      <c r="B16" s="9">
        <f t="shared" si="0"/>
        <v>2009</v>
      </c>
      <c r="C16" s="9">
        <v>963675</v>
      </c>
    </row>
    <row r="17" spans="2:3" x14ac:dyDescent="0.3">
      <c r="B17" s="9">
        <f t="shared" si="0"/>
        <v>2010</v>
      </c>
      <c r="C17" s="9">
        <v>1388678</v>
      </c>
    </row>
    <row r="18" spans="2:3" x14ac:dyDescent="0.3">
      <c r="B18" s="9">
        <f t="shared" si="0"/>
        <v>2011</v>
      </c>
      <c r="C18" s="9">
        <v>1096085</v>
      </c>
    </row>
    <row r="19" spans="2:3" x14ac:dyDescent="0.3">
      <c r="B19" s="9">
        <f t="shared" si="0"/>
        <v>2012</v>
      </c>
      <c r="C19" s="9">
        <v>871806</v>
      </c>
    </row>
    <row r="20" spans="2:3" x14ac:dyDescent="0.3">
      <c r="B20" s="9">
        <f t="shared" si="0"/>
        <v>2013</v>
      </c>
      <c r="C20" s="9">
        <v>703334</v>
      </c>
    </row>
    <row r="21" spans="2:3" x14ac:dyDescent="0.3">
      <c r="B21" s="9">
        <f t="shared" si="0"/>
        <v>2014</v>
      </c>
      <c r="C21" s="9">
        <v>729477.00000000012</v>
      </c>
    </row>
    <row r="22" spans="2:3" x14ac:dyDescent="0.3">
      <c r="B22" s="9">
        <f t="shared" si="0"/>
        <v>2015</v>
      </c>
      <c r="C22" s="9">
        <v>588882.00000000012</v>
      </c>
    </row>
    <row r="23" spans="2:3" x14ac:dyDescent="0.3">
      <c r="B23" s="9">
        <f t="shared" si="0"/>
        <v>2016</v>
      </c>
      <c r="C23" s="9">
        <v>469247</v>
      </c>
    </row>
    <row r="24" spans="2:3" x14ac:dyDescent="0.3">
      <c r="B24" s="9">
        <f t="shared" si="0"/>
        <v>2017</v>
      </c>
      <c r="C24" s="9">
        <v>586287</v>
      </c>
    </row>
    <row r="25" spans="2:3" x14ac:dyDescent="0.3">
      <c r="B25" s="9">
        <f t="shared" si="0"/>
        <v>2018</v>
      </c>
      <c r="C25" s="9">
        <v>609191</v>
      </c>
    </row>
    <row r="26" spans="2:3" x14ac:dyDescent="0.3">
      <c r="B26" s="9">
        <f t="shared" si="0"/>
        <v>2019</v>
      </c>
      <c r="C26" s="9">
        <v>808605</v>
      </c>
    </row>
    <row r="27" spans="2:3" x14ac:dyDescent="0.3">
      <c r="B27" s="9">
        <f t="shared" si="0"/>
        <v>2020</v>
      </c>
      <c r="C27" s="9">
        <v>803232</v>
      </c>
    </row>
    <row r="28" spans="2:3" x14ac:dyDescent="0.3">
      <c r="B28" s="9">
        <f t="shared" si="0"/>
        <v>2021</v>
      </c>
      <c r="C28" s="9">
        <v>711694.00000000012</v>
      </c>
    </row>
    <row r="29" spans="2:3" x14ac:dyDescent="0.3">
      <c r="B29" s="9">
        <f t="shared" si="0"/>
        <v>2022</v>
      </c>
      <c r="C29" s="9">
        <v>910126</v>
      </c>
    </row>
  </sheetData>
  <sheetProtection algorithmName="SHA-512" hashValue="teC4+DjdenxqOcwPwkQGvKhLtDFQcnKNcvrJUunvss3BBFRpu/KD7FtJMzdDoPcJ1D8ZEKOtMG6vsIL5CvQyug==" saltValue="f5YNGxEoyp+xc1qtJD067Q==" spinCount="100000" sheet="1" objects="1" scenarios="1" autoFilter="0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Folha66"/>
  <dimension ref="A1:V56"/>
  <sheetViews>
    <sheetView topLeftCell="P1" workbookViewId="0">
      <selection activeCell="A34" sqref="A1:XFD1048576"/>
    </sheetView>
  </sheetViews>
  <sheetFormatPr defaultRowHeight="14.4" x14ac:dyDescent="0.3"/>
  <cols>
    <col min="1" max="1" width="8.88671875" style="9"/>
    <col min="2" max="2" width="21" style="9" bestFit="1" customWidth="1"/>
    <col min="3" max="4" width="8.88671875" style="9"/>
    <col min="5" max="5" width="13.5546875" style="9" customWidth="1"/>
    <col min="6" max="7" width="8.88671875" style="9"/>
    <col min="8" max="8" width="13.33203125" style="9" customWidth="1"/>
    <col min="9" max="15" width="8.88671875" style="9"/>
    <col min="16" max="16" width="12.109375" style="9" bestFit="1" customWidth="1"/>
    <col min="17" max="17" width="10.109375" style="9" bestFit="1" customWidth="1"/>
    <col min="18" max="18" width="11.109375" style="9" bestFit="1" customWidth="1"/>
    <col min="19" max="19" width="8.88671875" style="9"/>
    <col min="20" max="20" width="5" style="9" bestFit="1" customWidth="1"/>
    <col min="21" max="21" width="5" style="10" bestFit="1" customWidth="1"/>
    <col min="22" max="22" width="11.44140625" style="9" bestFit="1" customWidth="1"/>
    <col min="23" max="16384" width="8.88671875" style="9"/>
  </cols>
  <sheetData>
    <row r="1" spans="1:22" x14ac:dyDescent="0.3">
      <c r="A1" s="9">
        <v>1</v>
      </c>
      <c r="B1" s="9" t="str">
        <f>VLOOKUP(A1,$A$5:$B$10,2,FALSE)</f>
        <v>Portugal</v>
      </c>
      <c r="E1" s="9">
        <f>A1+1</f>
        <v>2</v>
      </c>
      <c r="P1" s="9">
        <v>2</v>
      </c>
      <c r="Q1" s="9">
        <v>3</v>
      </c>
      <c r="R1" s="9">
        <v>4</v>
      </c>
    </row>
    <row r="2" spans="1:22" x14ac:dyDescent="0.3">
      <c r="D2" s="70" t="s">
        <v>40</v>
      </c>
      <c r="E2" s="70"/>
      <c r="G2" s="70" t="s">
        <v>105</v>
      </c>
      <c r="H2" s="70"/>
      <c r="J2" s="70" t="s">
        <v>42</v>
      </c>
      <c r="K2" s="70"/>
      <c r="M2" s="70" t="s">
        <v>43</v>
      </c>
      <c r="N2" s="70"/>
    </row>
    <row r="3" spans="1:22" x14ac:dyDescent="0.3">
      <c r="U3" s="9"/>
      <c r="V3" s="10"/>
    </row>
    <row r="4" spans="1:22" ht="100.8" x14ac:dyDescent="0.3">
      <c r="D4" s="12"/>
      <c r="E4" s="17" t="str">
        <f>HLOOKUP(B1,'Água Cor NUTS II Tab'!$B$3:$D$42,2,FALSE)</f>
        <v>Infraestruturas de Abastecimento e Tratamento de Água</v>
      </c>
      <c r="G4" s="12"/>
      <c r="H4" s="17" t="str">
        <f>E4</f>
        <v>Infraestruturas de Abastecimento e Tratamento de Água</v>
      </c>
      <c r="J4" s="12"/>
      <c r="K4" s="17" t="str">
        <f>H4</f>
        <v>Infraestruturas de Abastecimento e Tratamento de Água</v>
      </c>
      <c r="M4" s="12"/>
      <c r="N4" s="17" t="str">
        <f>K4</f>
        <v>Infraestruturas de Abastecimento e Tratamento de Água</v>
      </c>
      <c r="P4" s="11" t="s">
        <v>36</v>
      </c>
      <c r="Q4" s="11" t="s">
        <v>37</v>
      </c>
      <c r="R4" s="11" t="s">
        <v>38</v>
      </c>
      <c r="T4" s="9">
        <f>MAX(T5:T500)</f>
        <v>2022</v>
      </c>
      <c r="U4" s="9"/>
      <c r="V4" s="10" t="s">
        <v>36</v>
      </c>
    </row>
    <row r="5" spans="1:22" x14ac:dyDescent="0.3">
      <c r="A5" s="9">
        <v>1</v>
      </c>
      <c r="B5" s="9" t="s">
        <v>36</v>
      </c>
      <c r="D5" s="13">
        <f t="shared" ref="D5:D43" si="0">D6-1</f>
        <v>1982</v>
      </c>
      <c r="E5" s="9">
        <f>IFERROR(VLOOKUP($D5,'Água Cor NUTS II Tab'!$A$5:$D$111,E$1,FALSE),"")</f>
        <v>22361.780576844692</v>
      </c>
      <c r="G5" s="13">
        <f>D5</f>
        <v>1982</v>
      </c>
      <c r="H5" s="14">
        <f>IF(SUM(E5)=0,"",E5/P5)</f>
        <v>1</v>
      </c>
      <c r="J5" s="13">
        <f>G5</f>
        <v>1982</v>
      </c>
      <c r="K5" s="14">
        <f>IF(SUM(E5)=0,"",E5/Q5)</f>
        <v>5.6463439493093358E-3</v>
      </c>
      <c r="M5" s="13">
        <f>J5</f>
        <v>1982</v>
      </c>
      <c r="N5" s="14">
        <f>IF(SUM(E5)=0,"",E5/R5)</f>
        <v>1.8409303183374243E-3</v>
      </c>
      <c r="P5" s="15">
        <f>IFERROR(VLOOKUP($D5,'Água Cor NUTS II Tab'!$A$5:$D$111,P$1,FALSE),"")</f>
        <v>22361.780576844692</v>
      </c>
      <c r="Q5" s="15">
        <f>IFERROR(VLOOKUP($D5,'Água Cor NUTS II Tab'!$A$5:$D$111,Q$1,FALSE),"")</f>
        <v>3960399.9999999995</v>
      </c>
      <c r="R5" s="15">
        <f>IFERROR(VLOOKUP($D5,'Água Cor NUTS II Tab'!$A$5:$D$111,R$1,FALSE),"")</f>
        <v>12147000</v>
      </c>
      <c r="T5" s="9">
        <f>IF(SUM(V5)&gt;0,U5,"")</f>
        <v>1978</v>
      </c>
      <c r="U5" s="9">
        <v>1978</v>
      </c>
      <c r="V5" s="10">
        <f>IFERROR(VLOOKUP($U5,'Água Cor NUTS II Tab'!$A$5:$I$52,2,FALSE),"")</f>
        <v>14212.47511993172</v>
      </c>
    </row>
    <row r="6" spans="1:22" x14ac:dyDescent="0.3">
      <c r="D6" s="13">
        <f t="shared" si="0"/>
        <v>1983</v>
      </c>
      <c r="E6" s="9">
        <f>IFERROR(VLOOKUP($D6,'Água Cor NUTS II Tab'!$A$5:$D$111,E$1,FALSE),"")</f>
        <v>33534.362877238782</v>
      </c>
      <c r="G6" s="13">
        <f t="shared" ref="G6:G45" si="1">D6</f>
        <v>1983</v>
      </c>
      <c r="H6" s="14">
        <f t="shared" ref="H6:H44" si="2">IF(SUM(E6)=0,"",E6/P6)</f>
        <v>1</v>
      </c>
      <c r="J6" s="13">
        <f>J5+1</f>
        <v>1983</v>
      </c>
      <c r="K6" s="14">
        <f t="shared" ref="K6:K44" si="3">IF(SUM(E6)=0,"",E6/Q6)</f>
        <v>6.932168036638508E-3</v>
      </c>
      <c r="M6" s="13">
        <f>M5+1</f>
        <v>1983</v>
      </c>
      <c r="N6" s="14">
        <f t="shared" ref="N6:N44" si="4">IF(SUM(E6)=0,"",E6/R6)</f>
        <v>2.1719146941216829E-3</v>
      </c>
      <c r="P6" s="15">
        <f>IFERROR(VLOOKUP($D6,'Água Cor NUTS II Tab'!$A$5:$D$111,P$1,FALSE),"")</f>
        <v>33534.362877238782</v>
      </c>
      <c r="Q6" s="15">
        <f>IFERROR(VLOOKUP($D6,'Água Cor NUTS II Tab'!$A$5:$D$111,Q$1,FALSE),"")</f>
        <v>4837500</v>
      </c>
      <c r="R6" s="15">
        <f>IFERROR(VLOOKUP($D6,'Água Cor NUTS II Tab'!$A$5:$D$111,R$1,FALSE),"")</f>
        <v>15440000</v>
      </c>
      <c r="T6" s="9">
        <f t="shared" ref="T6:T56" si="5">IF(SUM(V6)&gt;0,U6,"")</f>
        <v>1979</v>
      </c>
      <c r="U6" s="9">
        <v>1979</v>
      </c>
      <c r="V6" s="10">
        <f>IFERROR(VLOOKUP($U6,'Água Cor NUTS II Tab'!$A$5:$I$52,2,FALSE),"")</f>
        <v>17851.373876306356</v>
      </c>
    </row>
    <row r="7" spans="1:22" x14ac:dyDescent="0.3">
      <c r="D7" s="13">
        <f t="shared" si="0"/>
        <v>1984</v>
      </c>
      <c r="E7" s="9">
        <f>IFERROR(VLOOKUP($D7,'Água Cor NUTS II Tab'!$A$5:$D$111,E$1,FALSE),"")</f>
        <v>40733.23450371965</v>
      </c>
      <c r="G7" s="13">
        <f t="shared" si="1"/>
        <v>1984</v>
      </c>
      <c r="H7" s="14">
        <f t="shared" si="2"/>
        <v>1</v>
      </c>
      <c r="J7" s="13">
        <f t="shared" ref="J7:J45" si="6">J6+1</f>
        <v>1984</v>
      </c>
      <c r="K7" s="14">
        <f t="shared" si="3"/>
        <v>7.7804967248714784E-3</v>
      </c>
      <c r="M7" s="13">
        <f t="shared" ref="M7:M45" si="7">M6+1</f>
        <v>1984</v>
      </c>
      <c r="N7" s="14">
        <f t="shared" si="4"/>
        <v>2.1496244922539261E-3</v>
      </c>
      <c r="P7" s="15">
        <f>IFERROR(VLOOKUP($D7,'Água Cor NUTS II Tab'!$A$5:$D$111,P$1,FALSE),"")</f>
        <v>40733.23450371965</v>
      </c>
      <c r="Q7" s="15">
        <f>IFERROR(VLOOKUP($D7,'Água Cor NUTS II Tab'!$A$5:$D$111,Q$1,FALSE),"")</f>
        <v>5235300</v>
      </c>
      <c r="R7" s="15">
        <f>IFERROR(VLOOKUP($D7,'Água Cor NUTS II Tab'!$A$5:$D$111,R$1,FALSE),"")</f>
        <v>18949000</v>
      </c>
      <c r="T7" s="9">
        <f t="shared" si="5"/>
        <v>1980</v>
      </c>
      <c r="U7" s="9">
        <v>1980</v>
      </c>
      <c r="V7" s="10">
        <f>IFERROR(VLOOKUP($U7,'Água Cor NUTS II Tab'!$A$5:$I$52,2,FALSE),"")</f>
        <v>22416.613297831158</v>
      </c>
    </row>
    <row r="8" spans="1:22" x14ac:dyDescent="0.3">
      <c r="D8" s="13">
        <f t="shared" si="0"/>
        <v>1985</v>
      </c>
      <c r="E8" s="9">
        <f>IFERROR(VLOOKUP($D8,'Água Cor NUTS II Tab'!$A$5:$D$111,E$1,FALSE),"")</f>
        <v>124784.31858674837</v>
      </c>
      <c r="G8" s="13">
        <f t="shared" si="1"/>
        <v>1985</v>
      </c>
      <c r="H8" s="14">
        <f t="shared" si="2"/>
        <v>1</v>
      </c>
      <c r="J8" s="13">
        <f t="shared" si="6"/>
        <v>1985</v>
      </c>
      <c r="K8" s="14">
        <f t="shared" si="3"/>
        <v>2.0799466377762504E-2</v>
      </c>
      <c r="M8" s="13">
        <f t="shared" si="7"/>
        <v>1985</v>
      </c>
      <c r="N8" s="14">
        <f t="shared" si="4"/>
        <v>5.37245147122701E-3</v>
      </c>
      <c r="P8" s="15">
        <f>IFERROR(VLOOKUP($D8,'Água Cor NUTS II Tab'!$A$5:$D$111,P$1,FALSE),"")</f>
        <v>124784.31858674837</v>
      </c>
      <c r="Q8" s="15">
        <f>IFERROR(VLOOKUP($D8,'Água Cor NUTS II Tab'!$A$5:$D$111,Q$1,FALSE),"")</f>
        <v>5999400</v>
      </c>
      <c r="R8" s="15">
        <f>IFERROR(VLOOKUP($D8,'Água Cor NUTS II Tab'!$A$5:$D$111,R$1,FALSE),"")</f>
        <v>23226699.999999996</v>
      </c>
      <c r="T8" s="9">
        <f t="shared" si="5"/>
        <v>1981</v>
      </c>
      <c r="U8" s="9">
        <v>1981</v>
      </c>
      <c r="V8" s="10">
        <f>IFERROR(VLOOKUP($U8,'Água Cor NUTS II Tab'!$A$5:$I$52,2,FALSE),"")</f>
        <v>19714.024792240587</v>
      </c>
    </row>
    <row r="9" spans="1:22" x14ac:dyDescent="0.3">
      <c r="D9" s="13">
        <f t="shared" si="0"/>
        <v>1986</v>
      </c>
      <c r="E9" s="9">
        <f>IFERROR(VLOOKUP($D9,'Água Cor NUTS II Tab'!$A$5:$D$111,E$1,FALSE),"")</f>
        <v>98117.338613663189</v>
      </c>
      <c r="G9" s="13">
        <f t="shared" si="1"/>
        <v>1986</v>
      </c>
      <c r="H9" s="14">
        <f t="shared" si="2"/>
        <v>1</v>
      </c>
      <c r="J9" s="13">
        <f t="shared" si="6"/>
        <v>1986</v>
      </c>
      <c r="K9" s="14">
        <f t="shared" si="3"/>
        <v>1.3891343670526558E-2</v>
      </c>
      <c r="M9" s="13">
        <f t="shared" si="7"/>
        <v>1986</v>
      </c>
      <c r="N9" s="14">
        <f t="shared" si="4"/>
        <v>3.4630545242463873E-3</v>
      </c>
      <c r="P9" s="15">
        <f>IFERROR(VLOOKUP($D9,'Água Cor NUTS II Tab'!$A$5:$D$111,P$1,FALSE),"")</f>
        <v>98117.338613663189</v>
      </c>
      <c r="Q9" s="15">
        <f>IFERROR(VLOOKUP($D9,'Água Cor NUTS II Tab'!$A$5:$D$111,Q$1,FALSE),"")</f>
        <v>7063200</v>
      </c>
      <c r="R9" s="15">
        <f>IFERROR(VLOOKUP($D9,'Água Cor NUTS II Tab'!$A$5:$D$111,R$1,FALSE),"")</f>
        <v>28332600</v>
      </c>
      <c r="T9" s="9">
        <f t="shared" si="5"/>
        <v>1982</v>
      </c>
      <c r="U9" s="9">
        <v>1982</v>
      </c>
      <c r="V9" s="10">
        <f>IFERROR(VLOOKUP($U9,'Água Cor NUTS II Tab'!$A$5:$I$52,2,FALSE),"")</f>
        <v>22361.780576844692</v>
      </c>
    </row>
    <row r="10" spans="1:22" x14ac:dyDescent="0.3">
      <c r="D10" s="13">
        <f t="shared" si="0"/>
        <v>1987</v>
      </c>
      <c r="E10" s="9">
        <f>IFERROR(VLOOKUP($D10,'Água Cor NUTS II Tab'!$A$5:$D$111,E$1,FALSE),"")</f>
        <v>148406.35362942377</v>
      </c>
      <c r="G10" s="13">
        <f t="shared" si="1"/>
        <v>1987</v>
      </c>
      <c r="H10" s="14">
        <f t="shared" si="2"/>
        <v>1</v>
      </c>
      <c r="J10" s="13">
        <f t="shared" si="6"/>
        <v>1987</v>
      </c>
      <c r="K10" s="14">
        <f t="shared" si="3"/>
        <v>1.6118335845407859E-2</v>
      </c>
      <c r="M10" s="13">
        <f t="shared" si="7"/>
        <v>1987</v>
      </c>
      <c r="N10" s="14">
        <f t="shared" si="4"/>
        <v>4.4289166518770989E-3</v>
      </c>
      <c r="P10" s="15">
        <f>IFERROR(VLOOKUP($D10,'Água Cor NUTS II Tab'!$A$5:$D$111,P$1,FALSE),"")</f>
        <v>148406.35362942377</v>
      </c>
      <c r="Q10" s="15">
        <f>IFERROR(VLOOKUP($D10,'Água Cor NUTS II Tab'!$A$5:$D$111,Q$1,FALSE),"")</f>
        <v>9207300</v>
      </c>
      <c r="R10" s="15">
        <f>IFERROR(VLOOKUP($D10,'Água Cor NUTS II Tab'!$A$5:$D$111,R$1,FALSE),"")</f>
        <v>33508500</v>
      </c>
      <c r="T10" s="9">
        <f t="shared" si="5"/>
        <v>1983</v>
      </c>
      <c r="U10" s="9">
        <v>1983</v>
      </c>
      <c r="V10" s="10">
        <f>IFERROR(VLOOKUP($U10,'Água Cor NUTS II Tab'!$A$5:$I$52,2,FALSE),"")</f>
        <v>33534.362877238782</v>
      </c>
    </row>
    <row r="11" spans="1:22" x14ac:dyDescent="0.3">
      <c r="D11" s="13">
        <f t="shared" si="0"/>
        <v>1988</v>
      </c>
      <c r="E11" s="9">
        <f>IFERROR(VLOOKUP($D11,'Água Cor NUTS II Tab'!$A$5:$D$111,E$1,FALSE),"")</f>
        <v>183209.77813803789</v>
      </c>
      <c r="G11" s="13">
        <f t="shared" si="1"/>
        <v>1988</v>
      </c>
      <c r="H11" s="14">
        <f t="shared" si="2"/>
        <v>1</v>
      </c>
      <c r="J11" s="13">
        <f t="shared" si="6"/>
        <v>1988</v>
      </c>
      <c r="K11" s="14">
        <f t="shared" si="3"/>
        <v>1.5654138738340161E-2</v>
      </c>
      <c r="M11" s="13">
        <f t="shared" si="7"/>
        <v>1988</v>
      </c>
      <c r="N11" s="14">
        <f t="shared" si="4"/>
        <v>4.5750060714990805E-3</v>
      </c>
      <c r="P11" s="15">
        <f>IFERROR(VLOOKUP($D11,'Água Cor NUTS II Tab'!$A$5:$D$111,P$1,FALSE),"")</f>
        <v>183209.77813803789</v>
      </c>
      <c r="Q11" s="15">
        <f>IFERROR(VLOOKUP($D11,'Água Cor NUTS II Tab'!$A$5:$D$111,Q$1,FALSE),"")</f>
        <v>11703599.999999998</v>
      </c>
      <c r="R11" s="15">
        <f>IFERROR(VLOOKUP($D11,'Água Cor NUTS II Tab'!$A$5:$D$111,R$1,FALSE),"")</f>
        <v>40045800</v>
      </c>
      <c r="T11" s="9">
        <f t="shared" si="5"/>
        <v>1984</v>
      </c>
      <c r="U11" s="9">
        <v>1984</v>
      </c>
      <c r="V11" s="10">
        <f>IFERROR(VLOOKUP($U11,'Água Cor NUTS II Tab'!$A$5:$I$52,2,FALSE),"")</f>
        <v>40733.23450371965</v>
      </c>
    </row>
    <row r="12" spans="1:22" x14ac:dyDescent="0.3">
      <c r="D12" s="13">
        <f t="shared" si="0"/>
        <v>1989</v>
      </c>
      <c r="E12" s="9">
        <f>IFERROR(VLOOKUP($D12,'Água Cor NUTS II Tab'!$A$5:$D$111,E$1,FALSE),"")</f>
        <v>230602.53183551636</v>
      </c>
      <c r="G12" s="13">
        <f t="shared" si="1"/>
        <v>1989</v>
      </c>
      <c r="H12" s="14">
        <f t="shared" si="2"/>
        <v>1</v>
      </c>
      <c r="J12" s="13">
        <f t="shared" si="6"/>
        <v>1989</v>
      </c>
      <c r="K12" s="14">
        <f t="shared" si="3"/>
        <v>1.7197337039906661E-2</v>
      </c>
      <c r="M12" s="13">
        <f t="shared" si="7"/>
        <v>1989</v>
      </c>
      <c r="N12" s="14">
        <f t="shared" si="4"/>
        <v>4.8834431037586079E-3</v>
      </c>
      <c r="P12" s="15">
        <f>IFERROR(VLOOKUP($D12,'Água Cor NUTS II Tab'!$A$5:$D$111,P$1,FALSE),"")</f>
        <v>230602.53183551636</v>
      </c>
      <c r="Q12" s="15">
        <f>IFERROR(VLOOKUP($D12,'Água Cor NUTS II Tab'!$A$5:$D$111,Q$1,FALSE),"")</f>
        <v>13409199.999999998</v>
      </c>
      <c r="R12" s="15">
        <f>IFERROR(VLOOKUP($D12,'Água Cor NUTS II Tab'!$A$5:$D$111,R$1,FALSE),"")</f>
        <v>47221300</v>
      </c>
      <c r="T12" s="9">
        <f t="shared" si="5"/>
        <v>1985</v>
      </c>
      <c r="U12" s="9">
        <v>1985</v>
      </c>
      <c r="V12" s="10">
        <f>IFERROR(VLOOKUP($U12,'Água Cor NUTS II Tab'!$A$5:$I$52,2,FALSE),"")</f>
        <v>124784.31858674837</v>
      </c>
    </row>
    <row r="13" spans="1:22" x14ac:dyDescent="0.3">
      <c r="D13" s="13">
        <f t="shared" si="0"/>
        <v>1990</v>
      </c>
      <c r="E13" s="9">
        <f>IFERROR(VLOOKUP($D13,'Água Cor NUTS II Tab'!$A$5:$D$111,E$1,FALSE),"")</f>
        <v>244994.1327223276</v>
      </c>
      <c r="G13" s="13">
        <f t="shared" si="1"/>
        <v>1990</v>
      </c>
      <c r="H13" s="14">
        <f t="shared" si="2"/>
        <v>1</v>
      </c>
      <c r="J13" s="13">
        <f t="shared" si="6"/>
        <v>1990</v>
      </c>
      <c r="K13" s="14">
        <f t="shared" si="3"/>
        <v>1.5944014520615623E-2</v>
      </c>
      <c r="M13" s="13">
        <f t="shared" si="7"/>
        <v>1990</v>
      </c>
      <c r="N13" s="14">
        <f t="shared" si="4"/>
        <v>4.3214939095873777E-3</v>
      </c>
      <c r="P13" s="15">
        <f>IFERROR(VLOOKUP($D13,'Água Cor NUTS II Tab'!$A$5:$D$111,P$1,FALSE),"")</f>
        <v>244994.1327223276</v>
      </c>
      <c r="Q13" s="15">
        <f>IFERROR(VLOOKUP($D13,'Água Cor NUTS II Tab'!$A$5:$D$111,Q$1,FALSE),"")</f>
        <v>15365900</v>
      </c>
      <c r="R13" s="15">
        <f>IFERROR(VLOOKUP($D13,'Água Cor NUTS II Tab'!$A$5:$D$111,R$1,FALSE),"")</f>
        <v>56692000</v>
      </c>
      <c r="T13" s="9">
        <f t="shared" si="5"/>
        <v>1986</v>
      </c>
      <c r="U13" s="9">
        <v>1986</v>
      </c>
      <c r="V13" s="10">
        <f>IFERROR(VLOOKUP($U13,'Água Cor NUTS II Tab'!$A$5:$I$52,2,FALSE),"")</f>
        <v>98117.338613663189</v>
      </c>
    </row>
    <row r="14" spans="1:22" x14ac:dyDescent="0.3">
      <c r="D14" s="13">
        <f t="shared" si="0"/>
        <v>1991</v>
      </c>
      <c r="E14" s="9">
        <f>IFERROR(VLOOKUP($D14,'Água Cor NUTS II Tab'!$A$5:$D$111,E$1,FALSE),"")</f>
        <v>311625.89855375804</v>
      </c>
      <c r="G14" s="13">
        <f t="shared" si="1"/>
        <v>1991</v>
      </c>
      <c r="H14" s="14">
        <f t="shared" si="2"/>
        <v>1</v>
      </c>
      <c r="J14" s="13">
        <f t="shared" si="6"/>
        <v>1991</v>
      </c>
      <c r="K14" s="14">
        <f t="shared" si="3"/>
        <v>1.7933961692291112E-2</v>
      </c>
      <c r="M14" s="13">
        <f t="shared" si="7"/>
        <v>1991</v>
      </c>
      <c r="N14" s="14">
        <f t="shared" si="4"/>
        <v>4.7938537096784122E-3</v>
      </c>
      <c r="P14" s="15">
        <f>IFERROR(VLOOKUP($D14,'Água Cor NUTS II Tab'!$A$5:$D$111,P$1,FALSE),"")</f>
        <v>311625.89855375804</v>
      </c>
      <c r="Q14" s="15">
        <f>IFERROR(VLOOKUP($D14,'Água Cor NUTS II Tab'!$A$5:$D$111,Q$1,FALSE),"")</f>
        <v>17376300</v>
      </c>
      <c r="R14" s="15">
        <f>IFERROR(VLOOKUP($D14,'Água Cor NUTS II Tab'!$A$5:$D$111,R$1,FALSE),"")</f>
        <v>65005299.999999993</v>
      </c>
      <c r="T14" s="9">
        <f t="shared" si="5"/>
        <v>1987</v>
      </c>
      <c r="U14" s="9">
        <v>1987</v>
      </c>
      <c r="V14" s="10">
        <f>IFERROR(VLOOKUP($U14,'Água Cor NUTS II Tab'!$A$5:$I$52,2,FALSE),"")</f>
        <v>148406.35362942377</v>
      </c>
    </row>
    <row r="15" spans="1:22" x14ac:dyDescent="0.3">
      <c r="D15" s="13">
        <f t="shared" si="0"/>
        <v>1992</v>
      </c>
      <c r="E15" s="9">
        <f>IFERROR(VLOOKUP($D15,'Água Cor NUTS II Tab'!$A$5:$D$111,E$1,FALSE),"")</f>
        <v>385947.07601759071</v>
      </c>
      <c r="G15" s="13">
        <f t="shared" si="1"/>
        <v>1992</v>
      </c>
      <c r="H15" s="14">
        <f t="shared" si="2"/>
        <v>1</v>
      </c>
      <c r="J15" s="13">
        <f t="shared" si="6"/>
        <v>1992</v>
      </c>
      <c r="K15" s="14">
        <f t="shared" si="3"/>
        <v>1.9851202346342491E-2</v>
      </c>
      <c r="M15" s="13">
        <f t="shared" si="7"/>
        <v>1992</v>
      </c>
      <c r="N15" s="14">
        <f t="shared" si="4"/>
        <v>5.2900188056842698E-3</v>
      </c>
      <c r="P15" s="15">
        <f>IFERROR(VLOOKUP($D15,'Água Cor NUTS II Tab'!$A$5:$D$111,P$1,FALSE),"")</f>
        <v>385947.07601759071</v>
      </c>
      <c r="Q15" s="15">
        <f>IFERROR(VLOOKUP($D15,'Água Cor NUTS II Tab'!$A$5:$D$111,Q$1,FALSE),"")</f>
        <v>19442000</v>
      </c>
      <c r="R15" s="15">
        <f>IFERROR(VLOOKUP($D15,'Água Cor NUTS II Tab'!$A$5:$D$111,R$1,FALSE),"")</f>
        <v>72957600</v>
      </c>
      <c r="T15" s="9">
        <f t="shared" si="5"/>
        <v>1988</v>
      </c>
      <c r="U15" s="9">
        <v>1988</v>
      </c>
      <c r="V15" s="10">
        <f>IFERROR(VLOOKUP($U15,'Água Cor NUTS II Tab'!$A$5:$I$52,2,FALSE),"")</f>
        <v>183209.77813803789</v>
      </c>
    </row>
    <row r="16" spans="1:22" x14ac:dyDescent="0.3">
      <c r="D16" s="13">
        <f t="shared" si="0"/>
        <v>1993</v>
      </c>
      <c r="E16" s="9">
        <f>IFERROR(VLOOKUP($D16,'Água Cor NUTS II Tab'!$A$5:$D$111,E$1,FALSE),"")</f>
        <v>371760.58107045729</v>
      </c>
      <c r="G16" s="13">
        <f t="shared" si="1"/>
        <v>1993</v>
      </c>
      <c r="H16" s="14">
        <f t="shared" si="2"/>
        <v>1</v>
      </c>
      <c r="J16" s="13">
        <f t="shared" si="6"/>
        <v>1993</v>
      </c>
      <c r="K16" s="14">
        <f t="shared" si="3"/>
        <v>2.00376530644721E-2</v>
      </c>
      <c r="M16" s="13">
        <f t="shared" si="7"/>
        <v>1993</v>
      </c>
      <c r="N16" s="14">
        <f t="shared" si="4"/>
        <v>4.8874001489573708E-3</v>
      </c>
      <c r="P16" s="15">
        <f>IFERROR(VLOOKUP($D16,'Água Cor NUTS II Tab'!$A$5:$D$111,P$1,FALSE),"")</f>
        <v>371760.58107045729</v>
      </c>
      <c r="Q16" s="15">
        <f>IFERROR(VLOOKUP($D16,'Água Cor NUTS II Tab'!$A$5:$D$111,Q$1,FALSE),"")</f>
        <v>18553100</v>
      </c>
      <c r="R16" s="15">
        <f>IFERROR(VLOOKUP($D16,'Água Cor NUTS II Tab'!$A$5:$D$111,R$1,FALSE),"")</f>
        <v>76065100</v>
      </c>
      <c r="T16" s="9">
        <f t="shared" si="5"/>
        <v>1989</v>
      </c>
      <c r="U16" s="9">
        <v>1989</v>
      </c>
      <c r="V16" s="10">
        <f>IFERROR(VLOOKUP($U16,'Água Cor NUTS II Tab'!$A$5:$I$52,2,FALSE),"")</f>
        <v>230602.53183551636</v>
      </c>
    </row>
    <row r="17" spans="4:22" x14ac:dyDescent="0.3">
      <c r="D17" s="13">
        <f t="shared" si="0"/>
        <v>1994</v>
      </c>
      <c r="E17" s="9">
        <f>IFERROR(VLOOKUP($D17,'Água Cor NUTS II Tab'!$A$5:$D$111,E$1,FALSE),"")</f>
        <v>459360.48978684703</v>
      </c>
      <c r="G17" s="13">
        <f t="shared" si="1"/>
        <v>1994</v>
      </c>
      <c r="H17" s="14">
        <f t="shared" si="2"/>
        <v>1</v>
      </c>
      <c r="J17" s="13">
        <f t="shared" si="6"/>
        <v>1994</v>
      </c>
      <c r="K17" s="14">
        <f t="shared" si="3"/>
        <v>2.3881367384980947E-2</v>
      </c>
      <c r="M17" s="13">
        <f t="shared" si="7"/>
        <v>1994</v>
      </c>
      <c r="N17" s="14">
        <f t="shared" si="4"/>
        <v>5.5701124520648668E-3</v>
      </c>
      <c r="P17" s="15">
        <f>IFERROR(VLOOKUP($D17,'Água Cor NUTS II Tab'!$A$5:$D$111,P$1,FALSE),"")</f>
        <v>459360.48978684703</v>
      </c>
      <c r="Q17" s="15">
        <f>IFERROR(VLOOKUP($D17,'Água Cor NUTS II Tab'!$A$5:$D$111,Q$1,FALSE),"")</f>
        <v>19235100</v>
      </c>
      <c r="R17" s="15">
        <f>IFERROR(VLOOKUP($D17,'Água Cor NUTS II Tab'!$A$5:$D$111,R$1,FALSE),"")</f>
        <v>82468799.999999985</v>
      </c>
      <c r="T17" s="9">
        <f t="shared" si="5"/>
        <v>1990</v>
      </c>
      <c r="U17" s="9">
        <v>1990</v>
      </c>
      <c r="V17" s="10">
        <f>IFERROR(VLOOKUP($U17,'Água Cor NUTS II Tab'!$A$5:$I$52,2,FALSE),"")</f>
        <v>244994.1327223276</v>
      </c>
    </row>
    <row r="18" spans="4:22" x14ac:dyDescent="0.3">
      <c r="D18" s="13">
        <f t="shared" si="0"/>
        <v>1995</v>
      </c>
      <c r="E18" s="9">
        <f>IFERROR(VLOOKUP($D18,'Água Cor NUTS II Tab'!$A$5:$D$111,E$1,FALSE),"")</f>
        <v>364319</v>
      </c>
      <c r="G18" s="13">
        <f t="shared" si="1"/>
        <v>1995</v>
      </c>
      <c r="H18" s="14">
        <f t="shared" si="2"/>
        <v>1</v>
      </c>
      <c r="J18" s="13">
        <f t="shared" si="6"/>
        <v>1995</v>
      </c>
      <c r="K18" s="14">
        <f t="shared" si="3"/>
        <v>1.7576855532826431E-2</v>
      </c>
      <c r="M18" s="13">
        <f t="shared" si="7"/>
        <v>1995</v>
      </c>
      <c r="N18" s="14">
        <f t="shared" si="4"/>
        <v>4.0921569023886703E-3</v>
      </c>
      <c r="P18" s="15">
        <f>IFERROR(VLOOKUP($D18,'Água Cor NUTS II Tab'!$A$5:$D$111,P$1,FALSE),"")</f>
        <v>364319</v>
      </c>
      <c r="Q18" s="15">
        <f>IFERROR(VLOOKUP($D18,'Água Cor NUTS II Tab'!$A$5:$D$111,Q$1,FALSE),"")</f>
        <v>20727200</v>
      </c>
      <c r="R18" s="15">
        <f>IFERROR(VLOOKUP($D18,'Água Cor NUTS II Tab'!$A$5:$D$111,R$1,FALSE),"")</f>
        <v>89028600</v>
      </c>
      <c r="T18" s="9">
        <f t="shared" si="5"/>
        <v>1991</v>
      </c>
      <c r="U18" s="9">
        <v>1991</v>
      </c>
      <c r="V18" s="10">
        <f>IFERROR(VLOOKUP($U18,'Água Cor NUTS II Tab'!$A$5:$I$52,2,FALSE),"")</f>
        <v>311625.89855375804</v>
      </c>
    </row>
    <row r="19" spans="4:22" x14ac:dyDescent="0.3">
      <c r="D19" s="13">
        <f t="shared" si="0"/>
        <v>1996</v>
      </c>
      <c r="E19" s="9">
        <f>IFERROR(VLOOKUP($D19,'Água Cor NUTS II Tab'!$A$5:$D$111,E$1,FALSE),"")</f>
        <v>314419.99999999994</v>
      </c>
      <c r="G19" s="13">
        <f t="shared" si="1"/>
        <v>1996</v>
      </c>
      <c r="H19" s="14">
        <f t="shared" si="2"/>
        <v>1</v>
      </c>
      <c r="J19" s="13">
        <f t="shared" si="6"/>
        <v>1996</v>
      </c>
      <c r="K19" s="14">
        <f t="shared" si="3"/>
        <v>1.3987837050284497E-2</v>
      </c>
      <c r="M19" s="13">
        <f t="shared" si="7"/>
        <v>1996</v>
      </c>
      <c r="N19" s="14">
        <f t="shared" si="4"/>
        <v>3.3324289148249733E-3</v>
      </c>
      <c r="P19" s="15">
        <f>IFERROR(VLOOKUP($D19,'Água Cor NUTS II Tab'!$A$5:$D$111,P$1,FALSE),"")</f>
        <v>314419.99999999994</v>
      </c>
      <c r="Q19" s="15">
        <f>IFERROR(VLOOKUP($D19,'Água Cor NUTS II Tab'!$A$5:$D$111,Q$1,FALSE),"")</f>
        <v>22478100</v>
      </c>
      <c r="R19" s="15">
        <f>IFERROR(VLOOKUP($D19,'Água Cor NUTS II Tab'!$A$5:$D$111,R$1,FALSE),"")</f>
        <v>94351600</v>
      </c>
      <c r="T19" s="9">
        <f t="shared" si="5"/>
        <v>1992</v>
      </c>
      <c r="U19" s="9">
        <v>1992</v>
      </c>
      <c r="V19" s="10">
        <f>IFERROR(VLOOKUP($U19,'Água Cor NUTS II Tab'!$A$5:$I$52,2,FALSE),"")</f>
        <v>385947.07601759071</v>
      </c>
    </row>
    <row r="20" spans="4:22" x14ac:dyDescent="0.3">
      <c r="D20" s="13">
        <f t="shared" si="0"/>
        <v>1997</v>
      </c>
      <c r="E20" s="9">
        <f>IFERROR(VLOOKUP($D20,'Água Cor NUTS II Tab'!$A$5:$D$111,E$1,FALSE),"")</f>
        <v>429704.00000000006</v>
      </c>
      <c r="G20" s="13">
        <f t="shared" si="1"/>
        <v>1997</v>
      </c>
      <c r="H20" s="14">
        <f t="shared" si="2"/>
        <v>1</v>
      </c>
      <c r="J20" s="13">
        <f t="shared" si="6"/>
        <v>1997</v>
      </c>
      <c r="K20" s="14">
        <f t="shared" si="3"/>
        <v>1.6152221144665722E-2</v>
      </c>
      <c r="M20" s="13">
        <f t="shared" si="7"/>
        <v>1997</v>
      </c>
      <c r="N20" s="14">
        <f t="shared" si="4"/>
        <v>4.199161739025065E-3</v>
      </c>
      <c r="P20" s="15">
        <f>IFERROR(VLOOKUP($D20,'Água Cor NUTS II Tab'!$A$5:$D$111,P$1,FALSE),"")</f>
        <v>429704.00000000006</v>
      </c>
      <c r="Q20" s="15">
        <f>IFERROR(VLOOKUP($D20,'Água Cor NUTS II Tab'!$A$5:$D$111,Q$1,FALSE),"")</f>
        <v>26603400</v>
      </c>
      <c r="R20" s="15">
        <f>IFERROR(VLOOKUP($D20,'Água Cor NUTS II Tab'!$A$5:$D$111,R$1,FALSE),"")</f>
        <v>102330900</v>
      </c>
      <c r="T20" s="9">
        <f t="shared" si="5"/>
        <v>1993</v>
      </c>
      <c r="U20" s="9">
        <v>1993</v>
      </c>
      <c r="V20" s="10">
        <f>IFERROR(VLOOKUP($U20,'Água Cor NUTS II Tab'!$A$5:$I$52,2,FALSE),"")</f>
        <v>371760.58107045729</v>
      </c>
    </row>
    <row r="21" spans="4:22" x14ac:dyDescent="0.3">
      <c r="D21" s="13">
        <f t="shared" si="0"/>
        <v>1998</v>
      </c>
      <c r="E21" s="9">
        <f>IFERROR(VLOOKUP($D21,'Água Cor NUTS II Tab'!$A$5:$D$111,E$1,FALSE),"")</f>
        <v>427231</v>
      </c>
      <c r="G21" s="13">
        <f t="shared" si="1"/>
        <v>1998</v>
      </c>
      <c r="H21" s="14">
        <f t="shared" si="2"/>
        <v>1</v>
      </c>
      <c r="J21" s="13">
        <f t="shared" si="6"/>
        <v>1998</v>
      </c>
      <c r="K21" s="14">
        <f t="shared" si="3"/>
        <v>1.4029146457996066E-2</v>
      </c>
      <c r="M21" s="13">
        <f t="shared" si="7"/>
        <v>1998</v>
      </c>
      <c r="N21" s="14">
        <f t="shared" si="4"/>
        <v>3.8367126643640876E-3</v>
      </c>
      <c r="P21" s="15">
        <f>IFERROR(VLOOKUP($D21,'Água Cor NUTS II Tab'!$A$5:$D$111,P$1,FALSE),"")</f>
        <v>427231</v>
      </c>
      <c r="Q21" s="15">
        <f>IFERROR(VLOOKUP($D21,'Água Cor NUTS II Tab'!$A$5:$D$111,Q$1,FALSE),"")</f>
        <v>30453100</v>
      </c>
      <c r="R21" s="15">
        <f>IFERROR(VLOOKUP($D21,'Água Cor NUTS II Tab'!$A$5:$D$111,R$1,FALSE),"")</f>
        <v>111353400</v>
      </c>
      <c r="T21" s="9">
        <f t="shared" si="5"/>
        <v>1994</v>
      </c>
      <c r="U21" s="9">
        <v>1994</v>
      </c>
      <c r="V21" s="10">
        <f>IFERROR(VLOOKUP($U21,'Água Cor NUTS II Tab'!$A$5:$I$52,2,FALSE),"")</f>
        <v>459360.48978684703</v>
      </c>
    </row>
    <row r="22" spans="4:22" x14ac:dyDescent="0.3">
      <c r="D22" s="13">
        <f t="shared" si="0"/>
        <v>1999</v>
      </c>
      <c r="E22" s="9">
        <f>IFERROR(VLOOKUP($D22,'Água Cor NUTS II Tab'!$A$5:$D$111,E$1,FALSE),"")</f>
        <v>594470</v>
      </c>
      <c r="G22" s="13">
        <f t="shared" si="1"/>
        <v>1999</v>
      </c>
      <c r="H22" s="14">
        <f t="shared" si="2"/>
        <v>1</v>
      </c>
      <c r="J22" s="13">
        <f t="shared" si="6"/>
        <v>1999</v>
      </c>
      <c r="K22" s="14">
        <f t="shared" si="3"/>
        <v>1.8014297013021253E-2</v>
      </c>
      <c r="M22" s="13">
        <f t="shared" si="7"/>
        <v>1999</v>
      </c>
      <c r="N22" s="14">
        <f t="shared" si="4"/>
        <v>4.9703478081290402E-3</v>
      </c>
      <c r="P22" s="15">
        <f>IFERROR(VLOOKUP($D22,'Água Cor NUTS II Tab'!$A$5:$D$111,P$1,FALSE),"")</f>
        <v>594470</v>
      </c>
      <c r="Q22" s="15">
        <f>IFERROR(VLOOKUP($D22,'Água Cor NUTS II Tab'!$A$5:$D$111,Q$1,FALSE),"")</f>
        <v>32999900</v>
      </c>
      <c r="R22" s="15">
        <f>IFERROR(VLOOKUP($D22,'Água Cor NUTS II Tab'!$A$5:$D$111,R$1,FALSE),"")</f>
        <v>119603300</v>
      </c>
      <c r="T22" s="9">
        <f t="shared" si="5"/>
        <v>1995</v>
      </c>
      <c r="U22" s="9">
        <v>1995</v>
      </c>
      <c r="V22" s="10">
        <f>IFERROR(VLOOKUP($U22,'Água Cor NUTS II Tab'!$A$5:$I$52,2,FALSE),"")</f>
        <v>364319</v>
      </c>
    </row>
    <row r="23" spans="4:22" x14ac:dyDescent="0.3">
      <c r="D23" s="13">
        <f t="shared" si="0"/>
        <v>2000</v>
      </c>
      <c r="E23" s="9">
        <f>IFERROR(VLOOKUP($D23,'Água Cor NUTS II Tab'!$A$5:$D$111,E$1,FALSE),"")</f>
        <v>683082</v>
      </c>
      <c r="G23" s="13">
        <f t="shared" si="1"/>
        <v>2000</v>
      </c>
      <c r="H23" s="14">
        <f t="shared" si="2"/>
        <v>1</v>
      </c>
      <c r="J23" s="13">
        <f t="shared" si="6"/>
        <v>2000</v>
      </c>
      <c r="K23" s="14">
        <f t="shared" si="3"/>
        <v>1.8995659053556883E-2</v>
      </c>
      <c r="M23" s="13">
        <f t="shared" si="7"/>
        <v>2000</v>
      </c>
      <c r="N23" s="14">
        <f t="shared" si="4"/>
        <v>5.319352565325567E-3</v>
      </c>
      <c r="P23" s="15">
        <f>IFERROR(VLOOKUP($D23,'Água Cor NUTS II Tab'!$A$5:$D$111,P$1,FALSE),"")</f>
        <v>683082</v>
      </c>
      <c r="Q23" s="15">
        <f>IFERROR(VLOOKUP($D23,'Água Cor NUTS II Tab'!$A$5:$D$111,Q$1,FALSE),"")</f>
        <v>35959899.999999993</v>
      </c>
      <c r="R23" s="15">
        <f>IFERROR(VLOOKUP($D23,'Água Cor NUTS II Tab'!$A$5:$D$111,R$1,FALSE),"")</f>
        <v>128414500</v>
      </c>
      <c r="T23" s="9">
        <f t="shared" si="5"/>
        <v>1996</v>
      </c>
      <c r="U23" s="9">
        <v>1996</v>
      </c>
      <c r="V23" s="10">
        <f>IFERROR(VLOOKUP($U23,'Água Cor NUTS II Tab'!$A$5:$I$52,2,FALSE),"")</f>
        <v>314419.99999999994</v>
      </c>
    </row>
    <row r="24" spans="4:22" x14ac:dyDescent="0.3">
      <c r="D24" s="13">
        <f t="shared" si="0"/>
        <v>2001</v>
      </c>
      <c r="E24" s="9">
        <f>IFERROR(VLOOKUP($D24,'Água Cor NUTS II Tab'!$A$5:$D$111,E$1,FALSE),"")</f>
        <v>643474</v>
      </c>
      <c r="G24" s="13">
        <f t="shared" si="1"/>
        <v>2001</v>
      </c>
      <c r="H24" s="14">
        <f t="shared" si="2"/>
        <v>1</v>
      </c>
      <c r="J24" s="13">
        <f t="shared" si="6"/>
        <v>2001</v>
      </c>
      <c r="K24" s="14">
        <f t="shared" si="3"/>
        <v>1.73082033708651E-2</v>
      </c>
      <c r="M24" s="13">
        <f t="shared" si="7"/>
        <v>2001</v>
      </c>
      <c r="N24" s="14">
        <f t="shared" si="4"/>
        <v>4.7392636794228102E-3</v>
      </c>
      <c r="P24" s="15">
        <f>IFERROR(VLOOKUP($D24,'Água Cor NUTS II Tab'!$A$5:$D$111,P$1,FALSE),"")</f>
        <v>643474</v>
      </c>
      <c r="Q24" s="15">
        <f>IFERROR(VLOOKUP($D24,'Água Cor NUTS II Tab'!$A$5:$D$111,Q$1,FALSE),"")</f>
        <v>37177399.999999993</v>
      </c>
      <c r="R24" s="15">
        <f>IFERROR(VLOOKUP($D24,'Água Cor NUTS II Tab'!$A$5:$D$111,R$1,FALSE),"")</f>
        <v>135775100</v>
      </c>
      <c r="T24" s="9">
        <f t="shared" si="5"/>
        <v>1997</v>
      </c>
      <c r="U24" s="9">
        <v>1997</v>
      </c>
      <c r="V24" s="10">
        <f>IFERROR(VLOOKUP($U24,'Água Cor NUTS II Tab'!$A$5:$I$52,2,FALSE),"")</f>
        <v>429704.00000000006</v>
      </c>
    </row>
    <row r="25" spans="4:22" x14ac:dyDescent="0.3">
      <c r="D25" s="13">
        <f t="shared" si="0"/>
        <v>2002</v>
      </c>
      <c r="E25" s="9">
        <f>IFERROR(VLOOKUP($D25,'Água Cor NUTS II Tab'!$A$5:$D$111,E$1,FALSE),"")</f>
        <v>470986</v>
      </c>
      <c r="G25" s="13">
        <f t="shared" si="1"/>
        <v>2002</v>
      </c>
      <c r="H25" s="14">
        <f t="shared" si="2"/>
        <v>1</v>
      </c>
      <c r="J25" s="13">
        <f t="shared" si="6"/>
        <v>2002</v>
      </c>
      <c r="K25" s="14">
        <f t="shared" si="3"/>
        <v>1.277752607805103E-2</v>
      </c>
      <c r="M25" s="13">
        <f t="shared" si="7"/>
        <v>2002</v>
      </c>
      <c r="N25" s="14">
        <f t="shared" si="4"/>
        <v>3.303908267872851E-3</v>
      </c>
      <c r="P25" s="15">
        <f>IFERROR(VLOOKUP($D25,'Água Cor NUTS II Tab'!$A$5:$D$111,P$1,FALSE),"")</f>
        <v>470986</v>
      </c>
      <c r="Q25" s="15">
        <f>IFERROR(VLOOKUP($D25,'Água Cor NUTS II Tab'!$A$5:$D$111,Q$1,FALSE),"")</f>
        <v>36860500</v>
      </c>
      <c r="R25" s="15">
        <f>IFERROR(VLOOKUP($D25,'Água Cor NUTS II Tab'!$A$5:$D$111,R$1,FALSE),"")</f>
        <v>142554200</v>
      </c>
      <c r="T25" s="9">
        <f t="shared" si="5"/>
        <v>1998</v>
      </c>
      <c r="U25" s="9">
        <v>1998</v>
      </c>
      <c r="V25" s="10">
        <f>IFERROR(VLOOKUP($U25,'Água Cor NUTS II Tab'!$A$5:$I$52,2,FALSE),"")</f>
        <v>427231</v>
      </c>
    </row>
    <row r="26" spans="4:22" x14ac:dyDescent="0.3">
      <c r="D26" s="13">
        <f t="shared" si="0"/>
        <v>2003</v>
      </c>
      <c r="E26" s="9">
        <f>IFERROR(VLOOKUP($D26,'Água Cor NUTS II Tab'!$A$5:$D$111,E$1,FALSE),"")</f>
        <v>604535.00000000012</v>
      </c>
      <c r="G26" s="13">
        <f t="shared" si="1"/>
        <v>2003</v>
      </c>
      <c r="H26" s="14">
        <f t="shared" si="2"/>
        <v>1</v>
      </c>
      <c r="J26" s="13">
        <f t="shared" si="6"/>
        <v>2003</v>
      </c>
      <c r="K26" s="14">
        <f t="shared" si="3"/>
        <v>1.7418595471139248E-2</v>
      </c>
      <c r="M26" s="13">
        <f t="shared" si="7"/>
        <v>2003</v>
      </c>
      <c r="N26" s="14">
        <f t="shared" si="4"/>
        <v>4.1387287273444255E-3</v>
      </c>
      <c r="P26" s="15">
        <f>IFERROR(VLOOKUP($D26,'Água Cor NUTS II Tab'!$A$5:$D$111,P$1,FALSE),"")</f>
        <v>604535.00000000012</v>
      </c>
      <c r="Q26" s="15">
        <f>IFERROR(VLOOKUP($D26,'Água Cor NUTS II Tab'!$A$5:$D$111,Q$1,FALSE),"")</f>
        <v>34706300</v>
      </c>
      <c r="R26" s="15">
        <f>IFERROR(VLOOKUP($D26,'Água Cor NUTS II Tab'!$A$5:$D$111,R$1,FALSE),"")</f>
        <v>146067800</v>
      </c>
      <c r="T26" s="9">
        <f t="shared" si="5"/>
        <v>1999</v>
      </c>
      <c r="U26" s="9">
        <v>1999</v>
      </c>
      <c r="V26" s="10">
        <f>IFERROR(VLOOKUP($U26,'Água Cor NUTS II Tab'!$A$5:$I$52,2,FALSE),"")</f>
        <v>594470</v>
      </c>
    </row>
    <row r="27" spans="4:22" x14ac:dyDescent="0.3">
      <c r="D27" s="13">
        <f t="shared" si="0"/>
        <v>2004</v>
      </c>
      <c r="E27" s="9">
        <f>IFERROR(VLOOKUP($D27,'Água Cor NUTS II Tab'!$A$5:$D$111,E$1,FALSE),"")</f>
        <v>676719</v>
      </c>
      <c r="G27" s="13">
        <f t="shared" si="1"/>
        <v>2004</v>
      </c>
      <c r="H27" s="14">
        <f t="shared" si="2"/>
        <v>1</v>
      </c>
      <c r="J27" s="13">
        <f t="shared" si="6"/>
        <v>2004</v>
      </c>
      <c r="K27" s="14">
        <f t="shared" si="3"/>
        <v>1.8975540270366516E-2</v>
      </c>
      <c r="M27" s="13">
        <f t="shared" si="7"/>
        <v>2004</v>
      </c>
      <c r="N27" s="14">
        <f t="shared" si="4"/>
        <v>4.444834888248414E-3</v>
      </c>
      <c r="P27" s="15">
        <f>IFERROR(VLOOKUP($D27,'Água Cor NUTS II Tab'!$A$5:$D$111,P$1,FALSE),"")</f>
        <v>676719</v>
      </c>
      <c r="Q27" s="15">
        <f>IFERROR(VLOOKUP($D27,'Água Cor NUTS II Tab'!$A$5:$D$111,Q$1,FALSE),"")</f>
        <v>35662700</v>
      </c>
      <c r="R27" s="15">
        <f>IFERROR(VLOOKUP($D27,'Água Cor NUTS II Tab'!$A$5:$D$111,R$1,FALSE),"")</f>
        <v>152248400.00000003</v>
      </c>
      <c r="T27" s="9">
        <f t="shared" si="5"/>
        <v>2000</v>
      </c>
      <c r="U27" s="9">
        <v>2000</v>
      </c>
      <c r="V27" s="10">
        <f>IFERROR(VLOOKUP($U27,'Água Cor NUTS II Tab'!$A$5:$I$52,2,FALSE),"")</f>
        <v>683082</v>
      </c>
    </row>
    <row r="28" spans="4:22" x14ac:dyDescent="0.3">
      <c r="D28" s="13">
        <f t="shared" si="0"/>
        <v>2005</v>
      </c>
      <c r="E28" s="9">
        <f>IFERROR(VLOOKUP($D28,'Água Cor NUTS II Tab'!$A$5:$D$111,E$1,FALSE),"")</f>
        <v>885186.99999999988</v>
      </c>
      <c r="G28" s="13">
        <f t="shared" si="1"/>
        <v>2005</v>
      </c>
      <c r="H28" s="14">
        <f t="shared" si="2"/>
        <v>1</v>
      </c>
      <c r="J28" s="13">
        <f t="shared" si="6"/>
        <v>2005</v>
      </c>
      <c r="K28" s="14">
        <f t="shared" si="3"/>
        <v>2.4140717468732781E-2</v>
      </c>
      <c r="M28" s="13">
        <f t="shared" si="7"/>
        <v>2005</v>
      </c>
      <c r="N28" s="14">
        <f t="shared" si="4"/>
        <v>5.5829197484495684E-3</v>
      </c>
      <c r="P28" s="15">
        <f>IFERROR(VLOOKUP($D28,'Água Cor NUTS II Tab'!$A$5:$D$111,P$1,FALSE),"")</f>
        <v>885186.99999999988</v>
      </c>
      <c r="Q28" s="15">
        <f>IFERROR(VLOOKUP($D28,'Água Cor NUTS II Tab'!$A$5:$D$111,Q$1,FALSE),"")</f>
        <v>36667800</v>
      </c>
      <c r="R28" s="15">
        <f>IFERROR(VLOOKUP($D28,'Água Cor NUTS II Tab'!$A$5:$D$111,R$1,FALSE),"")</f>
        <v>158552700</v>
      </c>
      <c r="T28" s="9">
        <f t="shared" si="5"/>
        <v>2001</v>
      </c>
      <c r="U28" s="9">
        <v>2001</v>
      </c>
      <c r="V28" s="10">
        <f>IFERROR(VLOOKUP($U28,'Água Cor NUTS II Tab'!$A$5:$I$52,2,FALSE),"")</f>
        <v>643474</v>
      </c>
    </row>
    <row r="29" spans="4:22" x14ac:dyDescent="0.3">
      <c r="D29" s="13">
        <f t="shared" si="0"/>
        <v>2006</v>
      </c>
      <c r="E29" s="9">
        <f>IFERROR(VLOOKUP($D29,'Água Cor NUTS II Tab'!$A$5:$D$111,E$1,FALSE),"")</f>
        <v>1085393</v>
      </c>
      <c r="G29" s="13">
        <f t="shared" si="1"/>
        <v>2006</v>
      </c>
      <c r="H29" s="14">
        <f t="shared" si="2"/>
        <v>1</v>
      </c>
      <c r="J29" s="13">
        <f t="shared" si="6"/>
        <v>2006</v>
      </c>
      <c r="K29" s="14">
        <f t="shared" si="3"/>
        <v>2.8972244762860616E-2</v>
      </c>
      <c r="M29" s="13">
        <f t="shared" si="7"/>
        <v>2006</v>
      </c>
      <c r="N29" s="14">
        <f t="shared" si="4"/>
        <v>6.5282713141553853E-3</v>
      </c>
      <c r="P29" s="15">
        <f>IFERROR(VLOOKUP($D29,'Água Cor NUTS II Tab'!$A$5:$D$111,P$1,FALSE),"")</f>
        <v>1085393</v>
      </c>
      <c r="Q29" s="15">
        <f>IFERROR(VLOOKUP($D29,'Água Cor NUTS II Tab'!$A$5:$D$111,Q$1,FALSE),"")</f>
        <v>37463200.000000007</v>
      </c>
      <c r="R29" s="15">
        <f>IFERROR(VLOOKUP($D29,'Água Cor NUTS II Tab'!$A$5:$D$111,R$1,FALSE),"")</f>
        <v>166260400</v>
      </c>
      <c r="T29" s="9">
        <f t="shared" si="5"/>
        <v>2002</v>
      </c>
      <c r="U29" s="9">
        <v>2002</v>
      </c>
      <c r="V29" s="10">
        <f>IFERROR(VLOOKUP($U29,'Água Cor NUTS II Tab'!$A$5:$I$52,2,FALSE),"")</f>
        <v>470986</v>
      </c>
    </row>
    <row r="30" spans="4:22" x14ac:dyDescent="0.3">
      <c r="D30" s="13">
        <f t="shared" si="0"/>
        <v>2007</v>
      </c>
      <c r="E30" s="9">
        <f>IFERROR(VLOOKUP($D30,'Água Cor NUTS II Tab'!$A$5:$D$111,E$1,FALSE),"")</f>
        <v>1196469</v>
      </c>
      <c r="G30" s="13">
        <f t="shared" si="1"/>
        <v>2007</v>
      </c>
      <c r="H30" s="14">
        <f t="shared" si="2"/>
        <v>1</v>
      </c>
      <c r="J30" s="13">
        <f t="shared" si="6"/>
        <v>2007</v>
      </c>
      <c r="K30" s="14">
        <f t="shared" si="3"/>
        <v>3.0289740967271554E-2</v>
      </c>
      <c r="M30" s="13">
        <f t="shared" si="7"/>
        <v>2007</v>
      </c>
      <c r="N30" s="14">
        <f t="shared" si="4"/>
        <v>6.8181320854280233E-3</v>
      </c>
      <c r="P30" s="15">
        <f>IFERROR(VLOOKUP($D30,'Água Cor NUTS II Tab'!$A$5:$D$111,P$1,FALSE),"")</f>
        <v>1196469</v>
      </c>
      <c r="Q30" s="15">
        <f>IFERROR(VLOOKUP($D30,'Água Cor NUTS II Tab'!$A$5:$D$111,Q$1,FALSE),"")</f>
        <v>39500799.999999993</v>
      </c>
      <c r="R30" s="15">
        <f>IFERROR(VLOOKUP($D30,'Água Cor NUTS II Tab'!$A$5:$D$111,R$1,FALSE),"")</f>
        <v>175483400</v>
      </c>
      <c r="T30" s="9">
        <f t="shared" si="5"/>
        <v>2003</v>
      </c>
      <c r="U30" s="9">
        <v>2003</v>
      </c>
      <c r="V30" s="10">
        <f>IFERROR(VLOOKUP($U30,'Água Cor NUTS II Tab'!$A$5:$I$52,2,FALSE),"")</f>
        <v>604535.00000000012</v>
      </c>
    </row>
    <row r="31" spans="4:22" x14ac:dyDescent="0.3">
      <c r="D31" s="13">
        <f t="shared" si="0"/>
        <v>2008</v>
      </c>
      <c r="E31" s="9">
        <f>IFERROR(VLOOKUP($D31,'Água Cor NUTS II Tab'!$A$5:$D$111,E$1,FALSE),"")</f>
        <v>935292.99999999988</v>
      </c>
      <c r="G31" s="13">
        <f t="shared" si="1"/>
        <v>2008</v>
      </c>
      <c r="H31" s="14">
        <f t="shared" si="2"/>
        <v>1</v>
      </c>
      <c r="J31" s="13">
        <f t="shared" si="6"/>
        <v>2008</v>
      </c>
      <c r="K31" s="14">
        <f t="shared" si="3"/>
        <v>2.2851596667399641E-2</v>
      </c>
      <c r="M31" s="13">
        <f t="shared" si="7"/>
        <v>2008</v>
      </c>
      <c r="N31" s="14">
        <f t="shared" si="4"/>
        <v>5.222101497017355E-3</v>
      </c>
      <c r="P31" s="15">
        <f>IFERROR(VLOOKUP($D31,'Água Cor NUTS II Tab'!$A$5:$D$111,P$1,FALSE),"")</f>
        <v>935292.99999999988</v>
      </c>
      <c r="Q31" s="15">
        <f>IFERROR(VLOOKUP($D31,'Água Cor NUTS II Tab'!$A$5:$D$111,Q$1,FALSE),"")</f>
        <v>40929000</v>
      </c>
      <c r="R31" s="15">
        <f>IFERROR(VLOOKUP($D31,'Água Cor NUTS II Tab'!$A$5:$D$111,R$1,FALSE),"")</f>
        <v>179102800</v>
      </c>
      <c r="T31" s="9">
        <f t="shared" si="5"/>
        <v>2004</v>
      </c>
      <c r="U31" s="9">
        <v>2004</v>
      </c>
      <c r="V31" s="10">
        <f>IFERROR(VLOOKUP($U31,'Água Cor NUTS II Tab'!$A$5:$I$52,2,FALSE),"")</f>
        <v>676719</v>
      </c>
    </row>
    <row r="32" spans="4:22" x14ac:dyDescent="0.3">
      <c r="D32" s="13">
        <f t="shared" si="0"/>
        <v>2009</v>
      </c>
      <c r="E32" s="9">
        <f>IFERROR(VLOOKUP($D32,'Água Cor NUTS II Tab'!$A$5:$D$111,E$1,FALSE),"")</f>
        <v>963675</v>
      </c>
      <c r="G32" s="13">
        <f t="shared" si="1"/>
        <v>2009</v>
      </c>
      <c r="H32" s="14">
        <f t="shared" si="2"/>
        <v>1</v>
      </c>
      <c r="J32" s="13">
        <f t="shared" si="6"/>
        <v>2009</v>
      </c>
      <c r="K32" s="14">
        <f t="shared" si="3"/>
        <v>2.5911441178131323E-2</v>
      </c>
      <c r="M32" s="13">
        <f t="shared" si="7"/>
        <v>2009</v>
      </c>
      <c r="N32" s="14">
        <f t="shared" si="4"/>
        <v>5.4936425556561417E-3</v>
      </c>
      <c r="P32" s="15">
        <f>IFERROR(VLOOKUP($D32,'Água Cor NUTS II Tab'!$A$5:$D$111,P$1,FALSE),"")</f>
        <v>963675</v>
      </c>
      <c r="Q32" s="15">
        <f>IFERROR(VLOOKUP($D32,'Água Cor NUTS II Tab'!$A$5:$D$111,Q$1,FALSE),"")</f>
        <v>37191100.000000007</v>
      </c>
      <c r="R32" s="15">
        <f>IFERROR(VLOOKUP($D32,'Água Cor NUTS II Tab'!$A$5:$D$111,R$1,FALSE),"")</f>
        <v>175416400</v>
      </c>
      <c r="T32" s="9">
        <f t="shared" si="5"/>
        <v>2005</v>
      </c>
      <c r="U32" s="9">
        <v>2005</v>
      </c>
      <c r="V32" s="10">
        <f>IFERROR(VLOOKUP($U32,'Água Cor NUTS II Tab'!$A$5:$I$52,2,FALSE),"")</f>
        <v>885186.99999999988</v>
      </c>
    </row>
    <row r="33" spans="4:22" x14ac:dyDescent="0.3">
      <c r="D33" s="13">
        <f t="shared" si="0"/>
        <v>2010</v>
      </c>
      <c r="E33" s="9">
        <f>IFERROR(VLOOKUP($D33,'Água Cor NUTS II Tab'!$A$5:$D$111,E$1,FALSE),"")</f>
        <v>1388678</v>
      </c>
      <c r="G33" s="13">
        <f t="shared" si="1"/>
        <v>2010</v>
      </c>
      <c r="H33" s="14">
        <f t="shared" si="2"/>
        <v>1</v>
      </c>
      <c r="J33" s="13">
        <f t="shared" si="6"/>
        <v>2010</v>
      </c>
      <c r="K33" s="14">
        <f t="shared" si="3"/>
        <v>3.757967574939991E-2</v>
      </c>
      <c r="M33" s="13">
        <f t="shared" si="7"/>
        <v>2010</v>
      </c>
      <c r="N33" s="14">
        <f t="shared" si="4"/>
        <v>7.7315952047426976E-3</v>
      </c>
      <c r="P33" s="15">
        <f>IFERROR(VLOOKUP($D33,'Água Cor NUTS II Tab'!$A$5:$D$111,P$1,FALSE),"")</f>
        <v>1388678</v>
      </c>
      <c r="Q33" s="15">
        <f>IFERROR(VLOOKUP($D33,'Água Cor NUTS II Tab'!$A$5:$D$111,Q$1,FALSE),"")</f>
        <v>36952900</v>
      </c>
      <c r="R33" s="15">
        <f>IFERROR(VLOOKUP($D33,'Água Cor NUTS II Tab'!$A$5:$D$111,R$1,FALSE),"")</f>
        <v>179610800.00000003</v>
      </c>
      <c r="T33" s="9">
        <f t="shared" si="5"/>
        <v>2006</v>
      </c>
      <c r="U33" s="9">
        <v>2006</v>
      </c>
      <c r="V33" s="10">
        <f>IFERROR(VLOOKUP($U33,'Água Cor NUTS II Tab'!$A$5:$I$52,2,FALSE),"")</f>
        <v>1085393</v>
      </c>
    </row>
    <row r="34" spans="4:22" x14ac:dyDescent="0.3">
      <c r="D34" s="13">
        <f t="shared" si="0"/>
        <v>2011</v>
      </c>
      <c r="E34" s="9">
        <f>IFERROR(VLOOKUP($D34,'Água Cor NUTS II Tab'!$A$5:$D$111,E$1,FALSE),"")</f>
        <v>1096085</v>
      </c>
      <c r="G34" s="13">
        <f t="shared" si="1"/>
        <v>2011</v>
      </c>
      <c r="H34" s="14">
        <f t="shared" si="2"/>
        <v>1</v>
      </c>
      <c r="J34" s="13">
        <f t="shared" si="6"/>
        <v>2011</v>
      </c>
      <c r="K34" s="14">
        <f t="shared" si="3"/>
        <v>3.3790778545752749E-2</v>
      </c>
      <c r="M34" s="13">
        <f t="shared" si="7"/>
        <v>2011</v>
      </c>
      <c r="N34" s="14">
        <f t="shared" si="4"/>
        <v>6.2243535067764101E-3</v>
      </c>
      <c r="P34" s="15">
        <f>IFERROR(VLOOKUP($D34,'Água Cor NUTS II Tab'!$A$5:$D$111,P$1,FALSE),"")</f>
        <v>1096085</v>
      </c>
      <c r="Q34" s="15">
        <f>IFERROR(VLOOKUP($D34,'Água Cor NUTS II Tab'!$A$5:$D$111,Q$1,FALSE),"")</f>
        <v>32437399.999999996</v>
      </c>
      <c r="R34" s="15">
        <f>IFERROR(VLOOKUP($D34,'Água Cor NUTS II Tab'!$A$5:$D$111,R$1,FALSE),"")</f>
        <v>176096200</v>
      </c>
      <c r="T34" s="9">
        <f t="shared" si="5"/>
        <v>2007</v>
      </c>
      <c r="U34" s="9">
        <v>2007</v>
      </c>
      <c r="V34" s="10">
        <f>IFERROR(VLOOKUP($U34,'Água Cor NUTS II Tab'!$A$5:$I$52,2,FALSE),"")</f>
        <v>1196469</v>
      </c>
    </row>
    <row r="35" spans="4:22" x14ac:dyDescent="0.3">
      <c r="D35" s="13">
        <f t="shared" si="0"/>
        <v>2012</v>
      </c>
      <c r="E35" s="9">
        <f>IFERROR(VLOOKUP($D35,'Água Cor NUTS II Tab'!$A$5:$D$111,E$1,FALSE),"")</f>
        <v>871806</v>
      </c>
      <c r="G35" s="13">
        <f t="shared" si="1"/>
        <v>2012</v>
      </c>
      <c r="H35" s="14">
        <f t="shared" si="2"/>
        <v>1</v>
      </c>
      <c r="J35" s="13">
        <f t="shared" si="6"/>
        <v>2012</v>
      </c>
      <c r="K35" s="14">
        <f t="shared" si="3"/>
        <v>3.2735772540891273E-2</v>
      </c>
      <c r="M35" s="13">
        <f t="shared" si="7"/>
        <v>2012</v>
      </c>
      <c r="N35" s="14">
        <f t="shared" si="4"/>
        <v>5.180206731489119E-3</v>
      </c>
      <c r="P35" s="15">
        <f>IFERROR(VLOOKUP($D35,'Água Cor NUTS II Tab'!$A$5:$D$111,P$1,FALSE),"")</f>
        <v>871806</v>
      </c>
      <c r="Q35" s="15">
        <f>IFERROR(VLOOKUP($D35,'Água Cor NUTS II Tab'!$A$5:$D$111,Q$1,FALSE),"")</f>
        <v>26631600</v>
      </c>
      <c r="R35" s="15">
        <f>IFERROR(VLOOKUP($D35,'Água Cor NUTS II Tab'!$A$5:$D$111,R$1,FALSE),"")</f>
        <v>168295599.99999997</v>
      </c>
      <c r="T35" s="9">
        <f t="shared" si="5"/>
        <v>2008</v>
      </c>
      <c r="U35" s="9">
        <v>2008</v>
      </c>
      <c r="V35" s="10">
        <f>IFERROR(VLOOKUP($U35,'Água Cor NUTS II Tab'!$A$5:$I$52,2,FALSE),"")</f>
        <v>935292.99999999988</v>
      </c>
    </row>
    <row r="36" spans="4:22" x14ac:dyDescent="0.3">
      <c r="D36" s="13">
        <f t="shared" si="0"/>
        <v>2013</v>
      </c>
      <c r="E36" s="9">
        <f>IFERROR(VLOOKUP($D36,'Água Cor NUTS II Tab'!$A$5:$D$111,E$1,FALSE),"")</f>
        <v>703334</v>
      </c>
      <c r="G36" s="13">
        <f t="shared" si="1"/>
        <v>2013</v>
      </c>
      <c r="H36" s="14">
        <f t="shared" si="2"/>
        <v>1</v>
      </c>
      <c r="J36" s="13">
        <f t="shared" si="6"/>
        <v>2013</v>
      </c>
      <c r="K36" s="14">
        <f t="shared" si="3"/>
        <v>2.7965233019089236E-2</v>
      </c>
      <c r="M36" s="13">
        <f t="shared" si="7"/>
        <v>2013</v>
      </c>
      <c r="N36" s="14">
        <f t="shared" si="4"/>
        <v>4.1253124041378993E-3</v>
      </c>
      <c r="P36" s="15">
        <f>IFERROR(VLOOKUP($D36,'Água Cor NUTS II Tab'!$A$5:$D$111,P$1,FALSE),"")</f>
        <v>703334</v>
      </c>
      <c r="Q36" s="15">
        <f>IFERROR(VLOOKUP($D36,'Água Cor NUTS II Tab'!$A$5:$D$111,Q$1,FALSE),"")</f>
        <v>25150300</v>
      </c>
      <c r="R36" s="15">
        <f>IFERROR(VLOOKUP($D36,'Água Cor NUTS II Tab'!$A$5:$D$111,R$1,FALSE),"")</f>
        <v>170492300</v>
      </c>
      <c r="T36" s="9">
        <f t="shared" si="5"/>
        <v>2009</v>
      </c>
      <c r="U36" s="9">
        <v>2009</v>
      </c>
      <c r="V36" s="10">
        <f>IFERROR(VLOOKUP($U36,'Água Cor NUTS II Tab'!$A$5:$I$52,2,FALSE),"")</f>
        <v>963675</v>
      </c>
    </row>
    <row r="37" spans="4:22" x14ac:dyDescent="0.3">
      <c r="D37" s="13">
        <f t="shared" si="0"/>
        <v>2014</v>
      </c>
      <c r="E37" s="9">
        <f>IFERROR(VLOOKUP($D37,'Água Cor NUTS II Tab'!$A$5:$D$111,E$1,FALSE),"")</f>
        <v>729477.00000000012</v>
      </c>
      <c r="G37" s="13">
        <f t="shared" si="1"/>
        <v>2014</v>
      </c>
      <c r="H37" s="14">
        <f t="shared" si="2"/>
        <v>1</v>
      </c>
      <c r="J37" s="13">
        <f t="shared" si="6"/>
        <v>2014</v>
      </c>
      <c r="K37" s="14">
        <f t="shared" si="3"/>
        <v>2.804310971179463E-2</v>
      </c>
      <c r="M37" s="13">
        <f t="shared" si="7"/>
        <v>2014</v>
      </c>
      <c r="N37" s="14">
        <f t="shared" si="4"/>
        <v>4.2153216024852407E-3</v>
      </c>
      <c r="P37" s="15">
        <f>IFERROR(VLOOKUP($D37,'Água Cor NUTS II Tab'!$A$5:$D$111,P$1,FALSE),"")</f>
        <v>729477.00000000012</v>
      </c>
      <c r="Q37" s="15">
        <f>IFERROR(VLOOKUP($D37,'Água Cor NUTS II Tab'!$A$5:$D$111,Q$1,FALSE),"")</f>
        <v>26012699.999999996</v>
      </c>
      <c r="R37" s="15">
        <f>IFERROR(VLOOKUP($D37,'Água Cor NUTS II Tab'!$A$5:$D$111,R$1,FALSE),"")</f>
        <v>173053700</v>
      </c>
      <c r="T37" s="9">
        <f t="shared" si="5"/>
        <v>2010</v>
      </c>
      <c r="U37" s="9">
        <v>2010</v>
      </c>
      <c r="V37" s="10">
        <f>IFERROR(VLOOKUP($U37,'Água Cor NUTS II Tab'!$A$5:$I$52,2,FALSE),"")</f>
        <v>1388678</v>
      </c>
    </row>
    <row r="38" spans="4:22" x14ac:dyDescent="0.3">
      <c r="D38" s="13">
        <f t="shared" si="0"/>
        <v>2015</v>
      </c>
      <c r="E38" s="9">
        <f>IFERROR(VLOOKUP($D38,'Água Cor NUTS II Tab'!$A$5:$D$111,E$1,FALSE),"")</f>
        <v>588882.00000000012</v>
      </c>
      <c r="G38" s="13">
        <f t="shared" si="1"/>
        <v>2015</v>
      </c>
      <c r="H38" s="14">
        <f t="shared" si="2"/>
        <v>1</v>
      </c>
      <c r="J38" s="13">
        <f t="shared" si="6"/>
        <v>2015</v>
      </c>
      <c r="K38" s="14">
        <f t="shared" si="3"/>
        <v>2.111709967188425E-2</v>
      </c>
      <c r="M38" s="13">
        <f t="shared" si="7"/>
        <v>2015</v>
      </c>
      <c r="N38" s="14">
        <f t="shared" si="4"/>
        <v>3.276787681706186E-3</v>
      </c>
      <c r="P38" s="15">
        <f>IFERROR(VLOOKUP($D38,'Água Cor NUTS II Tab'!$A$5:$D$111,P$1,FALSE),"")</f>
        <v>588882.00000000012</v>
      </c>
      <c r="Q38" s="15">
        <f>IFERROR(VLOOKUP($D38,'Água Cor NUTS II Tab'!$A$5:$D$111,Q$1,FALSE),"")</f>
        <v>27886500</v>
      </c>
      <c r="R38" s="15">
        <f>IFERROR(VLOOKUP($D38,'Água Cor NUTS II Tab'!$A$5:$D$111,R$1,FALSE),"")</f>
        <v>179713200</v>
      </c>
      <c r="T38" s="9">
        <f t="shared" si="5"/>
        <v>2011</v>
      </c>
      <c r="U38" s="9">
        <v>2011</v>
      </c>
      <c r="V38" s="10">
        <f>IFERROR(VLOOKUP($U38,'Água Cor NUTS II Tab'!$A$5:$I$52,2,FALSE),"")</f>
        <v>1096085</v>
      </c>
    </row>
    <row r="39" spans="4:22" x14ac:dyDescent="0.3">
      <c r="D39" s="13">
        <f t="shared" si="0"/>
        <v>2016</v>
      </c>
      <c r="E39" s="9">
        <f>IFERROR(VLOOKUP($D39,'Água Cor NUTS II Tab'!$A$5:$D$111,E$1,FALSE),"")</f>
        <v>469247</v>
      </c>
      <c r="G39" s="13">
        <f t="shared" si="1"/>
        <v>2016</v>
      </c>
      <c r="H39" s="14">
        <f t="shared" si="2"/>
        <v>1</v>
      </c>
      <c r="J39" s="13">
        <f t="shared" si="6"/>
        <v>2016</v>
      </c>
      <c r="K39" s="14">
        <f t="shared" si="3"/>
        <v>1.6240685556859202E-2</v>
      </c>
      <c r="M39" s="13">
        <f t="shared" si="7"/>
        <v>2016</v>
      </c>
      <c r="N39" s="14">
        <f t="shared" si="4"/>
        <v>2.5162073207220985E-3</v>
      </c>
      <c r="P39" s="15">
        <f>IFERROR(VLOOKUP($D39,'Água Cor NUTS II Tab'!$A$5:$D$111,P$1,FALSE),"")</f>
        <v>469247</v>
      </c>
      <c r="Q39" s="15">
        <f>IFERROR(VLOOKUP($D39,'Água Cor NUTS II Tab'!$A$5:$D$111,Q$1,FALSE),"")</f>
        <v>28893300</v>
      </c>
      <c r="R39" s="15">
        <f>IFERROR(VLOOKUP($D39,'Água Cor NUTS II Tab'!$A$5:$D$111,R$1,FALSE),"")</f>
        <v>186489800</v>
      </c>
      <c r="T39" s="9">
        <f t="shared" si="5"/>
        <v>2012</v>
      </c>
      <c r="U39" s="9">
        <v>2012</v>
      </c>
      <c r="V39" s="10">
        <f>IFERROR(VLOOKUP($U39,'Água Cor NUTS II Tab'!$A$5:$I$52,2,FALSE),"")</f>
        <v>871806</v>
      </c>
    </row>
    <row r="40" spans="4:22" x14ac:dyDescent="0.3">
      <c r="D40" s="13">
        <f t="shared" si="0"/>
        <v>2017</v>
      </c>
      <c r="E40" s="9">
        <f>IFERROR(VLOOKUP($D40,'Água Cor NUTS II Tab'!$A$5:$D$111,E$1,FALSE),"")</f>
        <v>586287</v>
      </c>
      <c r="G40" s="13">
        <f t="shared" si="1"/>
        <v>2017</v>
      </c>
      <c r="H40" s="14">
        <f t="shared" si="2"/>
        <v>1</v>
      </c>
      <c r="J40" s="13">
        <f t="shared" si="6"/>
        <v>2017</v>
      </c>
      <c r="K40" s="14">
        <f t="shared" si="3"/>
        <v>1.7826938338649408E-2</v>
      </c>
      <c r="M40" s="13">
        <f t="shared" si="7"/>
        <v>2017</v>
      </c>
      <c r="N40" s="14">
        <f t="shared" si="4"/>
        <v>2.9920677570630032E-3</v>
      </c>
      <c r="P40" s="15">
        <f>IFERROR(VLOOKUP($D40,'Água Cor NUTS II Tab'!$A$5:$D$111,P$1,FALSE),"")</f>
        <v>586287</v>
      </c>
      <c r="Q40" s="15">
        <f>IFERROR(VLOOKUP($D40,'Água Cor NUTS II Tab'!$A$5:$D$111,Q$1,FALSE),"")</f>
        <v>32887699.999999996</v>
      </c>
      <c r="R40" s="15">
        <f>IFERROR(VLOOKUP($D40,'Água Cor NUTS II Tab'!$A$5:$D$111,R$1,FALSE),"")</f>
        <v>195947100</v>
      </c>
      <c r="T40" s="9">
        <f t="shared" si="5"/>
        <v>2013</v>
      </c>
      <c r="U40" s="9">
        <v>2013</v>
      </c>
      <c r="V40" s="10">
        <f>IFERROR(VLOOKUP($U40,'Água Cor NUTS II Tab'!$A$5:$I$52,2,FALSE),"")</f>
        <v>703334</v>
      </c>
    </row>
    <row r="41" spans="4:22" x14ac:dyDescent="0.3">
      <c r="D41" s="13">
        <f t="shared" si="0"/>
        <v>2018</v>
      </c>
      <c r="E41" s="9">
        <f>IFERROR(VLOOKUP($D41,'Água Cor NUTS II Tab'!$A$5:$D$111,E$1,FALSE),"")</f>
        <v>609191</v>
      </c>
      <c r="G41" s="13">
        <f t="shared" si="1"/>
        <v>2018</v>
      </c>
      <c r="H41" s="14">
        <f t="shared" si="2"/>
        <v>1</v>
      </c>
      <c r="J41" s="13">
        <f t="shared" si="6"/>
        <v>2018</v>
      </c>
      <c r="K41" s="14">
        <f t="shared" si="3"/>
        <v>1.6943905166131715E-2</v>
      </c>
      <c r="M41" s="13">
        <f t="shared" si="7"/>
        <v>2018</v>
      </c>
      <c r="N41" s="14">
        <f t="shared" si="4"/>
        <v>2.9689956634087809E-3</v>
      </c>
      <c r="P41" s="15">
        <f>IFERROR(VLOOKUP($D41,'Água Cor NUTS II Tab'!$A$5:$D$111,P$1,FALSE),"")</f>
        <v>609191</v>
      </c>
      <c r="Q41" s="15">
        <f>IFERROR(VLOOKUP($D41,'Água Cor NUTS II Tab'!$A$5:$D$111,Q$1,FALSE),"")</f>
        <v>35953400</v>
      </c>
      <c r="R41" s="15">
        <f>IFERROR(VLOOKUP($D41,'Água Cor NUTS II Tab'!$A$5:$D$111,R$1,FALSE),"")</f>
        <v>205184200</v>
      </c>
      <c r="T41" s="9">
        <f t="shared" si="5"/>
        <v>2014</v>
      </c>
      <c r="U41" s="9">
        <v>2014</v>
      </c>
      <c r="V41" s="10">
        <f>IFERROR(VLOOKUP($U41,'Água Cor NUTS II Tab'!$A$5:$I$52,2,FALSE),"")</f>
        <v>729477.00000000012</v>
      </c>
    </row>
    <row r="42" spans="4:22" x14ac:dyDescent="0.3">
      <c r="D42" s="13">
        <f t="shared" si="0"/>
        <v>2019</v>
      </c>
      <c r="E42" s="9">
        <f>IFERROR(VLOOKUP($D42,'Água Cor NUTS II Tab'!$A$5:$D$111,E$1,FALSE),"")</f>
        <v>808605</v>
      </c>
      <c r="G42" s="13">
        <f t="shared" si="1"/>
        <v>2019</v>
      </c>
      <c r="H42" s="14">
        <f t="shared" si="2"/>
        <v>1</v>
      </c>
      <c r="J42" s="13">
        <f t="shared" si="6"/>
        <v>2019</v>
      </c>
      <c r="K42" s="14">
        <f t="shared" si="3"/>
        <v>2.0832227663976133E-2</v>
      </c>
      <c r="M42" s="13">
        <f t="shared" si="7"/>
        <v>2019</v>
      </c>
      <c r="N42" s="14">
        <f t="shared" si="4"/>
        <v>3.7719236458406704E-3</v>
      </c>
      <c r="P42" s="15">
        <f>IFERROR(VLOOKUP($D42,'Água Cor NUTS II Tab'!$A$5:$D$111,P$1,FALSE),"")</f>
        <v>808605</v>
      </c>
      <c r="Q42" s="15">
        <f>IFERROR(VLOOKUP($D42,'Água Cor NUTS II Tab'!$A$5:$D$111,Q$1,FALSE),"")</f>
        <v>38815100</v>
      </c>
      <c r="R42" s="15">
        <f>IFERROR(VLOOKUP($D42,'Água Cor NUTS II Tab'!$A$5:$D$111,R$1,FALSE),"")</f>
        <v>214374700</v>
      </c>
      <c r="T42" s="9">
        <f t="shared" si="5"/>
        <v>2015</v>
      </c>
      <c r="U42" s="9">
        <v>2015</v>
      </c>
      <c r="V42" s="10">
        <f>IFERROR(VLOOKUP($U42,'Água Cor NUTS II Tab'!$A$5:$I$52,2,FALSE),"")</f>
        <v>588882.00000000012</v>
      </c>
    </row>
    <row r="43" spans="4:22" x14ac:dyDescent="0.3">
      <c r="D43" s="13">
        <f t="shared" si="0"/>
        <v>2020</v>
      </c>
      <c r="E43" s="9">
        <f>IFERROR(VLOOKUP($D43,'Água Cor NUTS II Tab'!$A$5:$D$111,E$1,FALSE),"")</f>
        <v>803232</v>
      </c>
      <c r="G43" s="13">
        <f t="shared" si="1"/>
        <v>2020</v>
      </c>
      <c r="H43" s="14">
        <f t="shared" si="2"/>
        <v>1</v>
      </c>
      <c r="J43" s="13">
        <f t="shared" si="6"/>
        <v>2020</v>
      </c>
      <c r="K43" s="14">
        <f t="shared" si="3"/>
        <v>2.0857859557826843E-2</v>
      </c>
      <c r="M43" s="13">
        <f t="shared" si="7"/>
        <v>2020</v>
      </c>
      <c r="N43" s="14">
        <f t="shared" si="4"/>
        <v>4.0057670374214092E-3</v>
      </c>
      <c r="P43" s="15">
        <f>IFERROR(VLOOKUP($D43,'Água Cor NUTS II Tab'!$A$5:$D$111,P$1,FALSE),"")</f>
        <v>803232</v>
      </c>
      <c r="Q43" s="15">
        <f>IFERROR(VLOOKUP($D43,'Água Cor NUTS II Tab'!$A$5:$D$111,Q$1,FALSE),"")</f>
        <v>38509799.999999993</v>
      </c>
      <c r="R43" s="15">
        <f>IFERROR(VLOOKUP($D43,'Água Cor NUTS II Tab'!$A$5:$D$111,R$1,FALSE),"")</f>
        <v>200518900.00000003</v>
      </c>
      <c r="T43" s="9">
        <f t="shared" si="5"/>
        <v>2016</v>
      </c>
      <c r="U43" s="9">
        <v>2016</v>
      </c>
      <c r="V43" s="10">
        <f>IFERROR(VLOOKUP($U43,'Água Cor NUTS II Tab'!$A$5:$I$52,2,FALSE),"")</f>
        <v>469247</v>
      </c>
    </row>
    <row r="44" spans="4:22" x14ac:dyDescent="0.3">
      <c r="D44" s="13">
        <f>D45-1</f>
        <v>2021</v>
      </c>
      <c r="E44" s="9">
        <f>IFERROR(VLOOKUP($D44,'Água Cor NUTS II Tab'!$A$5:$D$111,E$1,FALSE),"")</f>
        <v>711694.00000000012</v>
      </c>
      <c r="G44" s="13">
        <f t="shared" si="1"/>
        <v>2021</v>
      </c>
      <c r="H44" s="14">
        <f t="shared" si="2"/>
        <v>1</v>
      </c>
      <c r="J44" s="13">
        <f t="shared" si="6"/>
        <v>2021</v>
      </c>
      <c r="K44" s="14">
        <f t="shared" si="3"/>
        <v>1.6308519365527484E-2</v>
      </c>
      <c r="M44" s="13">
        <f t="shared" si="7"/>
        <v>2021</v>
      </c>
      <c r="N44" s="14">
        <f t="shared" si="4"/>
        <v>3.2940667881490361E-3</v>
      </c>
      <c r="P44" s="15">
        <f>IFERROR(VLOOKUP($D44,'Água Cor NUTS II Tab'!$A$5:$D$111,P$1,FALSE),"")</f>
        <v>711694.00000000012</v>
      </c>
      <c r="Q44" s="15">
        <f>IFERROR(VLOOKUP($D44,'Água Cor NUTS II Tab'!$A$5:$D$111,Q$1,FALSE),"")</f>
        <v>43639400</v>
      </c>
      <c r="R44" s="15">
        <f>IFERROR(VLOOKUP($D44,'Água Cor NUTS II Tab'!$A$5:$D$111,R$1,FALSE),"")</f>
        <v>216053300</v>
      </c>
      <c r="T44" s="9">
        <f t="shared" si="5"/>
        <v>2017</v>
      </c>
      <c r="U44" s="9">
        <v>2017</v>
      </c>
      <c r="V44" s="10">
        <f>IFERROR(VLOOKUP($U44,'Água Cor NUTS II Tab'!$A$5:$I$52,2,FALSE),"")</f>
        <v>586287</v>
      </c>
    </row>
    <row r="45" spans="4:22" x14ac:dyDescent="0.3">
      <c r="D45" s="13">
        <f>T4</f>
        <v>2022</v>
      </c>
      <c r="E45" s="9">
        <f>IFERROR(VLOOKUP($D45,'Água Cor NUTS II Tab'!$A$5:$D$111,E$1,FALSE),"")</f>
        <v>910126</v>
      </c>
      <c r="G45" s="13">
        <f t="shared" si="1"/>
        <v>2022</v>
      </c>
      <c r="H45" s="14">
        <f>IF(SUM(E45)=0,"",E45/P45)</f>
        <v>1</v>
      </c>
      <c r="J45" s="13">
        <f t="shared" si="6"/>
        <v>2022</v>
      </c>
      <c r="K45" s="14">
        <f>IF(SUM(E45)=0,"",E45/Q45)</f>
        <v>1.8701667505727878E-2</v>
      </c>
      <c r="M45" s="13">
        <f t="shared" si="7"/>
        <v>2022</v>
      </c>
      <c r="N45" s="14">
        <f>IF(SUM(E45)=0,"",E45/R45)</f>
        <v>3.7555608648808347E-3</v>
      </c>
      <c r="P45" s="15">
        <f>IFERROR(VLOOKUP($D45,'Água Cor NUTS II Tab'!$A$5:$D$111,P$1,FALSE),"")</f>
        <v>910126</v>
      </c>
      <c r="Q45" s="15">
        <f>IFERROR(VLOOKUP($D45,'Água Cor NUTS II Tab'!$A$5:$D$111,Q$1,FALSE),"")</f>
        <v>48665500</v>
      </c>
      <c r="R45" s="15">
        <f>IFERROR(VLOOKUP($D45,'Água Cor NUTS II Tab'!$A$5:$D$111,R$1,FALSE),"")</f>
        <v>242340900.00000003</v>
      </c>
      <c r="T45" s="9">
        <f t="shared" si="5"/>
        <v>2018</v>
      </c>
      <c r="U45" s="9">
        <v>2018</v>
      </c>
      <c r="V45" s="10">
        <f>IFERROR(VLOOKUP($U45,'Água Cor NUTS II Tab'!$A$5:$I$52,2,FALSE),"")</f>
        <v>609191</v>
      </c>
    </row>
    <row r="46" spans="4:22" x14ac:dyDescent="0.3">
      <c r="T46" s="9">
        <f t="shared" si="5"/>
        <v>2019</v>
      </c>
      <c r="U46" s="9">
        <v>2019</v>
      </c>
      <c r="V46" s="10">
        <f>IFERROR(VLOOKUP($U46,'Água Cor NUTS II Tab'!$A$5:$I$52,2,FALSE),"")</f>
        <v>808605</v>
      </c>
    </row>
    <row r="47" spans="4:22" x14ac:dyDescent="0.3">
      <c r="T47" s="9">
        <f t="shared" si="5"/>
        <v>2020</v>
      </c>
      <c r="U47" s="9">
        <v>2020</v>
      </c>
      <c r="V47" s="10">
        <f>IFERROR(VLOOKUP($U47,'Água Cor NUTS II Tab'!$A$5:$I$52,2,FALSE),"")</f>
        <v>803232</v>
      </c>
    </row>
    <row r="48" spans="4:22" x14ac:dyDescent="0.3">
      <c r="T48" s="9">
        <f t="shared" si="5"/>
        <v>2021</v>
      </c>
      <c r="U48" s="9">
        <v>2021</v>
      </c>
      <c r="V48" s="10">
        <f>IFERROR(VLOOKUP($U48,'Água Cor NUTS II Tab'!$A$5:$I$52,2,FALSE),"")</f>
        <v>711694.00000000012</v>
      </c>
    </row>
    <row r="49" spans="20:22" x14ac:dyDescent="0.3">
      <c r="T49" s="9">
        <f t="shared" si="5"/>
        <v>2022</v>
      </c>
      <c r="U49" s="9">
        <v>2022</v>
      </c>
      <c r="V49" s="10">
        <f>IFERROR(VLOOKUP($U49,'Água Cor NUTS II Tab'!$A$5:$I$52,2,FALSE),"")</f>
        <v>910126</v>
      </c>
    </row>
    <row r="50" spans="20:22" x14ac:dyDescent="0.3">
      <c r="T50" s="9" t="str">
        <f t="shared" si="5"/>
        <v/>
      </c>
      <c r="U50" s="9">
        <v>2023</v>
      </c>
      <c r="V50" s="10" t="str">
        <f>IFERROR(VLOOKUP($U50,'Água Cor NUTS II Tab'!$A$5:$I$52,2,FALSE),"")</f>
        <v/>
      </c>
    </row>
    <row r="51" spans="20:22" x14ac:dyDescent="0.3">
      <c r="T51" s="9" t="str">
        <f t="shared" si="5"/>
        <v/>
      </c>
      <c r="U51" s="9">
        <v>2024</v>
      </c>
      <c r="V51" s="10" t="str">
        <f>IFERROR(VLOOKUP($U51,'Água Cor NUTS II Tab'!$A$5:$I$52,2,FALSE),"")</f>
        <v/>
      </c>
    </row>
    <row r="52" spans="20:22" x14ac:dyDescent="0.3">
      <c r="T52" s="9" t="str">
        <f t="shared" si="5"/>
        <v/>
      </c>
      <c r="U52" s="9">
        <v>2025</v>
      </c>
      <c r="V52" s="10" t="str">
        <f>IFERROR(VLOOKUP($U52,'Água Cor NUTS II Tab'!$A$5:$I$52,2,FALSE),"")</f>
        <v/>
      </c>
    </row>
    <row r="53" spans="20:22" x14ac:dyDescent="0.3">
      <c r="T53" s="9" t="str">
        <f t="shared" si="5"/>
        <v/>
      </c>
      <c r="U53" s="9">
        <v>2026</v>
      </c>
      <c r="V53" s="10" t="str">
        <f>IFERROR(VLOOKUP($U53,'Água Cor NUTS II Tab'!$A$5:$I$52,2,FALSE),"")</f>
        <v/>
      </c>
    </row>
    <row r="54" spans="20:22" x14ac:dyDescent="0.3">
      <c r="T54" s="9" t="str">
        <f t="shared" si="5"/>
        <v/>
      </c>
      <c r="U54" s="9">
        <v>2027</v>
      </c>
      <c r="V54" s="10" t="str">
        <f>IFERROR(VLOOKUP($U54,'Água Cor NUTS II Tab'!$A$5:$I$52,2,FALSE),"")</f>
        <v/>
      </c>
    </row>
    <row r="55" spans="20:22" x14ac:dyDescent="0.3">
      <c r="T55" s="9" t="str">
        <f t="shared" si="5"/>
        <v/>
      </c>
      <c r="U55" s="9">
        <v>2028</v>
      </c>
      <c r="V55" s="10" t="str">
        <f>IFERROR(VLOOKUP($U55,'Água Cor NUTS II Tab'!$A$5:$I$52,2,FALSE),"")</f>
        <v/>
      </c>
    </row>
    <row r="56" spans="20:22" x14ac:dyDescent="0.3">
      <c r="T56" s="9" t="str">
        <f t="shared" si="5"/>
        <v/>
      </c>
      <c r="U56" s="9">
        <v>2029</v>
      </c>
      <c r="V56" s="10" t="str">
        <f>IFERROR(VLOOKUP($U56,'Água Cor NUTS II Tab'!$A$5:$I$52,2,FALSE),"")</f>
        <v/>
      </c>
    </row>
  </sheetData>
  <sheetProtection algorithmName="SHA-512" hashValue="EOVFVZKvJq6CUYY4QnjZ0Wx98QB+yHrKpGEcReoC4V46glh38bqhVDn/e4nbl0U9UxqBXDe6nKX4aK0YK0lKKA==" saltValue="1JItzEOhiUKDJGmrC3uJiA==" spinCount="100000" sheet="1" objects="1" scenarios="1" autoFilter="0"/>
  <mergeCells count="4">
    <mergeCell ref="D2:E2"/>
    <mergeCell ref="G2:H2"/>
    <mergeCell ref="J2:K2"/>
    <mergeCell ref="M2: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Folha68"/>
  <dimension ref="A1:V56"/>
  <sheetViews>
    <sheetView topLeftCell="B37" workbookViewId="0">
      <selection activeCell="A34" sqref="A1:XFD1048576"/>
    </sheetView>
  </sheetViews>
  <sheetFormatPr defaultRowHeight="14.4" x14ac:dyDescent="0.3"/>
  <cols>
    <col min="1" max="1" width="8.88671875" style="9"/>
    <col min="2" max="2" width="21" style="9" bestFit="1" customWidth="1"/>
    <col min="3" max="13" width="8.88671875" style="9"/>
    <col min="14" max="14" width="11.109375" style="9" bestFit="1" customWidth="1"/>
    <col min="15" max="15" width="8.88671875" style="9"/>
    <col min="16" max="16" width="12.109375" style="9" bestFit="1" customWidth="1"/>
    <col min="17" max="17" width="10.109375" style="9" bestFit="1" customWidth="1"/>
    <col min="18" max="18" width="11.109375" style="9" bestFit="1" customWidth="1"/>
    <col min="19" max="19" width="8.88671875" style="9"/>
    <col min="20" max="20" width="5" style="9" bestFit="1" customWidth="1"/>
    <col min="21" max="21" width="5" style="10" bestFit="1" customWidth="1"/>
    <col min="22" max="22" width="11.44140625" style="9" bestFit="1" customWidth="1"/>
    <col min="23" max="16384" width="8.88671875" style="9"/>
  </cols>
  <sheetData>
    <row r="1" spans="1:22" x14ac:dyDescent="0.3">
      <c r="A1" s="9">
        <v>1</v>
      </c>
      <c r="B1" s="9" t="str">
        <f>VLOOKUP(A1,$A$5:$B$10,2,FALSE)</f>
        <v>Portugal</v>
      </c>
      <c r="E1" s="9">
        <f>A1+1</f>
        <v>2</v>
      </c>
      <c r="P1" s="9">
        <v>2</v>
      </c>
      <c r="Q1" s="9">
        <v>3</v>
      </c>
      <c r="R1" s="9">
        <v>5</v>
      </c>
    </row>
    <row r="2" spans="1:22" x14ac:dyDescent="0.3">
      <c r="D2" s="70" t="s">
        <v>40</v>
      </c>
      <c r="E2" s="70"/>
      <c r="G2" s="70" t="s">
        <v>105</v>
      </c>
      <c r="H2" s="70"/>
      <c r="J2" s="70" t="s">
        <v>42</v>
      </c>
      <c r="K2" s="70"/>
      <c r="M2" s="70" t="s">
        <v>43</v>
      </c>
      <c r="N2" s="70"/>
    </row>
    <row r="3" spans="1:22" x14ac:dyDescent="0.3">
      <c r="U3" s="9"/>
      <c r="V3" s="10"/>
    </row>
    <row r="4" spans="1:22" ht="100.8" x14ac:dyDescent="0.3">
      <c r="D4" s="12"/>
      <c r="E4" s="17" t="str">
        <f>HLOOKUP(B1,'Água Cor NUTS II Tab'!$B$3:$D$42,2,FALSE)</f>
        <v>Infraestruturas de Abastecimento e Tratamento de Água</v>
      </c>
      <c r="G4" s="12"/>
      <c r="H4" s="17" t="str">
        <f>E4</f>
        <v>Infraestruturas de Abastecimento e Tratamento de Água</v>
      </c>
      <c r="J4" s="12"/>
      <c r="K4" s="17" t="str">
        <f>H4</f>
        <v>Infraestruturas de Abastecimento e Tratamento de Água</v>
      </c>
      <c r="M4" s="12"/>
      <c r="N4" s="17" t="str">
        <f>K4</f>
        <v>Infraestruturas de Abastecimento e Tratamento de Água</v>
      </c>
      <c r="P4" s="11" t="s">
        <v>36</v>
      </c>
      <c r="Q4" s="11" t="s">
        <v>37</v>
      </c>
      <c r="R4" s="11" t="s">
        <v>38</v>
      </c>
      <c r="T4" s="9">
        <f>MAX(T5:T500)</f>
        <v>2022</v>
      </c>
      <c r="U4" s="9"/>
      <c r="V4" s="10" t="s">
        <v>36</v>
      </c>
    </row>
    <row r="5" spans="1:22" x14ac:dyDescent="0.3">
      <c r="A5" s="9">
        <v>1</v>
      </c>
      <c r="B5" s="9" t="s">
        <v>36</v>
      </c>
      <c r="D5" s="13">
        <f t="shared" ref="D5:D43" si="0">D6-1</f>
        <v>1982</v>
      </c>
      <c r="E5" s="9">
        <f>IFERROR(VLOOKUP($D5,'Água Encad NUTS II Tab'!$A$5:$E$111,E$1,FALSE),"")</f>
        <v>109883.49959750898</v>
      </c>
      <c r="G5" s="13">
        <f>D5</f>
        <v>1982</v>
      </c>
      <c r="H5" s="14">
        <f>IF(SUM(E5)=0,"",E5/P5)</f>
        <v>1</v>
      </c>
      <c r="J5" s="13">
        <f>G5</f>
        <v>1982</v>
      </c>
      <c r="K5" s="14">
        <f>IF(SUM(E5)=0,"",E5/Q5)</f>
        <v>5.6463439493093358E-3</v>
      </c>
      <c r="M5" s="13">
        <f>J5</f>
        <v>1982</v>
      </c>
      <c r="N5" s="14">
        <f>IF(SUM(E5)=0,"",E5/R5)</f>
        <v>1.0819426257591129E-3</v>
      </c>
      <c r="P5" s="15">
        <f>IFERROR(VLOOKUP($D5,'Água Encad NUTS II Tab'!$A$5:$E$111,P$1,FALSE),"")</f>
        <v>109883.49959750898</v>
      </c>
      <c r="Q5" s="15">
        <f>IFERROR(VLOOKUP($D5,'Água Encad NUTS II Tab'!$A$5:$E$111,Q$1,FALSE),"")</f>
        <v>19461000</v>
      </c>
      <c r="R5" s="15">
        <f>IFERROR(VLOOKUP($D5,'Água Encad NUTS II Tab'!$A$5:$E$111,R$1,FALSE),"")</f>
        <v>101561299.99999999</v>
      </c>
      <c r="T5" s="9">
        <f>IF(SUM(V5)&gt;0,U5,"")</f>
        <v>1978</v>
      </c>
      <c r="U5" s="9">
        <v>1978</v>
      </c>
      <c r="V5" s="10">
        <f>IFERROR(VLOOKUP($U5,'Água Cor NUTS II Tab'!$A$5:$I$52,2,FALSE),"")</f>
        <v>14212.47511993172</v>
      </c>
    </row>
    <row r="6" spans="1:22" x14ac:dyDescent="0.3">
      <c r="D6" s="13">
        <f t="shared" si="0"/>
        <v>1983</v>
      </c>
      <c r="E6" s="9">
        <f>IFERROR(VLOOKUP($D6,'Água Encad NUTS II Tab'!$A$5:$E$111,E$1,FALSE),"")</f>
        <v>130290.09824862075</v>
      </c>
      <c r="G6" s="13">
        <f>G5+1</f>
        <v>1983</v>
      </c>
      <c r="H6" s="14">
        <f t="shared" ref="H6:H44" si="1">IF(SUM(E6)=0,"",E6/P6)</f>
        <v>1</v>
      </c>
      <c r="J6" s="13">
        <f>J5+1</f>
        <v>1983</v>
      </c>
      <c r="K6" s="14">
        <f t="shared" ref="K6:K44" si="2">IF(SUM(E6)=0,"",E6/Q6)</f>
        <v>6.9321680366385072E-3</v>
      </c>
      <c r="M6" s="13">
        <f>M5+1</f>
        <v>1983</v>
      </c>
      <c r="N6" s="14">
        <f t="shared" ref="N6:N44" si="3">IF(SUM(E6)=0,"",E6/R6)</f>
        <v>1.2614106629601231E-3</v>
      </c>
      <c r="P6" s="15">
        <f>IFERROR(VLOOKUP($D6,'Água Encad NUTS II Tab'!$A$5:$E$111,P$1,FALSE),"")</f>
        <v>130290.09824862075</v>
      </c>
      <c r="Q6" s="15">
        <f>IFERROR(VLOOKUP($D6,'Água Encad NUTS II Tab'!$A$5:$E$111,Q$1,FALSE),"")</f>
        <v>18795000</v>
      </c>
      <c r="R6" s="15">
        <f>IFERROR(VLOOKUP($D6,'Água Encad NUTS II Tab'!$A$5:$E$111,R$1,FALSE),"")</f>
        <v>103289200</v>
      </c>
      <c r="T6" s="9">
        <f t="shared" ref="T6:T56" si="4">IF(SUM(V6)&gt;0,U6,"")</f>
        <v>1979</v>
      </c>
      <c r="U6" s="9">
        <v>1979</v>
      </c>
      <c r="V6" s="10">
        <f>IFERROR(VLOOKUP($U6,'Água Cor NUTS II Tab'!$A$5:$I$52,2,FALSE),"")</f>
        <v>17851.373876306356</v>
      </c>
    </row>
    <row r="7" spans="1:22" x14ac:dyDescent="0.3">
      <c r="D7" s="13">
        <f t="shared" si="0"/>
        <v>1984</v>
      </c>
      <c r="E7" s="9">
        <f>IFERROR(VLOOKUP($D7,'Água Encad NUTS II Tab'!$A$5:$E$111,E$1,FALSE),"")</f>
        <v>128476.23021911274</v>
      </c>
      <c r="G7" s="13">
        <f t="shared" ref="G7:G45" si="5">G6+1</f>
        <v>1984</v>
      </c>
      <c r="H7" s="14">
        <f t="shared" si="1"/>
        <v>1</v>
      </c>
      <c r="J7" s="13">
        <f t="shared" ref="J7:J45" si="6">J6+1</f>
        <v>1984</v>
      </c>
      <c r="K7" s="14">
        <f t="shared" si="2"/>
        <v>7.7804967248714767E-3</v>
      </c>
      <c r="M7" s="13">
        <f t="shared" ref="M7:M45" si="7">M6+1</f>
        <v>1984</v>
      </c>
      <c r="N7" s="14">
        <f t="shared" si="3"/>
        <v>1.2598858559650966E-3</v>
      </c>
      <c r="P7" s="15">
        <f>IFERROR(VLOOKUP($D7,'Água Encad NUTS II Tab'!$A$5:$E$111,P$1,FALSE),"")</f>
        <v>128476.23021911274</v>
      </c>
      <c r="Q7" s="15">
        <f>IFERROR(VLOOKUP($D7,'Água Encad NUTS II Tab'!$A$5:$E$111,Q$1,FALSE),"")</f>
        <v>16512599.999999998</v>
      </c>
      <c r="R7" s="15">
        <f>IFERROR(VLOOKUP($D7,'Água Encad NUTS II Tab'!$A$5:$E$111,R$1,FALSE),"")</f>
        <v>101974500</v>
      </c>
      <c r="T7" s="9">
        <f t="shared" si="4"/>
        <v>1980</v>
      </c>
      <c r="U7" s="9">
        <v>1980</v>
      </c>
      <c r="V7" s="10">
        <f>IFERROR(VLOOKUP($U7,'Água Cor NUTS II Tab'!$A$5:$I$52,2,FALSE),"")</f>
        <v>22416.613297831158</v>
      </c>
    </row>
    <row r="8" spans="1:22" x14ac:dyDescent="0.3">
      <c r="D8" s="13">
        <f t="shared" si="0"/>
        <v>1985</v>
      </c>
      <c r="E8" s="9">
        <f>IFERROR(VLOOKUP($D8,'Água Encad NUTS II Tab'!$A$5:$E$111,E$1,FALSE),"")</f>
        <v>336508.32668590621</v>
      </c>
      <c r="G8" s="13">
        <f t="shared" si="5"/>
        <v>1985</v>
      </c>
      <c r="H8" s="14">
        <f t="shared" si="1"/>
        <v>1</v>
      </c>
      <c r="J8" s="13">
        <f t="shared" si="6"/>
        <v>1985</v>
      </c>
      <c r="K8" s="14">
        <f t="shared" si="2"/>
        <v>2.0799466377762504E-2</v>
      </c>
      <c r="M8" s="13">
        <f t="shared" si="7"/>
        <v>1985</v>
      </c>
      <c r="N8" s="14">
        <f t="shared" si="3"/>
        <v>3.2701158329542387E-3</v>
      </c>
      <c r="P8" s="15">
        <f>IFERROR(VLOOKUP($D8,'Água Encad NUTS II Tab'!$A$5:$E$111,P$1,FALSE),"")</f>
        <v>336508.32668590621</v>
      </c>
      <c r="Q8" s="15">
        <f>IFERROR(VLOOKUP($D8,'Água Encad NUTS II Tab'!$A$5:$E$111,Q$1,FALSE),"")</f>
        <v>16178700</v>
      </c>
      <c r="R8" s="15">
        <f>IFERROR(VLOOKUP($D8,'Água Encad NUTS II Tab'!$A$5:$E$111,R$1,FALSE),"")</f>
        <v>102904099.99999999</v>
      </c>
      <c r="T8" s="9">
        <f t="shared" si="4"/>
        <v>1981</v>
      </c>
      <c r="U8" s="9">
        <v>1981</v>
      </c>
      <c r="V8" s="10">
        <f>IFERROR(VLOOKUP($U8,'Água Cor NUTS II Tab'!$A$5:$I$52,2,FALSE),"")</f>
        <v>19714.024792240587</v>
      </c>
    </row>
    <row r="9" spans="1:22" x14ac:dyDescent="0.3">
      <c r="D9" s="13">
        <f t="shared" si="0"/>
        <v>1986</v>
      </c>
      <c r="E9" s="9">
        <f>IFERROR(VLOOKUP($D9,'Água Encad NUTS II Tab'!$A$5:$E$111,E$1,FALSE),"")</f>
        <v>238672.73214078505</v>
      </c>
      <c r="G9" s="13">
        <f t="shared" si="5"/>
        <v>1986</v>
      </c>
      <c r="H9" s="14">
        <f t="shared" si="1"/>
        <v>1</v>
      </c>
      <c r="J9" s="13">
        <f t="shared" si="6"/>
        <v>1986</v>
      </c>
      <c r="K9" s="14">
        <f t="shared" si="2"/>
        <v>1.3891343670526562E-2</v>
      </c>
      <c r="M9" s="13">
        <f t="shared" si="7"/>
        <v>1986</v>
      </c>
      <c r="N9" s="14">
        <f t="shared" si="3"/>
        <v>2.2498784638445082E-3</v>
      </c>
      <c r="P9" s="15">
        <f>IFERROR(VLOOKUP($D9,'Água Encad NUTS II Tab'!$A$5:$E$111,P$1,FALSE),"")</f>
        <v>238672.73214078505</v>
      </c>
      <c r="Q9" s="15">
        <f>IFERROR(VLOOKUP($D9,'Água Encad NUTS II Tab'!$A$5:$E$111,Q$1,FALSE),"")</f>
        <v>17181400</v>
      </c>
      <c r="R9" s="15">
        <f>IFERROR(VLOOKUP($D9,'Água Encad NUTS II Tab'!$A$5:$E$111,R$1,FALSE),"")</f>
        <v>106082500</v>
      </c>
      <c r="T9" s="9">
        <f t="shared" si="4"/>
        <v>1982</v>
      </c>
      <c r="U9" s="9">
        <v>1982</v>
      </c>
      <c r="V9" s="10">
        <f>IFERROR(VLOOKUP($U9,'Água Cor NUTS II Tab'!$A$5:$I$52,2,FALSE),"")</f>
        <v>22361.780576844692</v>
      </c>
    </row>
    <row r="10" spans="1:22" x14ac:dyDescent="0.3">
      <c r="D10" s="13">
        <f t="shared" si="0"/>
        <v>1987</v>
      </c>
      <c r="E10" s="9">
        <f>IFERROR(VLOOKUP($D10,'Água Encad NUTS II Tab'!$A$5:$E$111,E$1,FALSE),"")</f>
        <v>334049.28672890883</v>
      </c>
      <c r="G10" s="13">
        <f t="shared" si="5"/>
        <v>1987</v>
      </c>
      <c r="H10" s="14">
        <f t="shared" si="1"/>
        <v>1</v>
      </c>
      <c r="J10" s="13">
        <f t="shared" si="6"/>
        <v>1987</v>
      </c>
      <c r="K10" s="14">
        <f t="shared" si="2"/>
        <v>1.6118335845407859E-2</v>
      </c>
      <c r="M10" s="13">
        <f t="shared" si="7"/>
        <v>1987</v>
      </c>
      <c r="N10" s="14">
        <f t="shared" si="3"/>
        <v>2.9481605109706473E-3</v>
      </c>
      <c r="P10" s="15">
        <f>IFERROR(VLOOKUP($D10,'Água Encad NUTS II Tab'!$A$5:$E$111,P$1,FALSE),"")</f>
        <v>334049.28672890883</v>
      </c>
      <c r="Q10" s="15">
        <f>IFERROR(VLOOKUP($D10,'Água Encad NUTS II Tab'!$A$5:$E$111,Q$1,FALSE),"")</f>
        <v>20724800</v>
      </c>
      <c r="R10" s="15">
        <f>IFERROR(VLOOKUP($D10,'Água Encad NUTS II Tab'!$A$5:$E$111,R$1,FALSE),"")</f>
        <v>113307700</v>
      </c>
      <c r="T10" s="9">
        <f t="shared" si="4"/>
        <v>1983</v>
      </c>
      <c r="U10" s="9">
        <v>1983</v>
      </c>
      <c r="V10" s="10">
        <f>IFERROR(VLOOKUP($U10,'Água Cor NUTS II Tab'!$A$5:$I$52,2,FALSE),"")</f>
        <v>33534.362877238782</v>
      </c>
    </row>
    <row r="11" spans="1:22" x14ac:dyDescent="0.3">
      <c r="D11" s="13">
        <f t="shared" si="0"/>
        <v>1988</v>
      </c>
      <c r="E11" s="9">
        <f>IFERROR(VLOOKUP($D11,'Água Encad NUTS II Tab'!$A$5:$E$111,E$1,FALSE),"")</f>
        <v>369844.68183202459</v>
      </c>
      <c r="G11" s="13">
        <f t="shared" si="5"/>
        <v>1988</v>
      </c>
      <c r="H11" s="14">
        <f t="shared" si="1"/>
        <v>1</v>
      </c>
      <c r="J11" s="13">
        <f t="shared" si="6"/>
        <v>1988</v>
      </c>
      <c r="K11" s="14">
        <f t="shared" si="2"/>
        <v>1.5654138738340158E-2</v>
      </c>
      <c r="M11" s="13">
        <f t="shared" si="7"/>
        <v>1988</v>
      </c>
      <c r="N11" s="14">
        <f t="shared" si="3"/>
        <v>3.0681785188081557E-3</v>
      </c>
      <c r="P11" s="15">
        <f>IFERROR(VLOOKUP($D11,'Água Encad NUTS II Tab'!$A$5:$E$111,P$1,FALSE),"")</f>
        <v>369844.68183202459</v>
      </c>
      <c r="Q11" s="15">
        <f>IFERROR(VLOOKUP($D11,'Água Encad NUTS II Tab'!$A$5:$E$111,Q$1,FALSE),"")</f>
        <v>23626000</v>
      </c>
      <c r="R11" s="15">
        <f>IFERROR(VLOOKUP($D11,'Água Encad NUTS II Tab'!$A$5:$E$111,R$1,FALSE),"")</f>
        <v>120542100</v>
      </c>
      <c r="T11" s="9">
        <f t="shared" si="4"/>
        <v>1984</v>
      </c>
      <c r="U11" s="9">
        <v>1984</v>
      </c>
      <c r="V11" s="10">
        <f>IFERROR(VLOOKUP($U11,'Água Cor NUTS II Tab'!$A$5:$I$52,2,FALSE),"")</f>
        <v>40733.23450371965</v>
      </c>
    </row>
    <row r="12" spans="1:22" x14ac:dyDescent="0.3">
      <c r="D12" s="13">
        <f t="shared" si="0"/>
        <v>1989</v>
      </c>
      <c r="E12" s="9">
        <f>IFERROR(VLOOKUP($D12,'Água Encad NUTS II Tab'!$A$5:$E$111,E$1,FALSE),"")</f>
        <v>422349.40036306769</v>
      </c>
      <c r="G12" s="13">
        <f t="shared" si="5"/>
        <v>1989</v>
      </c>
      <c r="H12" s="14">
        <f t="shared" si="1"/>
        <v>1</v>
      </c>
      <c r="J12" s="13">
        <f t="shared" si="6"/>
        <v>1989</v>
      </c>
      <c r="K12" s="14">
        <f t="shared" si="2"/>
        <v>1.7197337039906661E-2</v>
      </c>
      <c r="M12" s="13">
        <f t="shared" si="7"/>
        <v>1989</v>
      </c>
      <c r="N12" s="14">
        <f t="shared" si="3"/>
        <v>3.3141767110629215E-3</v>
      </c>
      <c r="P12" s="15">
        <f>IFERROR(VLOOKUP($D12,'Água Encad NUTS II Tab'!$A$5:$E$111,P$1,FALSE),"")</f>
        <v>422349.40036306769</v>
      </c>
      <c r="Q12" s="15">
        <f>IFERROR(VLOOKUP($D12,'Água Encad NUTS II Tab'!$A$5:$E$111,Q$1,FALSE),"")</f>
        <v>24559000</v>
      </c>
      <c r="R12" s="15">
        <f>IFERROR(VLOOKUP($D12,'Água Encad NUTS II Tab'!$A$5:$E$111,R$1,FALSE),"")</f>
        <v>127437199.99999999</v>
      </c>
      <c r="T12" s="9">
        <f t="shared" si="4"/>
        <v>1985</v>
      </c>
      <c r="U12" s="9">
        <v>1985</v>
      </c>
      <c r="V12" s="10">
        <f>IFERROR(VLOOKUP($U12,'Água Cor NUTS II Tab'!$A$5:$I$52,2,FALSE),"")</f>
        <v>124784.31858674837</v>
      </c>
    </row>
    <row r="13" spans="1:22" x14ac:dyDescent="0.3">
      <c r="D13" s="13">
        <f t="shared" si="0"/>
        <v>1990</v>
      </c>
      <c r="E13" s="9">
        <f>IFERROR(VLOOKUP($D13,'Água Encad NUTS II Tab'!$A$5:$E$111,E$1,FALSE),"")</f>
        <v>420687.60633079935</v>
      </c>
      <c r="G13" s="13">
        <f t="shared" si="5"/>
        <v>1990</v>
      </c>
      <c r="H13" s="14">
        <f t="shared" si="1"/>
        <v>1</v>
      </c>
      <c r="J13" s="13">
        <f t="shared" si="6"/>
        <v>1990</v>
      </c>
      <c r="K13" s="14">
        <f t="shared" si="2"/>
        <v>1.5944014520615619E-2</v>
      </c>
      <c r="M13" s="13">
        <f t="shared" si="7"/>
        <v>1990</v>
      </c>
      <c r="N13" s="14">
        <f t="shared" si="3"/>
        <v>3.1095983224586534E-3</v>
      </c>
      <c r="P13" s="15">
        <f>IFERROR(VLOOKUP($D13,'Água Encad NUTS II Tab'!$A$5:$E$111,P$1,FALSE),"")</f>
        <v>420687.60633079935</v>
      </c>
      <c r="Q13" s="15">
        <f>IFERROR(VLOOKUP($D13,'Água Encad NUTS II Tab'!$A$5:$E$111,Q$1,FALSE),"")</f>
        <v>26385300</v>
      </c>
      <c r="R13" s="15">
        <f>IFERROR(VLOOKUP($D13,'Água Encad NUTS II Tab'!$A$5:$E$111,R$1,FALSE),"")</f>
        <v>135286800</v>
      </c>
      <c r="T13" s="9">
        <f t="shared" si="4"/>
        <v>1986</v>
      </c>
      <c r="U13" s="9">
        <v>1986</v>
      </c>
      <c r="V13" s="10">
        <f>IFERROR(VLOOKUP($U13,'Água Cor NUTS II Tab'!$A$5:$I$52,2,FALSE),"")</f>
        <v>98117.338613663189</v>
      </c>
    </row>
    <row r="14" spans="1:22" x14ac:dyDescent="0.3">
      <c r="D14" s="13">
        <f t="shared" si="0"/>
        <v>1991</v>
      </c>
      <c r="E14" s="9">
        <f>IFERROR(VLOOKUP($D14,'Água Encad NUTS II Tab'!$A$5:$E$111,E$1,FALSE),"")</f>
        <v>507192.16401585418</v>
      </c>
      <c r="G14" s="13">
        <f t="shared" si="5"/>
        <v>1991</v>
      </c>
      <c r="H14" s="14">
        <f t="shared" si="1"/>
        <v>1</v>
      </c>
      <c r="J14" s="13">
        <f t="shared" si="6"/>
        <v>1991</v>
      </c>
      <c r="K14" s="14">
        <f t="shared" si="2"/>
        <v>1.7933961692291112E-2</v>
      </c>
      <c r="M14" s="13">
        <f t="shared" si="7"/>
        <v>1991</v>
      </c>
      <c r="N14" s="14">
        <f t="shared" si="3"/>
        <v>3.6430408657229536E-3</v>
      </c>
      <c r="P14" s="15">
        <f>IFERROR(VLOOKUP($D14,'Água Encad NUTS II Tab'!$A$5:$E$111,P$1,FALSE),"")</f>
        <v>507192.16401585418</v>
      </c>
      <c r="Q14" s="15">
        <f>IFERROR(VLOOKUP($D14,'Água Encad NUTS II Tab'!$A$5:$E$111,Q$1,FALSE),"")</f>
        <v>28281100.000000004</v>
      </c>
      <c r="R14" s="15">
        <f>IFERROR(VLOOKUP($D14,'Água Encad NUTS II Tab'!$A$5:$E$111,R$1,FALSE),"")</f>
        <v>139222200</v>
      </c>
      <c r="T14" s="9">
        <f t="shared" si="4"/>
        <v>1987</v>
      </c>
      <c r="U14" s="9">
        <v>1987</v>
      </c>
      <c r="V14" s="10">
        <f>IFERROR(VLOOKUP($U14,'Água Cor NUTS II Tab'!$A$5:$I$52,2,FALSE),"")</f>
        <v>148406.35362942377</v>
      </c>
    </row>
    <row r="15" spans="1:22" x14ac:dyDescent="0.3">
      <c r="D15" s="13">
        <f t="shared" si="0"/>
        <v>1992</v>
      </c>
      <c r="E15" s="9">
        <f>IFERROR(VLOOKUP($D15,'Água Encad NUTS II Tab'!$A$5:$E$111,E$1,FALSE),"")</f>
        <v>608907.84029077098</v>
      </c>
      <c r="G15" s="13">
        <f t="shared" si="5"/>
        <v>1992</v>
      </c>
      <c r="H15" s="14">
        <f t="shared" si="1"/>
        <v>1</v>
      </c>
      <c r="J15" s="13">
        <f t="shared" si="6"/>
        <v>1992</v>
      </c>
      <c r="K15" s="14">
        <f t="shared" si="2"/>
        <v>1.9851202346342488E-2</v>
      </c>
      <c r="M15" s="13">
        <f t="shared" si="7"/>
        <v>1992</v>
      </c>
      <c r="N15" s="14">
        <f t="shared" si="3"/>
        <v>4.299574145627017E-3</v>
      </c>
      <c r="P15" s="15">
        <f>IFERROR(VLOOKUP($D15,'Água Encad NUTS II Tab'!$A$5:$E$111,P$1,FALSE),"")</f>
        <v>608907.84029077098</v>
      </c>
      <c r="Q15" s="15">
        <f>IFERROR(VLOOKUP($D15,'Água Encad NUTS II Tab'!$A$5:$E$111,Q$1,FALSE),"")</f>
        <v>30673600</v>
      </c>
      <c r="R15" s="15">
        <f>IFERROR(VLOOKUP($D15,'Água Encad NUTS II Tab'!$A$5:$E$111,R$1,FALSE),"")</f>
        <v>141620500</v>
      </c>
      <c r="T15" s="9">
        <f t="shared" si="4"/>
        <v>1988</v>
      </c>
      <c r="U15" s="9">
        <v>1988</v>
      </c>
      <c r="V15" s="10">
        <f>IFERROR(VLOOKUP($U15,'Água Cor NUTS II Tab'!$A$5:$I$52,2,FALSE),"")</f>
        <v>183209.77813803789</v>
      </c>
    </row>
    <row r="16" spans="1:22" x14ac:dyDescent="0.3">
      <c r="D16" s="13">
        <f t="shared" si="0"/>
        <v>1993</v>
      </c>
      <c r="E16" s="9">
        <f>IFERROR(VLOOKUP($D16,'Água Encad NUTS II Tab'!$A$5:$E$111,E$1,FALSE),"")</f>
        <v>575449.3357667356</v>
      </c>
      <c r="G16" s="13">
        <f t="shared" si="5"/>
        <v>1993</v>
      </c>
      <c r="H16" s="14">
        <f t="shared" si="1"/>
        <v>1</v>
      </c>
      <c r="J16" s="13">
        <f t="shared" si="6"/>
        <v>1993</v>
      </c>
      <c r="K16" s="14">
        <f t="shared" si="2"/>
        <v>2.00376530644721E-2</v>
      </c>
      <c r="M16" s="13">
        <f t="shared" si="7"/>
        <v>1993</v>
      </c>
      <c r="N16" s="14">
        <f t="shared" si="3"/>
        <v>4.132375005416261E-3</v>
      </c>
      <c r="P16" s="15">
        <f>IFERROR(VLOOKUP($D16,'Água Encad NUTS II Tab'!$A$5:$E$111,P$1,FALSE),"")</f>
        <v>575449.3357667356</v>
      </c>
      <c r="Q16" s="15">
        <f>IFERROR(VLOOKUP($D16,'Água Encad NUTS II Tab'!$A$5:$E$111,Q$1,FALSE),"")</f>
        <v>28718400</v>
      </c>
      <c r="R16" s="15">
        <f>IFERROR(VLOOKUP($D16,'Água Encad NUTS II Tab'!$A$5:$E$111,R$1,FALSE),"")</f>
        <v>139253900.00000003</v>
      </c>
      <c r="T16" s="9">
        <f t="shared" si="4"/>
        <v>1989</v>
      </c>
      <c r="U16" s="9">
        <v>1989</v>
      </c>
      <c r="V16" s="10">
        <f>IFERROR(VLOOKUP($U16,'Água Cor NUTS II Tab'!$A$5:$I$52,2,FALSE),"")</f>
        <v>230602.53183551636</v>
      </c>
    </row>
    <row r="17" spans="4:22" x14ac:dyDescent="0.3">
      <c r="D17" s="13">
        <f t="shared" si="0"/>
        <v>1994</v>
      </c>
      <c r="E17" s="9">
        <f>IFERROR(VLOOKUP($D17,'Água Encad NUTS II Tab'!$A$5:$E$111,E$1,FALSE),"")</f>
        <v>681196.89956267364</v>
      </c>
      <c r="G17" s="13">
        <f t="shared" si="5"/>
        <v>1994</v>
      </c>
      <c r="H17" s="14">
        <f t="shared" si="1"/>
        <v>1</v>
      </c>
      <c r="J17" s="13">
        <f t="shared" si="6"/>
        <v>1994</v>
      </c>
      <c r="K17" s="14">
        <f t="shared" si="2"/>
        <v>2.388136738498095E-2</v>
      </c>
      <c r="M17" s="13">
        <f t="shared" si="7"/>
        <v>1994</v>
      </c>
      <c r="N17" s="14">
        <f t="shared" si="3"/>
        <v>4.8055710138000208E-3</v>
      </c>
      <c r="P17" s="15">
        <f>IFERROR(VLOOKUP($D17,'Água Encad NUTS II Tab'!$A$5:$E$111,P$1,FALSE),"")</f>
        <v>681196.89956267364</v>
      </c>
      <c r="Q17" s="15">
        <f>IFERROR(VLOOKUP($D17,'Água Encad NUTS II Tab'!$A$5:$E$111,Q$1,FALSE),"")</f>
        <v>28524200</v>
      </c>
      <c r="R17" s="15">
        <f>IFERROR(VLOOKUP($D17,'Água Encad NUTS II Tab'!$A$5:$E$111,R$1,FALSE),"")</f>
        <v>141751500</v>
      </c>
      <c r="T17" s="9">
        <f t="shared" si="4"/>
        <v>1990</v>
      </c>
      <c r="U17" s="9">
        <v>1990</v>
      </c>
      <c r="V17" s="10">
        <f>IFERROR(VLOOKUP($U17,'Água Cor NUTS II Tab'!$A$5:$I$52,2,FALSE),"")</f>
        <v>244994.1327223276</v>
      </c>
    </row>
    <row r="18" spans="4:22" x14ac:dyDescent="0.3">
      <c r="D18" s="13">
        <f t="shared" si="0"/>
        <v>1995</v>
      </c>
      <c r="E18" s="9">
        <f>IFERROR(VLOOKUP($D18,'Água Encad NUTS II Tab'!$A$5:$E$111,E$1,FALSE),"")</f>
        <v>522907.93673047982</v>
      </c>
      <c r="G18" s="13">
        <f t="shared" si="5"/>
        <v>1995</v>
      </c>
      <c r="H18" s="14">
        <f t="shared" si="1"/>
        <v>1</v>
      </c>
      <c r="J18" s="13">
        <f t="shared" si="6"/>
        <v>1995</v>
      </c>
      <c r="K18" s="14">
        <f t="shared" si="2"/>
        <v>1.7576855532826431E-2</v>
      </c>
      <c r="M18" s="13">
        <f t="shared" si="7"/>
        <v>1995</v>
      </c>
      <c r="N18" s="14">
        <f t="shared" si="3"/>
        <v>3.6030958780387426E-3</v>
      </c>
      <c r="P18" s="15">
        <f>IFERROR(VLOOKUP($D18,'Água Encad NUTS II Tab'!$A$5:$E$111,P$1,FALSE),"")</f>
        <v>522907.93673047982</v>
      </c>
      <c r="Q18" s="15">
        <f>IFERROR(VLOOKUP($D18,'Água Encad NUTS II Tab'!$A$5:$E$111,Q$1,FALSE),"")</f>
        <v>29749800.000000004</v>
      </c>
      <c r="R18" s="15">
        <f>IFERROR(VLOOKUP($D18,'Água Encad NUTS II Tab'!$A$5:$E$111,R$1,FALSE),"")</f>
        <v>145127400</v>
      </c>
      <c r="T18" s="9">
        <f t="shared" si="4"/>
        <v>1991</v>
      </c>
      <c r="U18" s="9">
        <v>1991</v>
      </c>
      <c r="V18" s="10">
        <f>IFERROR(VLOOKUP($U18,'Água Cor NUTS II Tab'!$A$5:$I$52,2,FALSE),"")</f>
        <v>311625.89855375804</v>
      </c>
    </row>
    <row r="19" spans="4:22" x14ac:dyDescent="0.3">
      <c r="D19" s="13">
        <f t="shared" si="0"/>
        <v>1996</v>
      </c>
      <c r="E19" s="9">
        <f>IFERROR(VLOOKUP($D19,'Água Encad NUTS II Tab'!$A$5:$E$111,E$1,FALSE),"")</f>
        <v>437719.98603084777</v>
      </c>
      <c r="G19" s="13">
        <f t="shared" si="5"/>
        <v>1996</v>
      </c>
      <c r="H19" s="14">
        <f t="shared" si="1"/>
        <v>1</v>
      </c>
      <c r="J19" s="13">
        <f t="shared" si="6"/>
        <v>1996</v>
      </c>
      <c r="K19" s="14">
        <f t="shared" si="2"/>
        <v>1.39878370502845E-2</v>
      </c>
      <c r="M19" s="13">
        <f t="shared" si="7"/>
        <v>1996</v>
      </c>
      <c r="N19" s="14">
        <f t="shared" si="3"/>
        <v>2.9139934268772021E-3</v>
      </c>
      <c r="P19" s="15">
        <f>IFERROR(VLOOKUP($D19,'Água Encad NUTS II Tab'!$A$5:$E$111,P$1,FALSE),"")</f>
        <v>437719.98603084777</v>
      </c>
      <c r="Q19" s="15">
        <f>IFERROR(VLOOKUP($D19,'Água Encad NUTS II Tab'!$A$5:$E$111,Q$1,FALSE),"")</f>
        <v>31292899.999999996</v>
      </c>
      <c r="R19" s="15">
        <f>IFERROR(VLOOKUP($D19,'Água Encad NUTS II Tab'!$A$5:$E$111,R$1,FALSE),"")</f>
        <v>150213099.99999997</v>
      </c>
      <c r="T19" s="9">
        <f t="shared" si="4"/>
        <v>1992</v>
      </c>
      <c r="U19" s="9">
        <v>1992</v>
      </c>
      <c r="V19" s="10">
        <f>IFERROR(VLOOKUP($U19,'Água Cor NUTS II Tab'!$A$5:$I$52,2,FALSE),"")</f>
        <v>385947.07601759071</v>
      </c>
    </row>
    <row r="20" spans="4:22" x14ac:dyDescent="0.3">
      <c r="D20" s="13">
        <f t="shared" si="0"/>
        <v>1997</v>
      </c>
      <c r="E20" s="9">
        <f>IFERROR(VLOOKUP($D20,'Água Encad NUTS II Tab'!$A$5:$E$111,E$1,FALSE),"")</f>
        <v>577033.25472683937</v>
      </c>
      <c r="G20" s="13">
        <f t="shared" si="5"/>
        <v>1997</v>
      </c>
      <c r="H20" s="14">
        <f t="shared" si="1"/>
        <v>1</v>
      </c>
      <c r="J20" s="13">
        <f t="shared" si="6"/>
        <v>1997</v>
      </c>
      <c r="K20" s="14">
        <f t="shared" si="2"/>
        <v>1.6152221144665718E-2</v>
      </c>
      <c r="M20" s="13">
        <f t="shared" si="7"/>
        <v>1997</v>
      </c>
      <c r="N20" s="14">
        <f t="shared" si="3"/>
        <v>3.6795052194111052E-3</v>
      </c>
      <c r="P20" s="15">
        <f>IFERROR(VLOOKUP($D20,'Água Encad NUTS II Tab'!$A$5:$E$111,P$1,FALSE),"")</f>
        <v>577033.25472683937</v>
      </c>
      <c r="Q20" s="15">
        <f>IFERROR(VLOOKUP($D20,'Água Encad NUTS II Tab'!$A$5:$E$111,Q$1,FALSE),"")</f>
        <v>35724700</v>
      </c>
      <c r="R20" s="15">
        <f>IFERROR(VLOOKUP($D20,'Água Encad NUTS II Tab'!$A$5:$E$111,R$1,FALSE),"")</f>
        <v>156823600</v>
      </c>
      <c r="T20" s="9">
        <f t="shared" si="4"/>
        <v>1993</v>
      </c>
      <c r="U20" s="9">
        <v>1993</v>
      </c>
      <c r="V20" s="10">
        <f>IFERROR(VLOOKUP($U20,'Água Cor NUTS II Tab'!$A$5:$I$52,2,FALSE),"")</f>
        <v>371760.58107045729</v>
      </c>
    </row>
    <row r="21" spans="4:22" x14ac:dyDescent="0.3">
      <c r="D21" s="13">
        <f t="shared" si="0"/>
        <v>1998</v>
      </c>
      <c r="E21" s="9">
        <f>IFERROR(VLOOKUP($D21,'Água Encad NUTS II Tab'!$A$5:$E$111,E$1,FALSE),"")</f>
        <v>560000.03624918312</v>
      </c>
      <c r="G21" s="13">
        <f t="shared" si="5"/>
        <v>1998</v>
      </c>
      <c r="H21" s="14">
        <f t="shared" si="1"/>
        <v>1</v>
      </c>
      <c r="J21" s="13">
        <f t="shared" si="6"/>
        <v>1998</v>
      </c>
      <c r="K21" s="14">
        <f t="shared" si="2"/>
        <v>1.4029146457996067E-2</v>
      </c>
      <c r="M21" s="13">
        <f t="shared" si="7"/>
        <v>1998</v>
      </c>
      <c r="N21" s="14">
        <f t="shared" si="3"/>
        <v>3.4070785474480262E-3</v>
      </c>
      <c r="P21" s="15">
        <f>IFERROR(VLOOKUP($D21,'Água Encad NUTS II Tab'!$A$5:$E$111,P$1,FALSE),"")</f>
        <v>560000.03624918312</v>
      </c>
      <c r="Q21" s="15">
        <f>IFERROR(VLOOKUP($D21,'Água Encad NUTS II Tab'!$A$5:$E$111,Q$1,FALSE),"")</f>
        <v>39916899.999999993</v>
      </c>
      <c r="R21" s="15">
        <f>IFERROR(VLOOKUP($D21,'Água Encad NUTS II Tab'!$A$5:$E$111,R$1,FALSE),"")</f>
        <v>164363700</v>
      </c>
      <c r="T21" s="9">
        <f t="shared" si="4"/>
        <v>1994</v>
      </c>
      <c r="U21" s="9">
        <v>1994</v>
      </c>
      <c r="V21" s="10">
        <f>IFERROR(VLOOKUP($U21,'Água Cor NUTS II Tab'!$A$5:$I$52,2,FALSE),"")</f>
        <v>459360.48978684703</v>
      </c>
    </row>
    <row r="22" spans="4:22" x14ac:dyDescent="0.3">
      <c r="D22" s="13">
        <f t="shared" si="0"/>
        <v>1999</v>
      </c>
      <c r="E22" s="9">
        <f>IFERROR(VLOOKUP($D22,'Água Encad NUTS II Tab'!$A$5:$E$111,E$1,FALSE),"")</f>
        <v>762718.12981251453</v>
      </c>
      <c r="G22" s="13">
        <f t="shared" si="5"/>
        <v>1999</v>
      </c>
      <c r="H22" s="14">
        <f t="shared" si="1"/>
        <v>1</v>
      </c>
      <c r="J22" s="13">
        <f t="shared" si="6"/>
        <v>1999</v>
      </c>
      <c r="K22" s="14">
        <f t="shared" si="2"/>
        <v>1.8014297013021249E-2</v>
      </c>
      <c r="M22" s="13">
        <f t="shared" si="7"/>
        <v>1999</v>
      </c>
      <c r="N22" s="14">
        <f t="shared" si="3"/>
        <v>4.4659628749678078E-3</v>
      </c>
      <c r="P22" s="15">
        <f>IFERROR(VLOOKUP($D22,'Água Encad NUTS II Tab'!$A$5:$E$111,P$1,FALSE),"")</f>
        <v>762718.12981251453</v>
      </c>
      <c r="Q22" s="15">
        <f>IFERROR(VLOOKUP($D22,'Água Encad NUTS II Tab'!$A$5:$E$111,Q$1,FALSE),"")</f>
        <v>42339600</v>
      </c>
      <c r="R22" s="15">
        <f>IFERROR(VLOOKUP($D22,'Água Encad NUTS II Tab'!$A$5:$E$111,R$1,FALSE),"")</f>
        <v>170784700</v>
      </c>
      <c r="T22" s="9">
        <f t="shared" si="4"/>
        <v>1995</v>
      </c>
      <c r="U22" s="9">
        <v>1995</v>
      </c>
      <c r="V22" s="10">
        <f>IFERROR(VLOOKUP($U22,'Água Cor NUTS II Tab'!$A$5:$I$52,2,FALSE),"")</f>
        <v>364319</v>
      </c>
    </row>
    <row r="23" spans="4:22" x14ac:dyDescent="0.3">
      <c r="D23" s="13">
        <f t="shared" si="0"/>
        <v>2000</v>
      </c>
      <c r="E23" s="9">
        <f>IFERROR(VLOOKUP($D23,'Água Encad NUTS II Tab'!$A$5:$E$111,E$1,FALSE),"")</f>
        <v>836901.24875208235</v>
      </c>
      <c r="G23" s="13">
        <f t="shared" si="5"/>
        <v>2000</v>
      </c>
      <c r="H23" s="14">
        <f t="shared" si="1"/>
        <v>1</v>
      </c>
      <c r="J23" s="13">
        <f t="shared" si="6"/>
        <v>2000</v>
      </c>
      <c r="K23" s="14">
        <f t="shared" si="2"/>
        <v>1.8995659053556883E-2</v>
      </c>
      <c r="M23" s="13">
        <f t="shared" si="7"/>
        <v>2000</v>
      </c>
      <c r="N23" s="14">
        <f t="shared" si="3"/>
        <v>4.7201993025016761E-3</v>
      </c>
      <c r="P23" s="15">
        <f>IFERROR(VLOOKUP($D23,'Água Encad NUTS II Tab'!$A$5:$E$111,P$1,FALSE),"")</f>
        <v>836901.24875208235</v>
      </c>
      <c r="Q23" s="15">
        <f>IFERROR(VLOOKUP($D23,'Água Encad NUTS II Tab'!$A$5:$E$111,Q$1,FALSE),"")</f>
        <v>44057500</v>
      </c>
      <c r="R23" s="15">
        <f>IFERROR(VLOOKUP($D23,'Água Encad NUTS II Tab'!$A$5:$E$111,R$1,FALSE),"")</f>
        <v>177302100</v>
      </c>
      <c r="T23" s="9">
        <f t="shared" si="4"/>
        <v>1996</v>
      </c>
      <c r="U23" s="9">
        <v>1996</v>
      </c>
      <c r="V23" s="10">
        <f>IFERROR(VLOOKUP($U23,'Água Cor NUTS II Tab'!$A$5:$I$52,2,FALSE),"")</f>
        <v>314419.99999999994</v>
      </c>
    </row>
    <row r="24" spans="4:22" x14ac:dyDescent="0.3">
      <c r="D24" s="13">
        <f t="shared" si="0"/>
        <v>2001</v>
      </c>
      <c r="E24" s="9">
        <f>IFERROR(VLOOKUP($D24,'Água Encad NUTS II Tab'!$A$5:$E$111,E$1,FALSE),"")</f>
        <v>769969.27351563075</v>
      </c>
      <c r="G24" s="13">
        <f t="shared" si="5"/>
        <v>2001</v>
      </c>
      <c r="H24" s="14">
        <f t="shared" si="1"/>
        <v>1</v>
      </c>
      <c r="J24" s="13">
        <f t="shared" si="6"/>
        <v>2001</v>
      </c>
      <c r="K24" s="14">
        <f t="shared" si="2"/>
        <v>1.73082033708651E-2</v>
      </c>
      <c r="M24" s="13">
        <f t="shared" si="7"/>
        <v>2001</v>
      </c>
      <c r="N24" s="14">
        <f t="shared" si="3"/>
        <v>4.2599000903778333E-3</v>
      </c>
      <c r="P24" s="15">
        <f>IFERROR(VLOOKUP($D24,'Água Encad NUTS II Tab'!$A$5:$E$111,P$1,FALSE),"")</f>
        <v>769969.27351563075</v>
      </c>
      <c r="Q24" s="15">
        <f>IFERROR(VLOOKUP($D24,'Água Encad NUTS II Tab'!$A$5:$E$111,Q$1,FALSE),"")</f>
        <v>44485800</v>
      </c>
      <c r="R24" s="15">
        <f>IFERROR(VLOOKUP($D24,'Água Encad NUTS II Tab'!$A$5:$E$111,R$1,FALSE),"")</f>
        <v>180748200</v>
      </c>
      <c r="T24" s="9">
        <f t="shared" si="4"/>
        <v>1997</v>
      </c>
      <c r="U24" s="9">
        <v>1997</v>
      </c>
      <c r="V24" s="10">
        <f>IFERROR(VLOOKUP($U24,'Água Cor NUTS II Tab'!$A$5:$I$52,2,FALSE),"")</f>
        <v>429704.00000000006</v>
      </c>
    </row>
    <row r="25" spans="4:22" x14ac:dyDescent="0.3">
      <c r="D25" s="13">
        <f t="shared" si="0"/>
        <v>2002</v>
      </c>
      <c r="E25" s="9">
        <f>IFERROR(VLOOKUP($D25,'Água Encad NUTS II Tab'!$A$5:$E$111,E$1,FALSE),"")</f>
        <v>549139.73825639917</v>
      </c>
      <c r="G25" s="13">
        <f t="shared" si="5"/>
        <v>2002</v>
      </c>
      <c r="H25" s="14">
        <f t="shared" si="1"/>
        <v>1</v>
      </c>
      <c r="J25" s="13">
        <f t="shared" si="6"/>
        <v>2002</v>
      </c>
      <c r="K25" s="14">
        <f t="shared" si="2"/>
        <v>1.2777526078051032E-2</v>
      </c>
      <c r="M25" s="13">
        <f t="shared" si="7"/>
        <v>2002</v>
      </c>
      <c r="N25" s="14">
        <f t="shared" si="3"/>
        <v>3.0149039909938206E-3</v>
      </c>
      <c r="P25" s="15">
        <f>IFERROR(VLOOKUP($D25,'Água Encad NUTS II Tab'!$A$5:$E$111,P$1,FALSE),"")</f>
        <v>549139.73825639917</v>
      </c>
      <c r="Q25" s="15">
        <f>IFERROR(VLOOKUP($D25,'Água Encad NUTS II Tab'!$A$5:$E$111,Q$1,FALSE),"")</f>
        <v>42977000</v>
      </c>
      <c r="R25" s="15">
        <f>IFERROR(VLOOKUP($D25,'Água Encad NUTS II Tab'!$A$5:$E$111,R$1,FALSE),"")</f>
        <v>182141700</v>
      </c>
      <c r="T25" s="9">
        <f t="shared" si="4"/>
        <v>1998</v>
      </c>
      <c r="U25" s="9">
        <v>1998</v>
      </c>
      <c r="V25" s="10">
        <f>IFERROR(VLOOKUP($U25,'Água Cor NUTS II Tab'!$A$5:$I$52,2,FALSE),"")</f>
        <v>427231</v>
      </c>
    </row>
    <row r="26" spans="4:22" x14ac:dyDescent="0.3">
      <c r="D26" s="13">
        <f t="shared" si="0"/>
        <v>2003</v>
      </c>
      <c r="E26" s="9">
        <f>IFERROR(VLOOKUP($D26,'Água Encad NUTS II Tab'!$A$5:$E$111,E$1,FALSE),"")</f>
        <v>693847.10641871928</v>
      </c>
      <c r="G26" s="13">
        <f t="shared" si="5"/>
        <v>2003</v>
      </c>
      <c r="H26" s="14">
        <f t="shared" si="1"/>
        <v>1</v>
      </c>
      <c r="J26" s="13">
        <f t="shared" si="6"/>
        <v>2003</v>
      </c>
      <c r="K26" s="14">
        <f t="shared" si="2"/>
        <v>1.7418595471139244E-2</v>
      </c>
      <c r="M26" s="13">
        <f t="shared" si="7"/>
        <v>2003</v>
      </c>
      <c r="N26" s="14">
        <f t="shared" si="3"/>
        <v>3.8451616011961382E-3</v>
      </c>
      <c r="P26" s="15">
        <f>IFERROR(VLOOKUP($D26,'Água Encad NUTS II Tab'!$A$5:$E$111,P$1,FALSE),"")</f>
        <v>693847.10641871928</v>
      </c>
      <c r="Q26" s="15">
        <f>IFERROR(VLOOKUP($D26,'Água Encad NUTS II Tab'!$A$5:$E$111,Q$1,FALSE),"")</f>
        <v>39833700</v>
      </c>
      <c r="R26" s="15">
        <f>IFERROR(VLOOKUP($D26,'Água Encad NUTS II Tab'!$A$5:$E$111,R$1,FALSE),"")</f>
        <v>180446800</v>
      </c>
      <c r="T26" s="9">
        <f t="shared" si="4"/>
        <v>1999</v>
      </c>
      <c r="U26" s="9">
        <v>1999</v>
      </c>
      <c r="V26" s="10">
        <f>IFERROR(VLOOKUP($U26,'Água Cor NUTS II Tab'!$A$5:$I$52,2,FALSE),"")</f>
        <v>594470</v>
      </c>
    </row>
    <row r="27" spans="4:22" x14ac:dyDescent="0.3">
      <c r="D27" s="13">
        <f t="shared" si="0"/>
        <v>2004</v>
      </c>
      <c r="E27" s="9">
        <f>IFERROR(VLOOKUP($D27,'Água Encad NUTS II Tab'!$A$5:$E$111,E$1,FALSE),"")</f>
        <v>757292.93909603031</v>
      </c>
      <c r="G27" s="13">
        <f t="shared" si="5"/>
        <v>2004</v>
      </c>
      <c r="H27" s="14">
        <f t="shared" si="1"/>
        <v>1</v>
      </c>
      <c r="J27" s="13">
        <f t="shared" si="6"/>
        <v>2004</v>
      </c>
      <c r="K27" s="14">
        <f t="shared" si="2"/>
        <v>1.8975540270366516E-2</v>
      </c>
      <c r="M27" s="13">
        <f t="shared" si="7"/>
        <v>2004</v>
      </c>
      <c r="N27" s="14">
        <f t="shared" si="3"/>
        <v>4.1230162003763737E-3</v>
      </c>
      <c r="P27" s="15">
        <f>IFERROR(VLOOKUP($D27,'Água Encad NUTS II Tab'!$A$5:$E$111,P$1,FALSE),"")</f>
        <v>757292.93909603031</v>
      </c>
      <c r="Q27" s="15">
        <f>IFERROR(VLOOKUP($D27,'Água Encad NUTS II Tab'!$A$5:$E$111,Q$1,FALSE),"")</f>
        <v>39908900</v>
      </c>
      <c r="R27" s="15">
        <f>IFERROR(VLOOKUP($D27,'Água Encad NUTS II Tab'!$A$5:$E$111,R$1,FALSE),"")</f>
        <v>183674500</v>
      </c>
      <c r="T27" s="9">
        <f t="shared" si="4"/>
        <v>2000</v>
      </c>
      <c r="U27" s="9">
        <v>2000</v>
      </c>
      <c r="V27" s="10">
        <f>IFERROR(VLOOKUP($U27,'Água Cor NUTS II Tab'!$A$5:$I$52,2,FALSE),"")</f>
        <v>683082</v>
      </c>
    </row>
    <row r="28" spans="4:22" x14ac:dyDescent="0.3">
      <c r="D28" s="13">
        <f t="shared" si="0"/>
        <v>2005</v>
      </c>
      <c r="E28" s="9">
        <f>IFERROR(VLOOKUP($D28,'Água Encad NUTS II Tab'!$A$5:$E$111,E$1,FALSE),"")</f>
        <v>964494.08502828062</v>
      </c>
      <c r="G28" s="13">
        <f t="shared" si="5"/>
        <v>2005</v>
      </c>
      <c r="H28" s="14">
        <f t="shared" si="1"/>
        <v>1</v>
      </c>
      <c r="J28" s="13">
        <f t="shared" si="6"/>
        <v>2005</v>
      </c>
      <c r="K28" s="14">
        <f t="shared" si="2"/>
        <v>2.4140717468732777E-2</v>
      </c>
      <c r="M28" s="13">
        <f t="shared" si="7"/>
        <v>2005</v>
      </c>
      <c r="N28" s="14">
        <f t="shared" si="3"/>
        <v>5.2103665863990544E-3</v>
      </c>
      <c r="P28" s="15">
        <f>IFERROR(VLOOKUP($D28,'Água Encad NUTS II Tab'!$A$5:$E$111,P$1,FALSE),"")</f>
        <v>964494.08502828062</v>
      </c>
      <c r="Q28" s="15">
        <f>IFERROR(VLOOKUP($D28,'Água Encad NUTS II Tab'!$A$5:$E$111,Q$1,FALSE),"")</f>
        <v>39953000</v>
      </c>
      <c r="R28" s="15">
        <f>IFERROR(VLOOKUP($D28,'Água Encad NUTS II Tab'!$A$5:$E$111,R$1,FALSE),"")</f>
        <v>185110599.99999997</v>
      </c>
      <c r="T28" s="9">
        <f t="shared" si="4"/>
        <v>2001</v>
      </c>
      <c r="U28" s="9">
        <v>2001</v>
      </c>
      <c r="V28" s="10">
        <f>IFERROR(VLOOKUP($U28,'Água Cor NUTS II Tab'!$A$5:$I$52,2,FALSE),"")</f>
        <v>643474</v>
      </c>
    </row>
    <row r="29" spans="4:22" x14ac:dyDescent="0.3">
      <c r="D29" s="13">
        <f t="shared" si="0"/>
        <v>2006</v>
      </c>
      <c r="E29" s="9">
        <f>IFERROR(VLOOKUP($D29,'Água Encad NUTS II Tab'!$A$5:$E$111,E$1,FALSE),"")</f>
        <v>1148766.8881942811</v>
      </c>
      <c r="G29" s="13">
        <f t="shared" si="5"/>
        <v>2006</v>
      </c>
      <c r="H29" s="14">
        <f t="shared" si="1"/>
        <v>1</v>
      </c>
      <c r="J29" s="13">
        <f t="shared" si="6"/>
        <v>2006</v>
      </c>
      <c r="K29" s="14">
        <f t="shared" si="2"/>
        <v>2.8972244762860616E-2</v>
      </c>
      <c r="M29" s="13">
        <f t="shared" si="7"/>
        <v>2006</v>
      </c>
      <c r="N29" s="14">
        <f t="shared" si="3"/>
        <v>6.1066098099511763E-3</v>
      </c>
      <c r="P29" s="15">
        <f>IFERROR(VLOOKUP($D29,'Água Encad NUTS II Tab'!$A$5:$E$111,P$1,FALSE),"")</f>
        <v>1148766.8881942811</v>
      </c>
      <c r="Q29" s="15">
        <f>IFERROR(VLOOKUP($D29,'Água Encad NUTS II Tab'!$A$5:$E$111,Q$1,FALSE),"")</f>
        <v>39650600</v>
      </c>
      <c r="R29" s="15">
        <f>IFERROR(VLOOKUP($D29,'Água Encad NUTS II Tab'!$A$5:$E$111,R$1,FALSE),"")</f>
        <v>188118599.99999997</v>
      </c>
      <c r="T29" s="9">
        <f t="shared" si="4"/>
        <v>2002</v>
      </c>
      <c r="U29" s="9">
        <v>2002</v>
      </c>
      <c r="V29" s="10">
        <f>IFERROR(VLOOKUP($U29,'Água Cor NUTS II Tab'!$A$5:$I$52,2,FALSE),"")</f>
        <v>470986</v>
      </c>
    </row>
    <row r="30" spans="4:22" x14ac:dyDescent="0.3">
      <c r="D30" s="13">
        <f t="shared" si="0"/>
        <v>2007</v>
      </c>
      <c r="E30" s="9">
        <f>IFERROR(VLOOKUP($D30,'Água Encad NUTS II Tab'!$A$5:$E$111,E$1,FALSE),"")</f>
        <v>1238068.9302444509</v>
      </c>
      <c r="G30" s="13">
        <f t="shared" si="5"/>
        <v>2007</v>
      </c>
      <c r="H30" s="14">
        <f t="shared" si="1"/>
        <v>1</v>
      </c>
      <c r="J30" s="13">
        <f t="shared" si="6"/>
        <v>2007</v>
      </c>
      <c r="K30" s="14">
        <f t="shared" si="2"/>
        <v>3.0289740967271554E-2</v>
      </c>
      <c r="M30" s="13">
        <f t="shared" si="7"/>
        <v>2007</v>
      </c>
      <c r="N30" s="14">
        <f t="shared" si="3"/>
        <v>6.4203871217962125E-3</v>
      </c>
      <c r="P30" s="15">
        <f>IFERROR(VLOOKUP($D30,'Água Encad NUTS II Tab'!$A$5:$E$111,P$1,FALSE),"")</f>
        <v>1238068.9302444509</v>
      </c>
      <c r="Q30" s="15">
        <f>IFERROR(VLOOKUP($D30,'Água Encad NUTS II Tab'!$A$5:$E$111,Q$1,FALSE),"")</f>
        <v>40874200</v>
      </c>
      <c r="R30" s="15">
        <f>IFERROR(VLOOKUP($D30,'Água Encad NUTS II Tab'!$A$5:$E$111,R$1,FALSE),"")</f>
        <v>192834000</v>
      </c>
      <c r="T30" s="9">
        <f t="shared" si="4"/>
        <v>2003</v>
      </c>
      <c r="U30" s="9">
        <v>2003</v>
      </c>
      <c r="V30" s="10">
        <f>IFERROR(VLOOKUP($U30,'Água Cor NUTS II Tab'!$A$5:$I$52,2,FALSE),"")</f>
        <v>604535.00000000012</v>
      </c>
    </row>
    <row r="31" spans="4:22" x14ac:dyDescent="0.3">
      <c r="D31" s="13">
        <f t="shared" si="0"/>
        <v>2008</v>
      </c>
      <c r="E31" s="9">
        <f>IFERROR(VLOOKUP($D31,'Água Encad NUTS II Tab'!$A$5:$E$111,E$1,FALSE),"")</f>
        <v>937996.34388575319</v>
      </c>
      <c r="G31" s="13">
        <f t="shared" si="5"/>
        <v>2008</v>
      </c>
      <c r="H31" s="14">
        <f t="shared" si="1"/>
        <v>1</v>
      </c>
      <c r="J31" s="13">
        <f t="shared" si="6"/>
        <v>2008</v>
      </c>
      <c r="K31" s="14">
        <f t="shared" si="2"/>
        <v>2.2851596667399637E-2</v>
      </c>
      <c r="M31" s="13">
        <f t="shared" si="7"/>
        <v>2008</v>
      </c>
      <c r="N31" s="14">
        <f t="shared" si="3"/>
        <v>4.8487892654508107E-3</v>
      </c>
      <c r="P31" s="15">
        <f>IFERROR(VLOOKUP($D31,'Água Encad NUTS II Tab'!$A$5:$E$111,P$1,FALSE),"")</f>
        <v>937996.34388575319</v>
      </c>
      <c r="Q31" s="15">
        <f>IFERROR(VLOOKUP($D31,'Água Encad NUTS II Tab'!$A$5:$E$111,Q$1,FALSE),"")</f>
        <v>41047300</v>
      </c>
      <c r="R31" s="15">
        <f>IFERROR(VLOOKUP($D31,'Água Encad NUTS II Tab'!$A$5:$E$111,R$1,FALSE),"")</f>
        <v>193449600</v>
      </c>
      <c r="T31" s="9">
        <f t="shared" si="4"/>
        <v>2004</v>
      </c>
      <c r="U31" s="9">
        <v>2004</v>
      </c>
      <c r="V31" s="10">
        <f>IFERROR(VLOOKUP($U31,'Água Cor NUTS II Tab'!$A$5:$I$52,2,FALSE),"")</f>
        <v>676719</v>
      </c>
    </row>
    <row r="32" spans="4:22" x14ac:dyDescent="0.3">
      <c r="D32" s="13">
        <f t="shared" si="0"/>
        <v>2009</v>
      </c>
      <c r="E32" s="9">
        <f>IFERROR(VLOOKUP($D32,'Água Encad NUTS II Tab'!$A$5:$E$111,E$1,FALSE),"")</f>
        <v>983416.92703361809</v>
      </c>
      <c r="G32" s="13">
        <f t="shared" si="5"/>
        <v>2009</v>
      </c>
      <c r="H32" s="14">
        <f t="shared" si="1"/>
        <v>1</v>
      </c>
      <c r="J32" s="13">
        <f t="shared" si="6"/>
        <v>2009</v>
      </c>
      <c r="K32" s="14">
        <f t="shared" si="2"/>
        <v>2.5911441178131323E-2</v>
      </c>
      <c r="M32" s="13">
        <f t="shared" si="7"/>
        <v>2009</v>
      </c>
      <c r="N32" s="14">
        <f t="shared" si="3"/>
        <v>5.2474090338488774E-3</v>
      </c>
      <c r="P32" s="15">
        <f>IFERROR(VLOOKUP($D32,'Água Encad NUTS II Tab'!$A$5:$E$111,P$1,FALSE),"")</f>
        <v>983416.92703361809</v>
      </c>
      <c r="Q32" s="15">
        <f>IFERROR(VLOOKUP($D32,'Água Encad NUTS II Tab'!$A$5:$E$111,Q$1,FALSE),"")</f>
        <v>37953000</v>
      </c>
      <c r="R32" s="15">
        <f>IFERROR(VLOOKUP($D32,'Água Encad NUTS II Tab'!$A$5:$E$111,R$1,FALSE),"")</f>
        <v>187410000</v>
      </c>
      <c r="T32" s="9">
        <f t="shared" si="4"/>
        <v>2005</v>
      </c>
      <c r="U32" s="9">
        <v>2005</v>
      </c>
      <c r="V32" s="10">
        <f>IFERROR(VLOOKUP($U32,'Água Cor NUTS II Tab'!$A$5:$I$52,2,FALSE),"")</f>
        <v>885186.99999999988</v>
      </c>
    </row>
    <row r="33" spans="4:22" x14ac:dyDescent="0.3">
      <c r="D33" s="13">
        <f t="shared" si="0"/>
        <v>2010</v>
      </c>
      <c r="E33" s="9">
        <f>IFERROR(VLOOKUP($D33,'Água Encad NUTS II Tab'!$A$5:$E$111,E$1,FALSE),"")</f>
        <v>1410211.1542044058</v>
      </c>
      <c r="G33" s="13">
        <f t="shared" si="5"/>
        <v>2010</v>
      </c>
      <c r="H33" s="14">
        <f t="shared" si="1"/>
        <v>1</v>
      </c>
      <c r="J33" s="13">
        <f t="shared" si="6"/>
        <v>2010</v>
      </c>
      <c r="K33" s="14">
        <f t="shared" si="2"/>
        <v>3.757967574939991E-2</v>
      </c>
      <c r="M33" s="13">
        <f t="shared" si="7"/>
        <v>2010</v>
      </c>
      <c r="N33" s="14">
        <f t="shared" si="3"/>
        <v>7.3962149333150432E-3</v>
      </c>
      <c r="P33" s="15">
        <f>IFERROR(VLOOKUP($D33,'Água Encad NUTS II Tab'!$A$5:$E$111,P$1,FALSE),"")</f>
        <v>1410211.1542044058</v>
      </c>
      <c r="Q33" s="15">
        <f>IFERROR(VLOOKUP($D33,'Água Encad NUTS II Tab'!$A$5:$E$111,Q$1,FALSE),"")</f>
        <v>37525899.999999993</v>
      </c>
      <c r="R33" s="15">
        <f>IFERROR(VLOOKUP($D33,'Água Encad NUTS II Tab'!$A$5:$E$111,R$1,FALSE),"")</f>
        <v>190666599.99999997</v>
      </c>
      <c r="T33" s="9">
        <f t="shared" si="4"/>
        <v>2006</v>
      </c>
      <c r="U33" s="9">
        <v>2006</v>
      </c>
      <c r="V33" s="10">
        <f>IFERROR(VLOOKUP($U33,'Água Cor NUTS II Tab'!$A$5:$I$52,2,FALSE),"")</f>
        <v>1085393</v>
      </c>
    </row>
    <row r="34" spans="4:22" x14ac:dyDescent="0.3">
      <c r="D34" s="13">
        <f t="shared" si="0"/>
        <v>2011</v>
      </c>
      <c r="E34" s="9">
        <f>IFERROR(VLOOKUP($D34,'Água Encad NUTS II Tab'!$A$5:$E$111,E$1,FALSE),"")</f>
        <v>1108354.4316899627</v>
      </c>
      <c r="G34" s="13">
        <f t="shared" si="5"/>
        <v>2011</v>
      </c>
      <c r="H34" s="14">
        <f t="shared" si="1"/>
        <v>1</v>
      </c>
      <c r="J34" s="13">
        <f t="shared" si="6"/>
        <v>2011</v>
      </c>
      <c r="K34" s="14">
        <f t="shared" si="2"/>
        <v>3.3790778545752742E-2</v>
      </c>
      <c r="M34" s="13">
        <f t="shared" si="7"/>
        <v>2011</v>
      </c>
      <c r="N34" s="14">
        <f t="shared" si="3"/>
        <v>5.9133524425591224E-3</v>
      </c>
      <c r="P34" s="15">
        <f>IFERROR(VLOOKUP($D34,'Água Encad NUTS II Tab'!$A$5:$E$111,P$1,FALSE),"")</f>
        <v>1108354.4316899627</v>
      </c>
      <c r="Q34" s="15">
        <f>IFERROR(VLOOKUP($D34,'Água Encad NUTS II Tab'!$A$5:$E$111,Q$1,FALSE),"")</f>
        <v>32800500</v>
      </c>
      <c r="R34" s="15">
        <f>IFERROR(VLOOKUP($D34,'Água Encad NUTS II Tab'!$A$5:$E$111,R$1,FALSE),"")</f>
        <v>187432500</v>
      </c>
      <c r="T34" s="9">
        <f t="shared" si="4"/>
        <v>2007</v>
      </c>
      <c r="U34" s="9">
        <v>2007</v>
      </c>
      <c r="V34" s="10">
        <f>IFERROR(VLOOKUP($U34,'Água Cor NUTS II Tab'!$A$5:$I$52,2,FALSE),"")</f>
        <v>1196469</v>
      </c>
    </row>
    <row r="35" spans="4:22" x14ac:dyDescent="0.3">
      <c r="D35" s="13">
        <f t="shared" si="0"/>
        <v>2012</v>
      </c>
      <c r="E35" s="9">
        <f>IFERROR(VLOOKUP($D35,'Água Encad NUTS II Tab'!$A$5:$E$111,E$1,FALSE),"")</f>
        <v>894298.74931284646</v>
      </c>
      <c r="G35" s="13">
        <f t="shared" si="5"/>
        <v>2012</v>
      </c>
      <c r="H35" s="14">
        <f t="shared" si="1"/>
        <v>1</v>
      </c>
      <c r="J35" s="13">
        <f t="shared" si="6"/>
        <v>2012</v>
      </c>
      <c r="K35" s="14">
        <f t="shared" si="2"/>
        <v>3.2735772540891273E-2</v>
      </c>
      <c r="M35" s="13">
        <f t="shared" si="7"/>
        <v>2012</v>
      </c>
      <c r="N35" s="14">
        <f t="shared" si="3"/>
        <v>4.97308120326627E-3</v>
      </c>
      <c r="P35" s="15">
        <f>IFERROR(VLOOKUP($D35,'Água Encad NUTS II Tab'!$A$5:$E$111,P$1,FALSE),"")</f>
        <v>894298.74931284646</v>
      </c>
      <c r="Q35" s="15">
        <f>IFERROR(VLOOKUP($D35,'Água Encad NUTS II Tab'!$A$5:$E$111,Q$1,FALSE),"")</f>
        <v>27318700</v>
      </c>
      <c r="R35" s="15">
        <f>IFERROR(VLOOKUP($D35,'Água Encad NUTS II Tab'!$A$5:$E$111,R$1,FALSE),"")</f>
        <v>179827900</v>
      </c>
      <c r="T35" s="9">
        <f t="shared" si="4"/>
        <v>2008</v>
      </c>
      <c r="U35" s="9">
        <v>2008</v>
      </c>
      <c r="V35" s="10">
        <f>IFERROR(VLOOKUP($U35,'Água Cor NUTS II Tab'!$A$5:$I$52,2,FALSE),"")</f>
        <v>935292.99999999988</v>
      </c>
    </row>
    <row r="36" spans="4:22" x14ac:dyDescent="0.3">
      <c r="D36" s="13">
        <f t="shared" si="0"/>
        <v>2013</v>
      </c>
      <c r="E36" s="9">
        <f>IFERROR(VLOOKUP($D36,'Água Encad NUTS II Tab'!$A$5:$E$111,E$1,FALSE),"")</f>
        <v>727261.05337113282</v>
      </c>
      <c r="G36" s="13">
        <f t="shared" si="5"/>
        <v>2013</v>
      </c>
      <c r="H36" s="14">
        <f t="shared" si="1"/>
        <v>1</v>
      </c>
      <c r="J36" s="13">
        <f t="shared" si="6"/>
        <v>2013</v>
      </c>
      <c r="K36" s="14">
        <f t="shared" si="2"/>
        <v>2.796523301908924E-2</v>
      </c>
      <c r="M36" s="13">
        <f t="shared" si="7"/>
        <v>2013</v>
      </c>
      <c r="N36" s="14">
        <f t="shared" si="3"/>
        <v>4.0818699443736601E-3</v>
      </c>
      <c r="P36" s="15">
        <f>IFERROR(VLOOKUP($D36,'Água Encad NUTS II Tab'!$A$5:$E$111,P$1,FALSE),"")</f>
        <v>727261.05337113282</v>
      </c>
      <c r="Q36" s="15">
        <f>IFERROR(VLOOKUP($D36,'Água Encad NUTS II Tab'!$A$5:$E$111,Q$1,FALSE),"")</f>
        <v>26005900</v>
      </c>
      <c r="R36" s="15">
        <f>IFERROR(VLOOKUP($D36,'Água Encad NUTS II Tab'!$A$5:$E$111,R$1,FALSE),"")</f>
        <v>178168599.99999997</v>
      </c>
      <c r="T36" s="9">
        <f t="shared" si="4"/>
        <v>2009</v>
      </c>
      <c r="U36" s="9">
        <v>2009</v>
      </c>
      <c r="V36" s="10">
        <f>IFERROR(VLOOKUP($U36,'Água Cor NUTS II Tab'!$A$5:$I$52,2,FALSE),"")</f>
        <v>963675</v>
      </c>
    </row>
    <row r="37" spans="4:22" x14ac:dyDescent="0.3">
      <c r="D37" s="13">
        <f t="shared" si="0"/>
        <v>2014</v>
      </c>
      <c r="E37" s="9">
        <f>IFERROR(VLOOKUP($D37,'Água Encad NUTS II Tab'!$A$5:$E$111,E$1,FALSE),"")</f>
        <v>745977.56575442012</v>
      </c>
      <c r="G37" s="13">
        <f t="shared" si="5"/>
        <v>2014</v>
      </c>
      <c r="H37" s="14">
        <f t="shared" si="1"/>
        <v>1</v>
      </c>
      <c r="J37" s="13">
        <f t="shared" si="6"/>
        <v>2014</v>
      </c>
      <c r="K37" s="14">
        <f t="shared" si="2"/>
        <v>2.804310971179463E-2</v>
      </c>
      <c r="M37" s="13">
        <f t="shared" si="7"/>
        <v>2014</v>
      </c>
      <c r="N37" s="14">
        <f t="shared" si="3"/>
        <v>4.1540101924123001E-3</v>
      </c>
      <c r="P37" s="15">
        <f>IFERROR(VLOOKUP($D37,'Água Encad NUTS II Tab'!$A$5:$E$111,P$1,FALSE),"")</f>
        <v>745977.56575442012</v>
      </c>
      <c r="Q37" s="15">
        <f>IFERROR(VLOOKUP($D37,'Água Encad NUTS II Tab'!$A$5:$E$111,Q$1,FALSE),"")</f>
        <v>26601100</v>
      </c>
      <c r="R37" s="15">
        <f>IFERROR(VLOOKUP($D37,'Água Encad NUTS II Tab'!$A$5:$E$111,R$1,FALSE),"")</f>
        <v>179580100</v>
      </c>
      <c r="T37" s="9">
        <f t="shared" si="4"/>
        <v>2010</v>
      </c>
      <c r="U37" s="9">
        <v>2010</v>
      </c>
      <c r="V37" s="10">
        <f>IFERROR(VLOOKUP($U37,'Água Cor NUTS II Tab'!$A$5:$I$52,2,FALSE),"")</f>
        <v>1388678</v>
      </c>
    </row>
    <row r="38" spans="4:22" x14ac:dyDescent="0.3">
      <c r="D38" s="13">
        <f t="shared" si="0"/>
        <v>2015</v>
      </c>
      <c r="E38" s="9">
        <f>IFERROR(VLOOKUP($D38,'Água Encad NUTS II Tab'!$A$5:$E$111,E$1,FALSE),"")</f>
        <v>594986.95351514174</v>
      </c>
      <c r="G38" s="13">
        <f t="shared" si="5"/>
        <v>2015</v>
      </c>
      <c r="H38" s="14">
        <f t="shared" si="1"/>
        <v>1</v>
      </c>
      <c r="J38" s="13">
        <f t="shared" si="6"/>
        <v>2015</v>
      </c>
      <c r="K38" s="14">
        <f t="shared" si="2"/>
        <v>2.1117099671884243E-2</v>
      </c>
      <c r="M38" s="13">
        <f t="shared" si="7"/>
        <v>2015</v>
      </c>
      <c r="N38" s="14">
        <f t="shared" si="3"/>
        <v>3.2548840935804715E-3</v>
      </c>
      <c r="P38" s="15">
        <f>IFERROR(VLOOKUP($D38,'Água Encad NUTS II Tab'!$A$5:$E$111,P$1,FALSE),"")</f>
        <v>594986.95351514174</v>
      </c>
      <c r="Q38" s="15">
        <f>IFERROR(VLOOKUP($D38,'Água Encad NUTS II Tab'!$A$5:$E$111,Q$1,FALSE),"")</f>
        <v>28175600.000000004</v>
      </c>
      <c r="R38" s="15">
        <f>IFERROR(VLOOKUP($D38,'Água Encad NUTS II Tab'!$A$5:$E$111,R$1,FALSE),"")</f>
        <v>182798200</v>
      </c>
      <c r="T38" s="9">
        <f t="shared" si="4"/>
        <v>2011</v>
      </c>
      <c r="U38" s="9">
        <v>2011</v>
      </c>
      <c r="V38" s="10">
        <f>IFERROR(VLOOKUP($U38,'Água Cor NUTS II Tab'!$A$5:$I$52,2,FALSE),"")</f>
        <v>1096085</v>
      </c>
    </row>
    <row r="39" spans="4:22" x14ac:dyDescent="0.3">
      <c r="D39" s="13">
        <f t="shared" si="0"/>
        <v>2016</v>
      </c>
      <c r="E39" s="9">
        <f>IFERROR(VLOOKUP($D39,'Água Encad NUTS II Tab'!$A$5:$E$111,E$1,FALSE),"")</f>
        <v>469248.62406855571</v>
      </c>
      <c r="G39" s="13">
        <f t="shared" si="5"/>
        <v>2016</v>
      </c>
      <c r="H39" s="14">
        <f t="shared" si="1"/>
        <v>1</v>
      </c>
      <c r="J39" s="13">
        <f t="shared" si="6"/>
        <v>2016</v>
      </c>
      <c r="K39" s="14">
        <f t="shared" si="2"/>
        <v>1.6240685556859202E-2</v>
      </c>
      <c r="M39" s="13">
        <f t="shared" si="7"/>
        <v>2016</v>
      </c>
      <c r="N39" s="14">
        <f t="shared" si="3"/>
        <v>2.5162160293407776E-3</v>
      </c>
      <c r="P39" s="15">
        <f>IFERROR(VLOOKUP($D39,'Água Encad NUTS II Tab'!$A$5:$E$111,P$1,FALSE),"")</f>
        <v>469248.62406855571</v>
      </c>
      <c r="Q39" s="15">
        <f>IFERROR(VLOOKUP($D39,'Água Encad NUTS II Tab'!$A$5:$E$111,Q$1,FALSE),"")</f>
        <v>28893400</v>
      </c>
      <c r="R39" s="15">
        <f>IFERROR(VLOOKUP($D39,'Água Encad NUTS II Tab'!$A$5:$E$111,R$1,FALSE),"")</f>
        <v>186489800</v>
      </c>
      <c r="T39" s="9">
        <f t="shared" si="4"/>
        <v>2012</v>
      </c>
      <c r="U39" s="9">
        <v>2012</v>
      </c>
      <c r="V39" s="10">
        <f>IFERROR(VLOOKUP($U39,'Água Cor NUTS II Tab'!$A$5:$I$52,2,FALSE),"")</f>
        <v>871806</v>
      </c>
    </row>
    <row r="40" spans="4:22" x14ac:dyDescent="0.3">
      <c r="D40" s="13">
        <f t="shared" si="0"/>
        <v>2017</v>
      </c>
      <c r="E40" s="9">
        <f>IFERROR(VLOOKUP($D40,'Água Encad NUTS II Tab'!$A$5:$E$111,E$1,FALSE),"")</f>
        <v>574259.16470291326</v>
      </c>
      <c r="G40" s="13">
        <f t="shared" si="5"/>
        <v>2017</v>
      </c>
      <c r="H40" s="14">
        <f t="shared" si="1"/>
        <v>1</v>
      </c>
      <c r="J40" s="13">
        <f t="shared" si="6"/>
        <v>2017</v>
      </c>
      <c r="K40" s="14">
        <f t="shared" si="2"/>
        <v>1.7826938338649404E-2</v>
      </c>
      <c r="M40" s="13">
        <f t="shared" si="7"/>
        <v>2017</v>
      </c>
      <c r="N40" s="14">
        <f t="shared" si="3"/>
        <v>2.9749921498911725E-3</v>
      </c>
      <c r="P40" s="15">
        <f>IFERROR(VLOOKUP($D40,'Água Encad NUTS II Tab'!$A$5:$E$111,P$1,FALSE),"")</f>
        <v>574259.16470291326</v>
      </c>
      <c r="Q40" s="15">
        <f>IFERROR(VLOOKUP($D40,'Água Encad NUTS II Tab'!$A$5:$E$111,Q$1,FALSE),"")</f>
        <v>32213000</v>
      </c>
      <c r="R40" s="15">
        <f>IFERROR(VLOOKUP($D40,'Água Encad NUTS II Tab'!$A$5:$E$111,R$1,FALSE),"")</f>
        <v>193028800.00000003</v>
      </c>
      <c r="T40" s="9">
        <f t="shared" si="4"/>
        <v>2013</v>
      </c>
      <c r="U40" s="9">
        <v>2013</v>
      </c>
      <c r="V40" s="10">
        <f>IFERROR(VLOOKUP($U40,'Água Cor NUTS II Tab'!$A$5:$I$52,2,FALSE),"")</f>
        <v>703334</v>
      </c>
    </row>
    <row r="41" spans="4:22" x14ac:dyDescent="0.3">
      <c r="D41" s="13">
        <f t="shared" si="0"/>
        <v>2018</v>
      </c>
      <c r="E41" s="9">
        <f>IFERROR(VLOOKUP($D41,'Água Encad NUTS II Tab'!$A$5:$E$111,E$1,FALSE),"")</f>
        <v>579557.80425495224</v>
      </c>
      <c r="G41" s="13">
        <f t="shared" si="5"/>
        <v>2018</v>
      </c>
      <c r="H41" s="14">
        <f t="shared" si="1"/>
        <v>1</v>
      </c>
      <c r="J41" s="13">
        <f t="shared" si="6"/>
        <v>2018</v>
      </c>
      <c r="K41" s="14">
        <f t="shared" si="2"/>
        <v>1.6943905166131715E-2</v>
      </c>
      <c r="M41" s="13">
        <f t="shared" si="7"/>
        <v>2018</v>
      </c>
      <c r="N41" s="14">
        <f t="shared" si="3"/>
        <v>2.91926459124022E-3</v>
      </c>
      <c r="P41" s="15">
        <f>IFERROR(VLOOKUP($D41,'Água Encad NUTS II Tab'!$A$5:$E$111,P$1,FALSE),"")</f>
        <v>579557.80425495224</v>
      </c>
      <c r="Q41" s="15">
        <f>IFERROR(VLOOKUP($D41,'Água Encad NUTS II Tab'!$A$5:$E$111,Q$1,FALSE),"")</f>
        <v>34204500</v>
      </c>
      <c r="R41" s="15">
        <f>IFERROR(VLOOKUP($D41,'Água Encad NUTS II Tab'!$A$5:$E$111,R$1,FALSE),"")</f>
        <v>198528700</v>
      </c>
      <c r="T41" s="9">
        <f t="shared" si="4"/>
        <v>2014</v>
      </c>
      <c r="U41" s="9">
        <v>2014</v>
      </c>
      <c r="V41" s="10">
        <f>IFERROR(VLOOKUP($U41,'Água Cor NUTS II Tab'!$A$5:$I$52,2,FALSE),"")</f>
        <v>729477.00000000012</v>
      </c>
    </row>
    <row r="42" spans="4:22" x14ac:dyDescent="0.3">
      <c r="D42" s="13">
        <f t="shared" si="0"/>
        <v>2019</v>
      </c>
      <c r="E42" s="9">
        <f>IFERROR(VLOOKUP($D42,'Água Encad NUTS II Tab'!$A$5:$E$111,E$1,FALSE),"")</f>
        <v>750945.56027164694</v>
      </c>
      <c r="G42" s="13">
        <f t="shared" si="5"/>
        <v>2019</v>
      </c>
      <c r="H42" s="14">
        <f t="shared" si="1"/>
        <v>1</v>
      </c>
      <c r="J42" s="13">
        <f t="shared" si="6"/>
        <v>2019</v>
      </c>
      <c r="K42" s="14">
        <f t="shared" si="2"/>
        <v>2.0832227663976136E-2</v>
      </c>
      <c r="M42" s="13">
        <f t="shared" si="7"/>
        <v>2019</v>
      </c>
      <c r="N42" s="14">
        <f t="shared" si="3"/>
        <v>3.6837258278885959E-3</v>
      </c>
      <c r="P42" s="15">
        <f>IFERROR(VLOOKUP($D42,'Água Encad NUTS II Tab'!$A$5:$E$111,P$1,FALSE),"")</f>
        <v>750945.56027164694</v>
      </c>
      <c r="Q42" s="15">
        <f>IFERROR(VLOOKUP($D42,'Água Encad NUTS II Tab'!$A$5:$E$111,Q$1,FALSE),"")</f>
        <v>36047300</v>
      </c>
      <c r="R42" s="15">
        <f>IFERROR(VLOOKUP($D42,'Água Encad NUTS II Tab'!$A$5:$E$111,R$1,FALSE),"")</f>
        <v>203854900</v>
      </c>
      <c r="T42" s="9">
        <f t="shared" si="4"/>
        <v>2015</v>
      </c>
      <c r="U42" s="9">
        <v>2015</v>
      </c>
      <c r="V42" s="10">
        <f>IFERROR(VLOOKUP($U42,'Água Cor NUTS II Tab'!$A$5:$I$52,2,FALSE),"")</f>
        <v>588882.00000000012</v>
      </c>
    </row>
    <row r="43" spans="4:22" x14ac:dyDescent="0.3">
      <c r="D43" s="13">
        <f t="shared" si="0"/>
        <v>2020</v>
      </c>
      <c r="E43" s="9">
        <f>IFERROR(VLOOKUP($D43,'Água Encad NUTS II Tab'!$A$5:$E$111,E$1,FALSE),"")</f>
        <v>735500.27265786903</v>
      </c>
      <c r="G43" s="13">
        <f t="shared" si="5"/>
        <v>2020</v>
      </c>
      <c r="H43" s="14">
        <f t="shared" si="1"/>
        <v>1</v>
      </c>
      <c r="J43" s="13">
        <f t="shared" si="6"/>
        <v>2020</v>
      </c>
      <c r="K43" s="14">
        <f t="shared" si="2"/>
        <v>2.0857859557826843E-2</v>
      </c>
      <c r="M43" s="13">
        <f t="shared" si="7"/>
        <v>2020</v>
      </c>
      <c r="N43" s="14">
        <f t="shared" si="3"/>
        <v>3.9345473060684493E-3</v>
      </c>
      <c r="P43" s="15">
        <f>IFERROR(VLOOKUP($D43,'Água Encad NUTS II Tab'!$A$5:$E$111,P$1,FALSE),"")</f>
        <v>735500.27265786903</v>
      </c>
      <c r="Q43" s="15">
        <f>IFERROR(VLOOKUP($D43,'Água Encad NUTS II Tab'!$A$5:$E$111,Q$1,FALSE),"")</f>
        <v>35262500</v>
      </c>
      <c r="R43" s="15">
        <f>IFERROR(VLOOKUP($D43,'Água Encad NUTS II Tab'!$A$5:$E$111,R$1,FALSE),"")</f>
        <v>186933900.00000003</v>
      </c>
      <c r="T43" s="9">
        <f t="shared" si="4"/>
        <v>2016</v>
      </c>
      <c r="U43" s="9">
        <v>2016</v>
      </c>
      <c r="V43" s="10">
        <f>IFERROR(VLOOKUP($U43,'Água Cor NUTS II Tab'!$A$5:$I$52,2,FALSE),"")</f>
        <v>469247</v>
      </c>
    </row>
    <row r="44" spans="4:22" x14ac:dyDescent="0.3">
      <c r="D44" s="13">
        <f>D45-1</f>
        <v>2021</v>
      </c>
      <c r="E44" s="9">
        <f>IFERROR(VLOOKUP($D44,'Água Encad NUTS II Tab'!$A$5:$E$111,E$1,FALSE),"")</f>
        <v>621460.59320247301</v>
      </c>
      <c r="G44" s="13">
        <f t="shared" si="5"/>
        <v>2021</v>
      </c>
      <c r="H44" s="14">
        <f t="shared" si="1"/>
        <v>1</v>
      </c>
      <c r="J44" s="13">
        <f t="shared" si="6"/>
        <v>2021</v>
      </c>
      <c r="K44" s="14">
        <f t="shared" si="2"/>
        <v>1.6308519365527484E-2</v>
      </c>
      <c r="M44" s="13">
        <f t="shared" si="7"/>
        <v>2021</v>
      </c>
      <c r="N44" s="14">
        <f t="shared" si="3"/>
        <v>3.1441031209920164E-3</v>
      </c>
      <c r="P44" s="15">
        <f>IFERROR(VLOOKUP($D44,'Água Encad NUTS II Tab'!$A$5:$E$111,P$1,FALSE),"")</f>
        <v>621460.59320247301</v>
      </c>
      <c r="Q44" s="15">
        <f>IFERROR(VLOOKUP($D44,'Água Encad NUTS II Tab'!$A$5:$E$111,Q$1,FALSE),"")</f>
        <v>38106500</v>
      </c>
      <c r="R44" s="15">
        <f>IFERROR(VLOOKUP($D44,'Água Encad NUTS II Tab'!$A$5:$E$111,R$1,FALSE),"")</f>
        <v>197659099.99999997</v>
      </c>
      <c r="T44" s="9">
        <f t="shared" si="4"/>
        <v>2017</v>
      </c>
      <c r="U44" s="9">
        <v>2017</v>
      </c>
      <c r="V44" s="10">
        <f>IFERROR(VLOOKUP($U44,'Água Cor NUTS II Tab'!$A$5:$I$52,2,FALSE),"")</f>
        <v>586287</v>
      </c>
    </row>
    <row r="45" spans="4:22" x14ac:dyDescent="0.3">
      <c r="D45" s="13">
        <f>T4</f>
        <v>2022</v>
      </c>
      <c r="E45" s="9">
        <f>IFERROR(VLOOKUP($D45,'Água Encad NUTS II Tab'!$A$5:$E$111,E$1,FALSE),"")</f>
        <v>734012.39709856058</v>
      </c>
      <c r="G45" s="13">
        <f t="shared" si="5"/>
        <v>2022</v>
      </c>
      <c r="H45" s="14">
        <f>IF(SUM(E45)=0,"",E45/P45)</f>
        <v>1</v>
      </c>
      <c r="J45" s="13">
        <f t="shared" si="6"/>
        <v>2022</v>
      </c>
      <c r="K45" s="14">
        <f>IF(SUM(E45)=0,"",E45/Q45)</f>
        <v>1.8701667505727878E-2</v>
      </c>
      <c r="M45" s="13">
        <f t="shared" si="7"/>
        <v>2022</v>
      </c>
      <c r="N45" s="14">
        <f>IF(SUM(E45)=0,"",E45/R45)</f>
        <v>3.4761896731374193E-3</v>
      </c>
      <c r="P45" s="15">
        <f>IFERROR(VLOOKUP($D45,'Água Encad NUTS II Tab'!$A$5:$E$111,P$1,FALSE),"")</f>
        <v>734012.39709856058</v>
      </c>
      <c r="Q45" s="15">
        <f>IFERROR(VLOOKUP($D45,'Água Encad NUTS II Tab'!$A$5:$E$111,Q$1,FALSE),"")</f>
        <v>39248500</v>
      </c>
      <c r="R45" s="15">
        <f>IFERROR(VLOOKUP($D45,'Água Encad NUTS II Tab'!$A$5:$E$111,R$1,FALSE),"")</f>
        <v>211154300</v>
      </c>
      <c r="T45" s="9">
        <f t="shared" si="4"/>
        <v>2018</v>
      </c>
      <c r="U45" s="9">
        <v>2018</v>
      </c>
      <c r="V45" s="10">
        <f>IFERROR(VLOOKUP($U45,'Água Cor NUTS II Tab'!$A$5:$I$52,2,FALSE),"")</f>
        <v>609191</v>
      </c>
    </row>
    <row r="46" spans="4:22" x14ac:dyDescent="0.3">
      <c r="T46" s="9">
        <f t="shared" si="4"/>
        <v>2019</v>
      </c>
      <c r="U46" s="9">
        <v>2019</v>
      </c>
      <c r="V46" s="10">
        <f>IFERROR(VLOOKUP($U46,'Água Cor NUTS II Tab'!$A$5:$I$52,2,FALSE),"")</f>
        <v>808605</v>
      </c>
    </row>
    <row r="47" spans="4:22" x14ac:dyDescent="0.3">
      <c r="T47" s="9">
        <f t="shared" si="4"/>
        <v>2020</v>
      </c>
      <c r="U47" s="9">
        <v>2020</v>
      </c>
      <c r="V47" s="10">
        <f>IFERROR(VLOOKUP($U47,'Água Cor NUTS II Tab'!$A$5:$I$52,2,FALSE),"")</f>
        <v>803232</v>
      </c>
    </row>
    <row r="48" spans="4:22" x14ac:dyDescent="0.3">
      <c r="T48" s="9">
        <f t="shared" si="4"/>
        <v>2021</v>
      </c>
      <c r="U48" s="9">
        <v>2021</v>
      </c>
      <c r="V48" s="10">
        <f>IFERROR(VLOOKUP($U48,'Água Cor NUTS II Tab'!$A$5:$I$52,2,FALSE),"")</f>
        <v>711694.00000000012</v>
      </c>
    </row>
    <row r="49" spans="20:22" x14ac:dyDescent="0.3">
      <c r="T49" s="9">
        <f t="shared" si="4"/>
        <v>2022</v>
      </c>
      <c r="U49" s="9">
        <v>2022</v>
      </c>
      <c r="V49" s="10">
        <f>IFERROR(VLOOKUP($U49,'Água Cor NUTS II Tab'!$A$5:$I$52,2,FALSE),"")</f>
        <v>910126</v>
      </c>
    </row>
    <row r="50" spans="20:22" x14ac:dyDescent="0.3">
      <c r="T50" s="9" t="str">
        <f t="shared" si="4"/>
        <v/>
      </c>
      <c r="U50" s="9">
        <v>2023</v>
      </c>
      <c r="V50" s="10" t="str">
        <f>IFERROR(VLOOKUP($U50,'Água Cor NUTS II Tab'!$A$5:$I$52,2,FALSE),"")</f>
        <v/>
      </c>
    </row>
    <row r="51" spans="20:22" x14ac:dyDescent="0.3">
      <c r="T51" s="9" t="str">
        <f t="shared" si="4"/>
        <v/>
      </c>
      <c r="U51" s="9">
        <v>2024</v>
      </c>
      <c r="V51" s="10" t="str">
        <f>IFERROR(VLOOKUP($U51,'Água Cor NUTS II Tab'!$A$5:$I$52,2,FALSE),"")</f>
        <v/>
      </c>
    </row>
    <row r="52" spans="20:22" x14ac:dyDescent="0.3">
      <c r="T52" s="9" t="str">
        <f t="shared" si="4"/>
        <v/>
      </c>
      <c r="U52" s="9">
        <v>2025</v>
      </c>
      <c r="V52" s="10" t="str">
        <f>IFERROR(VLOOKUP($U52,'Água Cor NUTS II Tab'!$A$5:$I$52,2,FALSE),"")</f>
        <v/>
      </c>
    </row>
    <row r="53" spans="20:22" x14ac:dyDescent="0.3">
      <c r="T53" s="9" t="str">
        <f t="shared" si="4"/>
        <v/>
      </c>
      <c r="U53" s="9">
        <v>2026</v>
      </c>
      <c r="V53" s="10" t="str">
        <f>IFERROR(VLOOKUP($U53,'Água Cor NUTS II Tab'!$A$5:$I$52,2,FALSE),"")</f>
        <v/>
      </c>
    </row>
    <row r="54" spans="20:22" x14ac:dyDescent="0.3">
      <c r="T54" s="9" t="str">
        <f t="shared" si="4"/>
        <v/>
      </c>
      <c r="U54" s="9">
        <v>2027</v>
      </c>
      <c r="V54" s="10" t="str">
        <f>IFERROR(VLOOKUP($U54,'Água Cor NUTS II Tab'!$A$5:$I$52,2,FALSE),"")</f>
        <v/>
      </c>
    </row>
    <row r="55" spans="20:22" x14ac:dyDescent="0.3">
      <c r="T55" s="9" t="str">
        <f t="shared" si="4"/>
        <v/>
      </c>
      <c r="U55" s="9">
        <v>2028</v>
      </c>
      <c r="V55" s="10" t="str">
        <f>IFERROR(VLOOKUP($U55,'Água Cor NUTS II Tab'!$A$5:$I$52,2,FALSE),"")</f>
        <v/>
      </c>
    </row>
    <row r="56" spans="20:22" x14ac:dyDescent="0.3">
      <c r="T56" s="9" t="str">
        <f t="shared" si="4"/>
        <v/>
      </c>
      <c r="U56" s="9">
        <v>2029</v>
      </c>
      <c r="V56" s="10" t="str">
        <f>IFERROR(VLOOKUP($U56,'Água Cor NUTS II Tab'!$A$5:$I$52,2,FALSE),"")</f>
        <v/>
      </c>
    </row>
  </sheetData>
  <sheetProtection algorithmName="SHA-512" hashValue="8B2rAhr9uQxVVYu1HpxXft3bcgElaqgHixPqeUObBWHGMguQvi4dbl8enrGyMedJUYLsph57qulJLYT/tPJeVw==" saltValue="29693EtAHYm3h02Alpq2eQ==" spinCount="100000" sheet="1" objects="1" scenarios="1" autoFilter="0"/>
  <mergeCells count="4">
    <mergeCell ref="D2:E2"/>
    <mergeCell ref="G2:H2"/>
    <mergeCell ref="J2:K2"/>
    <mergeCell ref="M2: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1673C-E0F9-4728-9CCC-0D2DCFF8BC91}">
  <sheetPr codeName="Folha78"/>
  <dimension ref="B2:C29"/>
  <sheetViews>
    <sheetView topLeftCell="A10" workbookViewId="0">
      <selection activeCell="A34" sqref="A1:XFD1048576"/>
    </sheetView>
  </sheetViews>
  <sheetFormatPr defaultRowHeight="14.4" x14ac:dyDescent="0.3"/>
  <cols>
    <col min="1" max="16384" width="8.88671875" style="9"/>
  </cols>
  <sheetData>
    <row r="2" spans="2:3" x14ac:dyDescent="0.3">
      <c r="B2" s="9">
        <v>1995</v>
      </c>
      <c r="C2" s="9">
        <v>326350</v>
      </c>
    </row>
    <row r="3" spans="2:3" x14ac:dyDescent="0.3">
      <c r="B3" s="9">
        <f>B2+1</f>
        <v>1996</v>
      </c>
      <c r="C3" s="9">
        <v>189676</v>
      </c>
    </row>
    <row r="4" spans="2:3" x14ac:dyDescent="0.3">
      <c r="B4" s="9">
        <f t="shared" ref="B4:B29" si="0">B3+1</f>
        <v>1997</v>
      </c>
      <c r="C4" s="9">
        <v>549832</v>
      </c>
    </row>
    <row r="5" spans="2:3" x14ac:dyDescent="0.3">
      <c r="B5" s="9">
        <f t="shared" si="0"/>
        <v>1998</v>
      </c>
      <c r="C5" s="9">
        <v>207426.99999999997</v>
      </c>
    </row>
    <row r="6" spans="2:3" x14ac:dyDescent="0.3">
      <c r="B6" s="9">
        <f t="shared" si="0"/>
        <v>1999</v>
      </c>
      <c r="C6" s="9">
        <v>753672</v>
      </c>
    </row>
    <row r="7" spans="2:3" x14ac:dyDescent="0.3">
      <c r="B7" s="9">
        <f t="shared" si="0"/>
        <v>2000</v>
      </c>
      <c r="C7" s="9">
        <v>752846</v>
      </c>
    </row>
    <row r="8" spans="2:3" x14ac:dyDescent="0.3">
      <c r="B8" s="9">
        <f t="shared" si="0"/>
        <v>2001</v>
      </c>
      <c r="C8" s="9">
        <v>604500</v>
      </c>
    </row>
    <row r="9" spans="2:3" x14ac:dyDescent="0.3">
      <c r="B9" s="9">
        <f t="shared" si="0"/>
        <v>2002</v>
      </c>
      <c r="C9" s="9">
        <v>726842</v>
      </c>
    </row>
    <row r="10" spans="2:3" x14ac:dyDescent="0.3">
      <c r="B10" s="9">
        <f t="shared" si="0"/>
        <v>2003</v>
      </c>
      <c r="C10" s="9">
        <v>849248</v>
      </c>
    </row>
    <row r="11" spans="2:3" x14ac:dyDescent="0.3">
      <c r="B11" s="9">
        <f t="shared" si="0"/>
        <v>2004</v>
      </c>
      <c r="C11" s="9">
        <v>883605</v>
      </c>
    </row>
    <row r="12" spans="2:3" x14ac:dyDescent="0.3">
      <c r="B12" s="9">
        <f t="shared" si="0"/>
        <v>2005</v>
      </c>
      <c r="C12" s="9">
        <v>1296136</v>
      </c>
    </row>
    <row r="13" spans="2:3" x14ac:dyDescent="0.3">
      <c r="B13" s="9">
        <f t="shared" si="0"/>
        <v>2006</v>
      </c>
      <c r="C13" s="9">
        <v>1484575</v>
      </c>
    </row>
    <row r="14" spans="2:3" x14ac:dyDescent="0.3">
      <c r="B14" s="9">
        <f t="shared" si="0"/>
        <v>2007</v>
      </c>
      <c r="C14" s="9">
        <v>1908422</v>
      </c>
    </row>
    <row r="15" spans="2:3" x14ac:dyDescent="0.3">
      <c r="B15" s="9">
        <f t="shared" si="0"/>
        <v>2008</v>
      </c>
      <c r="C15" s="9">
        <v>2315660</v>
      </c>
    </row>
    <row r="16" spans="2:3" x14ac:dyDescent="0.3">
      <c r="B16" s="9">
        <f t="shared" si="0"/>
        <v>2009</v>
      </c>
      <c r="C16" s="9">
        <v>2471386</v>
      </c>
    </row>
    <row r="17" spans="2:3" x14ac:dyDescent="0.3">
      <c r="B17" s="9">
        <f t="shared" si="0"/>
        <v>2010</v>
      </c>
      <c r="C17" s="9">
        <v>1906730</v>
      </c>
    </row>
    <row r="18" spans="2:3" x14ac:dyDescent="0.3">
      <c r="B18" s="9">
        <f t="shared" si="0"/>
        <v>2011</v>
      </c>
      <c r="C18" s="9">
        <v>1859652</v>
      </c>
    </row>
    <row r="19" spans="2:3" x14ac:dyDescent="0.3">
      <c r="B19" s="9">
        <f t="shared" si="0"/>
        <v>2012</v>
      </c>
      <c r="C19" s="9">
        <v>1686904</v>
      </c>
    </row>
    <row r="20" spans="2:3" x14ac:dyDescent="0.3">
      <c r="B20" s="9">
        <f t="shared" si="0"/>
        <v>2013</v>
      </c>
      <c r="C20" s="9">
        <v>1799956.0000000002</v>
      </c>
    </row>
    <row r="21" spans="2:3" x14ac:dyDescent="0.3">
      <c r="B21" s="9">
        <f t="shared" si="0"/>
        <v>2014</v>
      </c>
      <c r="C21" s="9">
        <v>1497716</v>
      </c>
    </row>
    <row r="22" spans="2:3" x14ac:dyDescent="0.3">
      <c r="B22" s="9">
        <f t="shared" si="0"/>
        <v>2015</v>
      </c>
      <c r="C22" s="9">
        <v>1451927</v>
      </c>
    </row>
    <row r="23" spans="2:3" x14ac:dyDescent="0.3">
      <c r="B23" s="9">
        <f t="shared" si="0"/>
        <v>2016</v>
      </c>
      <c r="C23" s="9">
        <v>1272898</v>
      </c>
    </row>
    <row r="24" spans="2:3" x14ac:dyDescent="0.3">
      <c r="B24" s="9">
        <f t="shared" si="0"/>
        <v>2017</v>
      </c>
      <c r="C24" s="9">
        <v>1243384</v>
      </c>
    </row>
    <row r="25" spans="2:3" x14ac:dyDescent="0.3">
      <c r="B25" s="9">
        <f t="shared" si="0"/>
        <v>2018</v>
      </c>
      <c r="C25" s="9">
        <v>1298960</v>
      </c>
    </row>
    <row r="26" spans="2:3" x14ac:dyDescent="0.3">
      <c r="B26" s="9">
        <f t="shared" si="0"/>
        <v>2019</v>
      </c>
      <c r="C26" s="9">
        <v>1362173</v>
      </c>
    </row>
    <row r="27" spans="2:3" x14ac:dyDescent="0.3">
      <c r="B27" s="9">
        <f t="shared" si="0"/>
        <v>2020</v>
      </c>
      <c r="C27" s="9">
        <v>1389854</v>
      </c>
    </row>
    <row r="28" spans="2:3" x14ac:dyDescent="0.3">
      <c r="B28" s="9">
        <f t="shared" si="0"/>
        <v>2021</v>
      </c>
      <c r="C28" s="9">
        <v>1618431</v>
      </c>
    </row>
    <row r="29" spans="2:3" x14ac:dyDescent="0.3">
      <c r="B29" s="9">
        <f t="shared" si="0"/>
        <v>2022</v>
      </c>
      <c r="C29" s="9">
        <v>1516530</v>
      </c>
    </row>
  </sheetData>
  <sheetProtection algorithmName="SHA-512" hashValue="icDNkZqW8MuHn6ALT97YKjvi7kcZRMwqxF9LzD5br9mlVQArcgxT4H6uc6Fc6SWtVo5RRAHdkxLQk9bndZvGGg==" saltValue="W4iSGumOcWGZ2HDnBMkh/Q==" spinCount="100000" sheet="1" objects="1" scenarios="1" autoFilter="0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Folha69"/>
  <dimension ref="A1:V56"/>
  <sheetViews>
    <sheetView topLeftCell="O1" workbookViewId="0">
      <selection activeCell="A34" sqref="A1:XFD1048576"/>
    </sheetView>
  </sheetViews>
  <sheetFormatPr defaultRowHeight="14.4" x14ac:dyDescent="0.3"/>
  <cols>
    <col min="1" max="1" width="8.88671875" style="9"/>
    <col min="2" max="2" width="21" style="9" bestFit="1" customWidth="1"/>
    <col min="3" max="4" width="8.88671875" style="9"/>
    <col min="5" max="5" width="16.6640625" style="9" customWidth="1"/>
    <col min="6" max="7" width="8.88671875" style="9"/>
    <col min="8" max="8" width="16.6640625" style="9" customWidth="1"/>
    <col min="9" max="10" width="8.88671875" style="9"/>
    <col min="11" max="11" width="16.6640625" style="9" customWidth="1"/>
    <col min="12" max="13" width="8.88671875" style="9"/>
    <col min="14" max="14" width="16.6640625" style="9" customWidth="1"/>
    <col min="15" max="15" width="8.88671875" style="9"/>
    <col min="16" max="16" width="12.109375" style="9" bestFit="1" customWidth="1"/>
    <col min="17" max="17" width="10.109375" style="9" bestFit="1" customWidth="1"/>
    <col min="18" max="18" width="11.109375" style="9" bestFit="1" customWidth="1"/>
    <col min="19" max="19" width="8.88671875" style="9"/>
    <col min="20" max="20" width="5" style="9" bestFit="1" customWidth="1"/>
    <col min="21" max="21" width="5" style="10" bestFit="1" customWidth="1"/>
    <col min="22" max="22" width="11.44140625" style="9" bestFit="1" customWidth="1"/>
    <col min="23" max="16384" width="8.88671875" style="9"/>
  </cols>
  <sheetData>
    <row r="1" spans="1:22" x14ac:dyDescent="0.3">
      <c r="A1" s="9">
        <v>1</v>
      </c>
      <c r="B1" s="9" t="str">
        <f>VLOOKUP(A1,$A$5:$B$10,2,FALSE)</f>
        <v>Portugal</v>
      </c>
      <c r="E1" s="9">
        <f>A1+1</f>
        <v>2</v>
      </c>
      <c r="P1" s="9">
        <v>2</v>
      </c>
      <c r="Q1" s="9">
        <v>3</v>
      </c>
      <c r="R1" s="9">
        <v>4</v>
      </c>
    </row>
    <row r="2" spans="1:22" x14ac:dyDescent="0.3">
      <c r="D2" s="70" t="s">
        <v>40</v>
      </c>
      <c r="E2" s="70"/>
      <c r="G2" s="70" t="s">
        <v>41</v>
      </c>
      <c r="H2" s="70"/>
      <c r="J2" s="70" t="s">
        <v>42</v>
      </c>
      <c r="K2" s="70"/>
      <c r="M2" s="70" t="s">
        <v>43</v>
      </c>
      <c r="N2" s="70"/>
    </row>
    <row r="3" spans="1:22" x14ac:dyDescent="0.3">
      <c r="U3" s="9"/>
      <c r="V3" s="10"/>
    </row>
    <row r="4" spans="1:22" ht="43.2" x14ac:dyDescent="0.3">
      <c r="D4" s="12"/>
      <c r="E4" s="17" t="str">
        <f>HLOOKUP(B1,'Eletric Cor NUTS II Tab'!$B$3:$D$42,E1,FALSE)</f>
        <v>Investimento em Infraestruturas de Eletricidade e Gás</v>
      </c>
      <c r="G4" s="12"/>
      <c r="H4" s="17" t="str">
        <f>E4</f>
        <v>Investimento em Infraestruturas de Eletricidade e Gás</v>
      </c>
      <c r="J4" s="12"/>
      <c r="K4" s="17" t="str">
        <f>H4</f>
        <v>Investimento em Infraestruturas de Eletricidade e Gás</v>
      </c>
      <c r="M4" s="12"/>
      <c r="N4" s="17" t="str">
        <f>K4</f>
        <v>Investimento em Infraestruturas de Eletricidade e Gás</v>
      </c>
      <c r="P4" s="11" t="s">
        <v>36</v>
      </c>
      <c r="Q4" s="11" t="s">
        <v>37</v>
      </c>
      <c r="R4" s="11" t="s">
        <v>38</v>
      </c>
      <c r="T4" s="9">
        <f>MAX(T5:T500)</f>
        <v>2022</v>
      </c>
      <c r="U4" s="9"/>
      <c r="V4" s="10" t="s">
        <v>36</v>
      </c>
    </row>
    <row r="5" spans="1:22" x14ac:dyDescent="0.3">
      <c r="A5" s="9">
        <v>1</v>
      </c>
      <c r="B5" s="9" t="s">
        <v>36</v>
      </c>
      <c r="D5" s="13">
        <f t="shared" ref="D5:D43" si="0">D6-1</f>
        <v>1982</v>
      </c>
      <c r="E5" s="9">
        <f>IFERROR(VLOOKUP($D5,'Eletric Cor NUTS II Tab'!$A$5:$D$110,E$1,FALSE),"")</f>
        <v>32047.273392822241</v>
      </c>
      <c r="G5" s="13">
        <f>D5</f>
        <v>1982</v>
      </c>
      <c r="H5" s="14">
        <f>IF(SUM(E5)=0,"",E5/P5)</f>
        <v>1</v>
      </c>
      <c r="J5" s="13">
        <f>G5</f>
        <v>1982</v>
      </c>
      <c r="K5" s="14">
        <f>IF(SUM(E5)=0,"",E5/Q5)</f>
        <v>8.091928439759177E-3</v>
      </c>
      <c r="M5" s="13">
        <f>J5</f>
        <v>1982</v>
      </c>
      <c r="N5" s="14">
        <f>IF(SUM(E5)=0,"",E5/R5)</f>
        <v>2.6382870991044902E-3</v>
      </c>
      <c r="P5" s="15">
        <f>IFERROR(VLOOKUP($D5,'Eletric Cor NUTS II Tab'!$A$5:$D$110,P$1,FALSE),"")</f>
        <v>32047.273392822241</v>
      </c>
      <c r="Q5" s="15">
        <f>IFERROR(VLOOKUP($D5,'Eletric Cor NUTS II Tab'!$A$5:$D$110,Q$1,FALSE),"")</f>
        <v>3960399.9999999995</v>
      </c>
      <c r="R5" s="15">
        <f>IFERROR(VLOOKUP($D5,'Eletric Cor NUTS II Tab'!$A$5:$D$110,R$1,FALSE),"")</f>
        <v>12147000</v>
      </c>
      <c r="T5" s="9">
        <f>IF(SUM(V5)&gt;0,U5,"")</f>
        <v>1978</v>
      </c>
      <c r="U5" s="9">
        <v>1978</v>
      </c>
      <c r="V5" s="10">
        <f>IFERROR(VLOOKUP($U5,'Eletric Cor NUTS II Tab'!$A$5:$I$52,2,FALSE),"")</f>
        <v>20368.283026118665</v>
      </c>
    </row>
    <row r="6" spans="1:22" x14ac:dyDescent="0.3">
      <c r="D6" s="13">
        <f t="shared" si="0"/>
        <v>1983</v>
      </c>
      <c r="E6" s="9">
        <f>IFERROR(VLOOKUP($D6,'Eletric Cor NUTS II Tab'!$A$5:$D$110,E$1,FALSE),"")</f>
        <v>48059.003686575896</v>
      </c>
      <c r="G6" s="13">
        <f t="shared" ref="G6:G45" si="1">D6</f>
        <v>1983</v>
      </c>
      <c r="H6" s="14">
        <f t="shared" ref="H6:H44" si="2">IF(SUM(E6)=0,"",E6/P6)</f>
        <v>1</v>
      </c>
      <c r="J6" s="13">
        <f t="shared" ref="J6:J45" si="3">G6</f>
        <v>1983</v>
      </c>
      <c r="K6" s="14">
        <f t="shared" ref="K6:K44" si="4">IF(SUM(E6)=0,"",E6/Q6)</f>
        <v>9.9346777646668518E-3</v>
      </c>
      <c r="M6" s="13">
        <f>M5+1</f>
        <v>1983</v>
      </c>
      <c r="N6" s="14">
        <f t="shared" ref="N6:N44" si="5">IF(SUM(E6)=0,"",E6/R6)</f>
        <v>3.1126297724466253E-3</v>
      </c>
      <c r="P6" s="15">
        <f>IFERROR(VLOOKUP($D6,'Eletric Cor NUTS II Tab'!$A$5:$D$110,P$1,FALSE),"")</f>
        <v>48059.003686575896</v>
      </c>
      <c r="Q6" s="15">
        <f>IFERROR(VLOOKUP($D6,'Eletric Cor NUTS II Tab'!$A$5:$D$110,Q$1,FALSE),"")</f>
        <v>4837500</v>
      </c>
      <c r="R6" s="15">
        <f>IFERROR(VLOOKUP($D6,'Eletric Cor NUTS II Tab'!$A$5:$D$110,R$1,FALSE),"")</f>
        <v>15440000</v>
      </c>
      <c r="T6" s="9">
        <f t="shared" ref="T6:T56" si="6">IF(SUM(V6)&gt;0,U6,"")</f>
        <v>1979</v>
      </c>
      <c r="U6" s="9">
        <v>1979</v>
      </c>
      <c r="V6" s="10">
        <f>IFERROR(VLOOKUP($U6,'Eletric Cor NUTS II Tab'!$A$5:$I$52,2,FALSE),"")</f>
        <v>25583.287390086618</v>
      </c>
    </row>
    <row r="7" spans="1:22" x14ac:dyDescent="0.3">
      <c r="D7" s="13">
        <f t="shared" si="0"/>
        <v>1984</v>
      </c>
      <c r="E7" s="9">
        <f>IFERROR(VLOOKUP($D7,'Eletric Cor NUTS II Tab'!$A$5:$D$110,E$1,FALSE),"")</f>
        <v>58375.901589265915</v>
      </c>
      <c r="G7" s="13">
        <f t="shared" si="1"/>
        <v>1984</v>
      </c>
      <c r="H7" s="14">
        <f t="shared" si="2"/>
        <v>1</v>
      </c>
      <c r="J7" s="13">
        <f t="shared" si="3"/>
        <v>1984</v>
      </c>
      <c r="K7" s="14">
        <f t="shared" si="4"/>
        <v>1.1150440583971485E-2</v>
      </c>
      <c r="M7" s="13">
        <f t="shared" ref="M7:M45" si="7">M6+1</f>
        <v>1984</v>
      </c>
      <c r="N7" s="14">
        <f t="shared" si="5"/>
        <v>3.0806850804404409E-3</v>
      </c>
      <c r="P7" s="15">
        <f>IFERROR(VLOOKUP($D7,'Eletric Cor NUTS II Tab'!$A$5:$D$110,P$1,FALSE),"")</f>
        <v>58375.901589265915</v>
      </c>
      <c r="Q7" s="15">
        <f>IFERROR(VLOOKUP($D7,'Eletric Cor NUTS II Tab'!$A$5:$D$110,Q$1,FALSE),"")</f>
        <v>5235300</v>
      </c>
      <c r="R7" s="15">
        <f>IFERROR(VLOOKUP($D7,'Eletric Cor NUTS II Tab'!$A$5:$D$110,R$1,FALSE),"")</f>
        <v>18949000</v>
      </c>
      <c r="T7" s="9">
        <f t="shared" si="6"/>
        <v>1980</v>
      </c>
      <c r="U7" s="9">
        <v>1980</v>
      </c>
      <c r="V7" s="10">
        <f>IFERROR(VLOOKUP($U7,'Eletric Cor NUTS II Tab'!$A$5:$I$52,2,FALSE),"")</f>
        <v>32125.855650361482</v>
      </c>
    </row>
    <row r="8" spans="1:22" x14ac:dyDescent="0.3">
      <c r="D8" s="13">
        <f t="shared" si="0"/>
        <v>1985</v>
      </c>
      <c r="E8" s="9">
        <f>IFERROR(VLOOKUP($D8,'Eletric Cor NUTS II Tab'!$A$5:$D$110,E$1,FALSE),"")</f>
        <v>178831.7866345339</v>
      </c>
      <c r="G8" s="13">
        <f t="shared" si="1"/>
        <v>1985</v>
      </c>
      <c r="H8" s="14">
        <f t="shared" si="2"/>
        <v>1</v>
      </c>
      <c r="J8" s="13">
        <f t="shared" si="3"/>
        <v>1985</v>
      </c>
      <c r="K8" s="14">
        <f t="shared" si="4"/>
        <v>2.9808278600282345E-2</v>
      </c>
      <c r="M8" s="13">
        <f t="shared" si="7"/>
        <v>1985</v>
      </c>
      <c r="N8" s="14">
        <f t="shared" si="5"/>
        <v>7.6994057112949287E-3</v>
      </c>
      <c r="P8" s="15">
        <f>IFERROR(VLOOKUP($D8,'Eletric Cor NUTS II Tab'!$A$5:$D$110,P$1,FALSE),"")</f>
        <v>178831.7866345339</v>
      </c>
      <c r="Q8" s="15">
        <f>IFERROR(VLOOKUP($D8,'Eletric Cor NUTS II Tab'!$A$5:$D$110,Q$1,FALSE),"")</f>
        <v>5999400</v>
      </c>
      <c r="R8" s="15">
        <f>IFERROR(VLOOKUP($D8,'Eletric Cor NUTS II Tab'!$A$5:$D$110,R$1,FALSE),"")</f>
        <v>23226699.999999996</v>
      </c>
      <c r="T8" s="9">
        <f t="shared" si="6"/>
        <v>1981</v>
      </c>
      <c r="U8" s="9">
        <v>1981</v>
      </c>
      <c r="V8" s="10">
        <f>IFERROR(VLOOKUP($U8,'Eletric Cor NUTS II Tab'!$A$5:$I$52,2,FALSE),"")</f>
        <v>28252.702865889391</v>
      </c>
    </row>
    <row r="9" spans="1:22" x14ac:dyDescent="0.3">
      <c r="D9" s="13">
        <f t="shared" si="0"/>
        <v>1986</v>
      </c>
      <c r="E9" s="9">
        <f>IFERROR(VLOOKUP($D9,'Eletric Cor NUTS II Tab'!$A$5:$D$110,E$1,FALSE),"")</f>
        <v>140614.61538461535</v>
      </c>
      <c r="G9" s="13">
        <f t="shared" si="1"/>
        <v>1986</v>
      </c>
      <c r="H9" s="14">
        <f t="shared" si="2"/>
        <v>1</v>
      </c>
      <c r="J9" s="13">
        <f t="shared" si="3"/>
        <v>1986</v>
      </c>
      <c r="K9" s="14">
        <f t="shared" si="4"/>
        <v>1.9908060848427816E-2</v>
      </c>
      <c r="M9" s="13">
        <f t="shared" si="7"/>
        <v>1986</v>
      </c>
      <c r="N9" s="14">
        <f t="shared" si="5"/>
        <v>4.9629972323265549E-3</v>
      </c>
      <c r="P9" s="15">
        <f>IFERROR(VLOOKUP($D9,'Eletric Cor NUTS II Tab'!$A$5:$D$110,P$1,FALSE),"")</f>
        <v>140614.61538461535</v>
      </c>
      <c r="Q9" s="15">
        <f>IFERROR(VLOOKUP($D9,'Eletric Cor NUTS II Tab'!$A$5:$D$110,Q$1,FALSE),"")</f>
        <v>7063200</v>
      </c>
      <c r="R9" s="15">
        <f>IFERROR(VLOOKUP($D9,'Eletric Cor NUTS II Tab'!$A$5:$D$110,R$1,FALSE),"")</f>
        <v>28332600</v>
      </c>
      <c r="T9" s="9">
        <f t="shared" si="6"/>
        <v>1982</v>
      </c>
      <c r="U9" s="9">
        <v>1982</v>
      </c>
      <c r="V9" s="10">
        <f>IFERROR(VLOOKUP($U9,'Eletric Cor NUTS II Tab'!$A$5:$I$52,2,FALSE),"")</f>
        <v>32047.273392822241</v>
      </c>
    </row>
    <row r="10" spans="1:22" x14ac:dyDescent="0.3">
      <c r="D10" s="13">
        <f t="shared" si="0"/>
        <v>1987</v>
      </c>
      <c r="E10" s="9">
        <f>IFERROR(VLOOKUP($D10,'Eletric Cor NUTS II Tab'!$A$5:$D$110,E$1,FALSE),"")</f>
        <v>212685.16483516482</v>
      </c>
      <c r="G10" s="13">
        <f t="shared" si="1"/>
        <v>1987</v>
      </c>
      <c r="H10" s="14">
        <f t="shared" si="2"/>
        <v>1</v>
      </c>
      <c r="J10" s="13">
        <f t="shared" si="3"/>
        <v>1987</v>
      </c>
      <c r="K10" s="14">
        <f t="shared" si="4"/>
        <v>2.3099623650273675E-2</v>
      </c>
      <c r="M10" s="13">
        <f t="shared" si="7"/>
        <v>1987</v>
      </c>
      <c r="N10" s="14">
        <f t="shared" si="5"/>
        <v>6.3472004069165975E-3</v>
      </c>
      <c r="P10" s="15">
        <f>IFERROR(VLOOKUP($D10,'Eletric Cor NUTS II Tab'!$A$5:$D$110,P$1,FALSE),"")</f>
        <v>212685.16483516482</v>
      </c>
      <c r="Q10" s="15">
        <f>IFERROR(VLOOKUP($D10,'Eletric Cor NUTS II Tab'!$A$5:$D$110,Q$1,FALSE),"")</f>
        <v>9207300</v>
      </c>
      <c r="R10" s="15">
        <f>IFERROR(VLOOKUP($D10,'Eletric Cor NUTS II Tab'!$A$5:$D$110,R$1,FALSE),"")</f>
        <v>33508500</v>
      </c>
      <c r="T10" s="9">
        <f t="shared" si="6"/>
        <v>1983</v>
      </c>
      <c r="U10" s="9">
        <v>1983</v>
      </c>
      <c r="V10" s="10">
        <f>IFERROR(VLOOKUP($U10,'Eletric Cor NUTS II Tab'!$A$5:$I$52,2,FALSE),"")</f>
        <v>48059.003686575896</v>
      </c>
    </row>
    <row r="11" spans="1:22" x14ac:dyDescent="0.3">
      <c r="D11" s="13">
        <f t="shared" si="0"/>
        <v>1988</v>
      </c>
      <c r="E11" s="9">
        <f>IFERROR(VLOOKUP($D11,'Eletric Cor NUTS II Tab'!$A$5:$D$110,E$1,FALSE),"")</f>
        <v>278523.29670329666</v>
      </c>
      <c r="G11" s="13">
        <f t="shared" si="1"/>
        <v>1988</v>
      </c>
      <c r="H11" s="14">
        <f t="shared" si="2"/>
        <v>1</v>
      </c>
      <c r="J11" s="13">
        <f t="shared" si="3"/>
        <v>1988</v>
      </c>
      <c r="K11" s="14">
        <f t="shared" si="4"/>
        <v>2.3798087486183457E-2</v>
      </c>
      <c r="M11" s="13">
        <f t="shared" si="7"/>
        <v>1988</v>
      </c>
      <c r="N11" s="14">
        <f t="shared" si="5"/>
        <v>6.9551188065489176E-3</v>
      </c>
      <c r="P11" s="15">
        <f>IFERROR(VLOOKUP($D11,'Eletric Cor NUTS II Tab'!$A$5:$D$110,P$1,FALSE),"")</f>
        <v>278523.29670329666</v>
      </c>
      <c r="Q11" s="15">
        <f>IFERROR(VLOOKUP($D11,'Eletric Cor NUTS II Tab'!$A$5:$D$110,Q$1,FALSE),"")</f>
        <v>11703599.999999998</v>
      </c>
      <c r="R11" s="15">
        <f>IFERROR(VLOOKUP($D11,'Eletric Cor NUTS II Tab'!$A$5:$D$110,R$1,FALSE),"")</f>
        <v>40045800</v>
      </c>
      <c r="T11" s="9">
        <f t="shared" si="6"/>
        <v>1984</v>
      </c>
      <c r="U11" s="9">
        <v>1984</v>
      </c>
      <c r="V11" s="10">
        <f>IFERROR(VLOOKUP($U11,'Eletric Cor NUTS II Tab'!$A$5:$I$52,2,FALSE),"")</f>
        <v>58375.901589265915</v>
      </c>
    </row>
    <row r="12" spans="1:22" x14ac:dyDescent="0.3">
      <c r="D12" s="13">
        <f t="shared" si="0"/>
        <v>1989</v>
      </c>
      <c r="E12" s="9">
        <f>IFERROR(VLOOKUP($D12,'Eletric Cor NUTS II Tab'!$A$5:$D$110,E$1,FALSE),"")</f>
        <v>217439.34065934061</v>
      </c>
      <c r="G12" s="13">
        <f t="shared" si="1"/>
        <v>1989</v>
      </c>
      <c r="H12" s="14">
        <f t="shared" si="2"/>
        <v>1</v>
      </c>
      <c r="J12" s="13">
        <f t="shared" si="3"/>
        <v>1989</v>
      </c>
      <c r="K12" s="14">
        <f t="shared" si="4"/>
        <v>1.6215683311408633E-2</v>
      </c>
      <c r="M12" s="13">
        <f t="shared" si="7"/>
        <v>1989</v>
      </c>
      <c r="N12" s="14">
        <f t="shared" si="5"/>
        <v>4.6046877290405099E-3</v>
      </c>
      <c r="P12" s="15">
        <f>IFERROR(VLOOKUP($D12,'Eletric Cor NUTS II Tab'!$A$5:$D$110,P$1,FALSE),"")</f>
        <v>217439.34065934061</v>
      </c>
      <c r="Q12" s="15">
        <f>IFERROR(VLOOKUP($D12,'Eletric Cor NUTS II Tab'!$A$5:$D$110,Q$1,FALSE),"")</f>
        <v>13409199.999999998</v>
      </c>
      <c r="R12" s="15">
        <f>IFERROR(VLOOKUP($D12,'Eletric Cor NUTS II Tab'!$A$5:$D$110,R$1,FALSE),"")</f>
        <v>47221300</v>
      </c>
      <c r="T12" s="9">
        <f t="shared" si="6"/>
        <v>1985</v>
      </c>
      <c r="U12" s="9">
        <v>1985</v>
      </c>
      <c r="V12" s="10">
        <f>IFERROR(VLOOKUP($U12,'Eletric Cor NUTS II Tab'!$A$5:$I$52,2,FALSE),"")</f>
        <v>178831.7866345339</v>
      </c>
    </row>
    <row r="13" spans="1:22" x14ac:dyDescent="0.3">
      <c r="D13" s="13">
        <f t="shared" si="0"/>
        <v>1990</v>
      </c>
      <c r="E13" s="9">
        <f>IFERROR(VLOOKUP($D13,'Eletric Cor NUTS II Tab'!$A$5:$D$110,E$1,FALSE),"")</f>
        <v>122048.90109890109</v>
      </c>
      <c r="G13" s="13">
        <f t="shared" si="1"/>
        <v>1990</v>
      </c>
      <c r="H13" s="14">
        <f t="shared" si="2"/>
        <v>1</v>
      </c>
      <c r="J13" s="13">
        <f t="shared" si="3"/>
        <v>1990</v>
      </c>
      <c r="K13" s="14">
        <f t="shared" si="4"/>
        <v>7.9428410375507515E-3</v>
      </c>
      <c r="M13" s="13">
        <f t="shared" si="7"/>
        <v>1990</v>
      </c>
      <c r="N13" s="14">
        <f t="shared" si="5"/>
        <v>2.1528416901661802E-3</v>
      </c>
      <c r="P13" s="15">
        <f>IFERROR(VLOOKUP($D13,'Eletric Cor NUTS II Tab'!$A$5:$D$110,P$1,FALSE),"")</f>
        <v>122048.90109890109</v>
      </c>
      <c r="Q13" s="15">
        <f>IFERROR(VLOOKUP($D13,'Eletric Cor NUTS II Tab'!$A$5:$D$110,Q$1,FALSE),"")</f>
        <v>15365900</v>
      </c>
      <c r="R13" s="15">
        <f>IFERROR(VLOOKUP($D13,'Eletric Cor NUTS II Tab'!$A$5:$D$110,R$1,FALSE),"")</f>
        <v>56692000</v>
      </c>
      <c r="T13" s="9">
        <f t="shared" si="6"/>
        <v>1986</v>
      </c>
      <c r="U13" s="9">
        <v>1986</v>
      </c>
      <c r="V13" s="10">
        <f>IFERROR(VLOOKUP($U13,'Eletric Cor NUTS II Tab'!$A$5:$I$52,2,FALSE),"")</f>
        <v>140614.61538461535</v>
      </c>
    </row>
    <row r="14" spans="1:22" x14ac:dyDescent="0.3">
      <c r="D14" s="13">
        <f t="shared" si="0"/>
        <v>1991</v>
      </c>
      <c r="E14" s="9">
        <f>IFERROR(VLOOKUP($D14,'Eletric Cor NUTS II Tab'!$A$5:$D$110,E$1,FALSE),"")</f>
        <v>64171.978021978022</v>
      </c>
      <c r="G14" s="13">
        <f t="shared" si="1"/>
        <v>1991</v>
      </c>
      <c r="H14" s="14">
        <f t="shared" si="2"/>
        <v>1</v>
      </c>
      <c r="J14" s="13">
        <f t="shared" si="3"/>
        <v>1991</v>
      </c>
      <c r="K14" s="14">
        <f t="shared" si="4"/>
        <v>3.6930749366653444E-3</v>
      </c>
      <c r="M14" s="13">
        <f t="shared" si="7"/>
        <v>1991</v>
      </c>
      <c r="N14" s="14">
        <f t="shared" si="5"/>
        <v>9.8718070714200277E-4</v>
      </c>
      <c r="P14" s="15">
        <f>IFERROR(VLOOKUP($D14,'Eletric Cor NUTS II Tab'!$A$5:$D$110,P$1,FALSE),"")</f>
        <v>64171.978021978022</v>
      </c>
      <c r="Q14" s="15">
        <f>IFERROR(VLOOKUP($D14,'Eletric Cor NUTS II Tab'!$A$5:$D$110,Q$1,FALSE),"")</f>
        <v>17376300</v>
      </c>
      <c r="R14" s="15">
        <f>IFERROR(VLOOKUP($D14,'Eletric Cor NUTS II Tab'!$A$5:$D$110,R$1,FALSE),"")</f>
        <v>65005299.999999993</v>
      </c>
      <c r="T14" s="9">
        <f t="shared" si="6"/>
        <v>1987</v>
      </c>
      <c r="U14" s="9">
        <v>1987</v>
      </c>
      <c r="V14" s="10">
        <f>IFERROR(VLOOKUP($U14,'Eletric Cor NUTS II Tab'!$A$5:$I$52,2,FALSE),"")</f>
        <v>212685.16483516482</v>
      </c>
    </row>
    <row r="15" spans="1:22" x14ac:dyDescent="0.3">
      <c r="D15" s="13">
        <f t="shared" si="0"/>
        <v>1992</v>
      </c>
      <c r="E15" s="9">
        <f>IFERROR(VLOOKUP($D15,'Eletric Cor NUTS II Tab'!$A$5:$D$110,E$1,FALSE),"")</f>
        <v>433162.41758241766</v>
      </c>
      <c r="G15" s="13">
        <f t="shared" si="1"/>
        <v>1992</v>
      </c>
      <c r="H15" s="14">
        <f t="shared" si="2"/>
        <v>1</v>
      </c>
      <c r="J15" s="13">
        <f t="shared" si="3"/>
        <v>1992</v>
      </c>
      <c r="K15" s="14">
        <f t="shared" si="4"/>
        <v>2.2279725212551057E-2</v>
      </c>
      <c r="M15" s="13">
        <f t="shared" si="7"/>
        <v>1992</v>
      </c>
      <c r="N15" s="14">
        <f t="shared" si="5"/>
        <v>5.9371801920898946E-3</v>
      </c>
      <c r="P15" s="15">
        <f>IFERROR(VLOOKUP($D15,'Eletric Cor NUTS II Tab'!$A$5:$D$110,P$1,FALSE),"")</f>
        <v>433162.41758241766</v>
      </c>
      <c r="Q15" s="15">
        <f>IFERROR(VLOOKUP($D15,'Eletric Cor NUTS II Tab'!$A$5:$D$110,Q$1,FALSE),"")</f>
        <v>19442000</v>
      </c>
      <c r="R15" s="15">
        <f>IFERROR(VLOOKUP($D15,'Eletric Cor NUTS II Tab'!$A$5:$D$110,R$1,FALSE),"")</f>
        <v>72957600</v>
      </c>
      <c r="T15" s="9">
        <f t="shared" si="6"/>
        <v>1988</v>
      </c>
      <c r="U15" s="9">
        <v>1988</v>
      </c>
      <c r="V15" s="10">
        <f>IFERROR(VLOOKUP($U15,'Eletric Cor NUTS II Tab'!$A$5:$I$52,2,FALSE),"")</f>
        <v>278523.29670329666</v>
      </c>
    </row>
    <row r="16" spans="1:22" x14ac:dyDescent="0.3">
      <c r="D16" s="13">
        <f t="shared" si="0"/>
        <v>1993</v>
      </c>
      <c r="E16" s="9">
        <f>IFERROR(VLOOKUP($D16,'Eletric Cor NUTS II Tab'!$A$5:$D$110,E$1,FALSE),"")</f>
        <v>131269.12087912086</v>
      </c>
      <c r="G16" s="13">
        <f t="shared" si="1"/>
        <v>1993</v>
      </c>
      <c r="H16" s="14">
        <f t="shared" si="2"/>
        <v>1</v>
      </c>
      <c r="J16" s="13">
        <f t="shared" si="3"/>
        <v>1993</v>
      </c>
      <c r="K16" s="14">
        <f t="shared" si="4"/>
        <v>7.0753200747649108E-3</v>
      </c>
      <c r="M16" s="13">
        <f t="shared" si="7"/>
        <v>1993</v>
      </c>
      <c r="N16" s="14">
        <f t="shared" si="5"/>
        <v>1.7257470361456287E-3</v>
      </c>
      <c r="P16" s="15">
        <f>IFERROR(VLOOKUP($D16,'Eletric Cor NUTS II Tab'!$A$5:$D$110,P$1,FALSE),"")</f>
        <v>131269.12087912086</v>
      </c>
      <c r="Q16" s="15">
        <f>IFERROR(VLOOKUP($D16,'Eletric Cor NUTS II Tab'!$A$5:$D$110,Q$1,FALSE),"")</f>
        <v>18553100</v>
      </c>
      <c r="R16" s="15">
        <f>IFERROR(VLOOKUP($D16,'Eletric Cor NUTS II Tab'!$A$5:$D$110,R$1,FALSE),"")</f>
        <v>76065100</v>
      </c>
      <c r="T16" s="9">
        <f t="shared" si="6"/>
        <v>1989</v>
      </c>
      <c r="U16" s="9">
        <v>1989</v>
      </c>
      <c r="V16" s="10">
        <f>IFERROR(VLOOKUP($U16,'Eletric Cor NUTS II Tab'!$A$5:$I$52,2,FALSE),"")</f>
        <v>217439.34065934061</v>
      </c>
    </row>
    <row r="17" spans="4:22" x14ac:dyDescent="0.3">
      <c r="D17" s="13">
        <f t="shared" si="0"/>
        <v>1994</v>
      </c>
      <c r="E17" s="9">
        <f>IFERROR(VLOOKUP($D17,'Eletric Cor NUTS II Tab'!$A$5:$D$110,E$1,FALSE),"")</f>
        <v>513194.17582417576</v>
      </c>
      <c r="G17" s="13">
        <f t="shared" si="1"/>
        <v>1994</v>
      </c>
      <c r="H17" s="14">
        <f t="shared" si="2"/>
        <v>1</v>
      </c>
      <c r="J17" s="13">
        <f t="shared" si="3"/>
        <v>1994</v>
      </c>
      <c r="K17" s="14">
        <f t="shared" si="4"/>
        <v>2.6680088786862337E-2</v>
      </c>
      <c r="M17" s="13">
        <f t="shared" si="7"/>
        <v>1994</v>
      </c>
      <c r="N17" s="14">
        <f t="shared" si="5"/>
        <v>6.2228888479543276E-3</v>
      </c>
      <c r="P17" s="15">
        <f>IFERROR(VLOOKUP($D17,'Eletric Cor NUTS II Tab'!$A$5:$D$110,P$1,FALSE),"")</f>
        <v>513194.17582417576</v>
      </c>
      <c r="Q17" s="15">
        <f>IFERROR(VLOOKUP($D17,'Eletric Cor NUTS II Tab'!$A$5:$D$110,Q$1,FALSE),"")</f>
        <v>19235100</v>
      </c>
      <c r="R17" s="15">
        <f>IFERROR(VLOOKUP($D17,'Eletric Cor NUTS II Tab'!$A$5:$D$110,R$1,FALSE),"")</f>
        <v>82468799.999999985</v>
      </c>
      <c r="T17" s="9">
        <f t="shared" si="6"/>
        <v>1990</v>
      </c>
      <c r="U17" s="9">
        <v>1990</v>
      </c>
      <c r="V17" s="10">
        <f>IFERROR(VLOOKUP($U17,'Eletric Cor NUTS II Tab'!$A$5:$I$52,2,FALSE),"")</f>
        <v>122048.90109890109</v>
      </c>
    </row>
    <row r="18" spans="4:22" x14ac:dyDescent="0.3">
      <c r="D18" s="13">
        <f t="shared" si="0"/>
        <v>1995</v>
      </c>
      <c r="E18" s="9">
        <f>IFERROR(VLOOKUP($D18,'Eletric Cor NUTS II Tab'!$A$5:$D$110,E$1,FALSE),"")</f>
        <v>326350</v>
      </c>
      <c r="G18" s="13">
        <f t="shared" si="1"/>
        <v>1995</v>
      </c>
      <c r="H18" s="14">
        <f t="shared" si="2"/>
        <v>1</v>
      </c>
      <c r="J18" s="13">
        <f t="shared" si="3"/>
        <v>1995</v>
      </c>
      <c r="K18" s="14">
        <f t="shared" si="4"/>
        <v>1.5745011386004863E-2</v>
      </c>
      <c r="M18" s="13">
        <f t="shared" si="7"/>
        <v>1995</v>
      </c>
      <c r="N18" s="14">
        <f t="shared" si="5"/>
        <v>3.6656759737881983E-3</v>
      </c>
      <c r="P18" s="15">
        <f>IFERROR(VLOOKUP($D18,'Eletric Cor NUTS II Tab'!$A$5:$D$110,P$1,FALSE),"")</f>
        <v>326350</v>
      </c>
      <c r="Q18" s="15">
        <f>IFERROR(VLOOKUP($D18,'Eletric Cor NUTS II Tab'!$A$5:$D$110,Q$1,FALSE),"")</f>
        <v>20727200</v>
      </c>
      <c r="R18" s="15">
        <f>IFERROR(VLOOKUP($D18,'Eletric Cor NUTS II Tab'!$A$5:$D$110,R$1,FALSE),"")</f>
        <v>89028600</v>
      </c>
      <c r="T18" s="9">
        <f t="shared" si="6"/>
        <v>1991</v>
      </c>
      <c r="U18" s="9">
        <v>1991</v>
      </c>
      <c r="V18" s="10">
        <f>IFERROR(VLOOKUP($U18,'Eletric Cor NUTS II Tab'!$A$5:$I$52,2,FALSE),"")</f>
        <v>64171.978021978022</v>
      </c>
    </row>
    <row r="19" spans="4:22" x14ac:dyDescent="0.3">
      <c r="D19" s="13">
        <f t="shared" si="0"/>
        <v>1996</v>
      </c>
      <c r="E19" s="9">
        <f>IFERROR(VLOOKUP($D19,'Eletric Cor NUTS II Tab'!$A$5:$D$110,E$1,FALSE),"")</f>
        <v>189676</v>
      </c>
      <c r="G19" s="13">
        <f t="shared" si="1"/>
        <v>1996</v>
      </c>
      <c r="H19" s="14">
        <f t="shared" si="2"/>
        <v>1</v>
      </c>
      <c r="J19" s="13">
        <f t="shared" si="3"/>
        <v>1996</v>
      </c>
      <c r="K19" s="14">
        <f t="shared" si="4"/>
        <v>8.4382576819215151E-3</v>
      </c>
      <c r="M19" s="13">
        <f t="shared" si="7"/>
        <v>1996</v>
      </c>
      <c r="N19" s="14">
        <f t="shared" si="5"/>
        <v>2.0103103709952982E-3</v>
      </c>
      <c r="P19" s="15">
        <f>IFERROR(VLOOKUP($D19,'Eletric Cor NUTS II Tab'!$A$5:$D$110,P$1,FALSE),"")</f>
        <v>189676</v>
      </c>
      <c r="Q19" s="15">
        <f>IFERROR(VLOOKUP($D19,'Eletric Cor NUTS II Tab'!$A$5:$D$110,Q$1,FALSE),"")</f>
        <v>22478100</v>
      </c>
      <c r="R19" s="15">
        <f>IFERROR(VLOOKUP($D19,'Eletric Cor NUTS II Tab'!$A$5:$D$110,R$1,FALSE),"")</f>
        <v>94351600</v>
      </c>
      <c r="T19" s="9">
        <f t="shared" si="6"/>
        <v>1992</v>
      </c>
      <c r="U19" s="9">
        <v>1992</v>
      </c>
      <c r="V19" s="10">
        <f>IFERROR(VLOOKUP($U19,'Eletric Cor NUTS II Tab'!$A$5:$I$52,2,FALSE),"")</f>
        <v>433162.41758241766</v>
      </c>
    </row>
    <row r="20" spans="4:22" x14ac:dyDescent="0.3">
      <c r="D20" s="13">
        <f t="shared" si="0"/>
        <v>1997</v>
      </c>
      <c r="E20" s="9">
        <f>IFERROR(VLOOKUP($D20,'Eletric Cor NUTS II Tab'!$A$5:$D$110,E$1,FALSE),"")</f>
        <v>549832</v>
      </c>
      <c r="G20" s="13">
        <f t="shared" si="1"/>
        <v>1997</v>
      </c>
      <c r="H20" s="14">
        <f t="shared" si="2"/>
        <v>1</v>
      </c>
      <c r="J20" s="13">
        <f t="shared" si="3"/>
        <v>1997</v>
      </c>
      <c r="K20" s="14">
        <f t="shared" si="4"/>
        <v>2.0667734199388048E-2</v>
      </c>
      <c r="M20" s="13">
        <f t="shared" si="7"/>
        <v>1997</v>
      </c>
      <c r="N20" s="14">
        <f t="shared" si="5"/>
        <v>5.3730789038306127E-3</v>
      </c>
      <c r="P20" s="15">
        <f>IFERROR(VLOOKUP($D20,'Eletric Cor NUTS II Tab'!$A$5:$D$110,P$1,FALSE),"")</f>
        <v>549832</v>
      </c>
      <c r="Q20" s="15">
        <f>IFERROR(VLOOKUP($D20,'Eletric Cor NUTS II Tab'!$A$5:$D$110,Q$1,FALSE),"")</f>
        <v>26603400</v>
      </c>
      <c r="R20" s="15">
        <f>IFERROR(VLOOKUP($D20,'Eletric Cor NUTS II Tab'!$A$5:$D$110,R$1,FALSE),"")</f>
        <v>102330900</v>
      </c>
      <c r="T20" s="9">
        <f t="shared" si="6"/>
        <v>1993</v>
      </c>
      <c r="U20" s="9">
        <v>1993</v>
      </c>
      <c r="V20" s="10">
        <f>IFERROR(VLOOKUP($U20,'Eletric Cor NUTS II Tab'!$A$5:$I$52,2,FALSE),"")</f>
        <v>131269.12087912086</v>
      </c>
    </row>
    <row r="21" spans="4:22" x14ac:dyDescent="0.3">
      <c r="D21" s="13">
        <f t="shared" si="0"/>
        <v>1998</v>
      </c>
      <c r="E21" s="9">
        <f>IFERROR(VLOOKUP($D21,'Eletric Cor NUTS II Tab'!$A$5:$D$110,E$1,FALSE),"")</f>
        <v>207426.99999999997</v>
      </c>
      <c r="G21" s="13">
        <f t="shared" si="1"/>
        <v>1998</v>
      </c>
      <c r="H21" s="14">
        <f t="shared" si="2"/>
        <v>1</v>
      </c>
      <c r="J21" s="13">
        <f t="shared" si="3"/>
        <v>1998</v>
      </c>
      <c r="K21" s="14">
        <f t="shared" si="4"/>
        <v>6.8113591062978797E-3</v>
      </c>
      <c r="M21" s="13">
        <f t="shared" si="7"/>
        <v>1998</v>
      </c>
      <c r="N21" s="14">
        <f t="shared" si="5"/>
        <v>1.8627810197084235E-3</v>
      </c>
      <c r="P21" s="15">
        <f>IFERROR(VLOOKUP($D21,'Eletric Cor NUTS II Tab'!$A$5:$D$110,P$1,FALSE),"")</f>
        <v>207426.99999999997</v>
      </c>
      <c r="Q21" s="15">
        <f>IFERROR(VLOOKUP($D21,'Eletric Cor NUTS II Tab'!$A$5:$D$110,Q$1,FALSE),"")</f>
        <v>30453100</v>
      </c>
      <c r="R21" s="15">
        <f>IFERROR(VLOOKUP($D21,'Eletric Cor NUTS II Tab'!$A$5:$D$110,R$1,FALSE),"")</f>
        <v>111353400</v>
      </c>
      <c r="T21" s="9">
        <f t="shared" si="6"/>
        <v>1994</v>
      </c>
      <c r="U21" s="9">
        <v>1994</v>
      </c>
      <c r="V21" s="10">
        <f>IFERROR(VLOOKUP($U21,'Eletric Cor NUTS II Tab'!$A$5:$I$52,2,FALSE),"")</f>
        <v>513194.17582417576</v>
      </c>
    </row>
    <row r="22" spans="4:22" x14ac:dyDescent="0.3">
      <c r="D22" s="13">
        <f t="shared" si="0"/>
        <v>1999</v>
      </c>
      <c r="E22" s="9">
        <f>IFERROR(VLOOKUP($D22,'Eletric Cor NUTS II Tab'!$A$5:$D$110,E$1,FALSE),"")</f>
        <v>753672</v>
      </c>
      <c r="G22" s="13">
        <f t="shared" si="1"/>
        <v>1999</v>
      </c>
      <c r="H22" s="14">
        <f t="shared" si="2"/>
        <v>1</v>
      </c>
      <c r="J22" s="13">
        <f t="shared" si="3"/>
        <v>1999</v>
      </c>
      <c r="K22" s="14">
        <f t="shared" si="4"/>
        <v>2.2838614662468674E-2</v>
      </c>
      <c r="M22" s="13">
        <f t="shared" si="7"/>
        <v>1999</v>
      </c>
      <c r="N22" s="14">
        <f t="shared" si="5"/>
        <v>6.3014314822417107E-3</v>
      </c>
      <c r="P22" s="15">
        <f>IFERROR(VLOOKUP($D22,'Eletric Cor NUTS II Tab'!$A$5:$D$110,P$1,FALSE),"")</f>
        <v>753672</v>
      </c>
      <c r="Q22" s="15">
        <f>IFERROR(VLOOKUP($D22,'Eletric Cor NUTS II Tab'!$A$5:$D$110,Q$1,FALSE),"")</f>
        <v>32999900</v>
      </c>
      <c r="R22" s="15">
        <f>IFERROR(VLOOKUP($D22,'Eletric Cor NUTS II Tab'!$A$5:$D$110,R$1,FALSE),"")</f>
        <v>119603300</v>
      </c>
      <c r="T22" s="9">
        <f t="shared" si="6"/>
        <v>1995</v>
      </c>
      <c r="U22" s="9">
        <v>1995</v>
      </c>
      <c r="V22" s="10">
        <f>IFERROR(VLOOKUP($U22,'Eletric Cor NUTS II Tab'!$A$5:$I$52,2,FALSE),"")</f>
        <v>326350</v>
      </c>
    </row>
    <row r="23" spans="4:22" x14ac:dyDescent="0.3">
      <c r="D23" s="13">
        <f t="shared" si="0"/>
        <v>2000</v>
      </c>
      <c r="E23" s="9">
        <f>IFERROR(VLOOKUP($D23,'Eletric Cor NUTS II Tab'!$A$5:$D$110,E$1,FALSE),"")</f>
        <v>752846</v>
      </c>
      <c r="G23" s="13">
        <f t="shared" si="1"/>
        <v>2000</v>
      </c>
      <c r="H23" s="14">
        <f t="shared" si="2"/>
        <v>1</v>
      </c>
      <c r="J23" s="13">
        <f t="shared" si="3"/>
        <v>2000</v>
      </c>
      <c r="K23" s="14">
        <f t="shared" si="4"/>
        <v>2.0935708942460912E-2</v>
      </c>
      <c r="M23" s="13">
        <f t="shared" si="7"/>
        <v>2000</v>
      </c>
      <c r="N23" s="14">
        <f t="shared" si="5"/>
        <v>5.8626245478509047E-3</v>
      </c>
      <c r="P23" s="15">
        <f>IFERROR(VLOOKUP($D23,'Eletric Cor NUTS II Tab'!$A$5:$D$110,P$1,FALSE),"")</f>
        <v>752846</v>
      </c>
      <c r="Q23" s="15">
        <f>IFERROR(VLOOKUP($D23,'Eletric Cor NUTS II Tab'!$A$5:$D$110,Q$1,FALSE),"")</f>
        <v>35959899.999999993</v>
      </c>
      <c r="R23" s="15">
        <f>IFERROR(VLOOKUP($D23,'Eletric Cor NUTS II Tab'!$A$5:$D$110,R$1,FALSE),"")</f>
        <v>128414500</v>
      </c>
      <c r="T23" s="9">
        <f t="shared" si="6"/>
        <v>1996</v>
      </c>
      <c r="U23" s="9">
        <v>1996</v>
      </c>
      <c r="V23" s="10">
        <f>IFERROR(VLOOKUP($U23,'Eletric Cor NUTS II Tab'!$A$5:$I$52,2,FALSE),"")</f>
        <v>189676</v>
      </c>
    </row>
    <row r="24" spans="4:22" x14ac:dyDescent="0.3">
      <c r="D24" s="13">
        <f t="shared" si="0"/>
        <v>2001</v>
      </c>
      <c r="E24" s="9">
        <f>IFERROR(VLOOKUP($D24,'Eletric Cor NUTS II Tab'!$A$5:$D$110,E$1,FALSE),"")</f>
        <v>604500</v>
      </c>
      <c r="G24" s="13">
        <f t="shared" si="1"/>
        <v>2001</v>
      </c>
      <c r="H24" s="14">
        <f t="shared" si="2"/>
        <v>1</v>
      </c>
      <c r="J24" s="13">
        <f t="shared" si="3"/>
        <v>2001</v>
      </c>
      <c r="K24" s="14">
        <f t="shared" si="4"/>
        <v>1.6259878313168757E-2</v>
      </c>
      <c r="M24" s="13">
        <f t="shared" si="7"/>
        <v>2001</v>
      </c>
      <c r="N24" s="14">
        <f t="shared" si="5"/>
        <v>4.4522154651331506E-3</v>
      </c>
      <c r="P24" s="15">
        <f>IFERROR(VLOOKUP($D24,'Eletric Cor NUTS II Tab'!$A$5:$D$110,P$1,FALSE),"")</f>
        <v>604500</v>
      </c>
      <c r="Q24" s="15">
        <f>IFERROR(VLOOKUP($D24,'Eletric Cor NUTS II Tab'!$A$5:$D$110,Q$1,FALSE),"")</f>
        <v>37177399.999999993</v>
      </c>
      <c r="R24" s="15">
        <f>IFERROR(VLOOKUP($D24,'Eletric Cor NUTS II Tab'!$A$5:$D$110,R$1,FALSE),"")</f>
        <v>135775100</v>
      </c>
      <c r="T24" s="9">
        <f t="shared" si="6"/>
        <v>1997</v>
      </c>
      <c r="U24" s="9">
        <v>1997</v>
      </c>
      <c r="V24" s="10">
        <f>IFERROR(VLOOKUP($U24,'Eletric Cor NUTS II Tab'!$A$5:$I$52,2,FALSE),"")</f>
        <v>549832</v>
      </c>
    </row>
    <row r="25" spans="4:22" x14ac:dyDescent="0.3">
      <c r="D25" s="13">
        <f t="shared" si="0"/>
        <v>2002</v>
      </c>
      <c r="E25" s="9">
        <f>IFERROR(VLOOKUP($D25,'Eletric Cor NUTS II Tab'!$A$5:$D$110,E$1,FALSE),"")</f>
        <v>726842</v>
      </c>
      <c r="G25" s="13">
        <f t="shared" si="1"/>
        <v>2002</v>
      </c>
      <c r="H25" s="14">
        <f t="shared" si="2"/>
        <v>1</v>
      </c>
      <c r="J25" s="13">
        <f t="shared" si="3"/>
        <v>2002</v>
      </c>
      <c r="K25" s="14">
        <f t="shared" si="4"/>
        <v>1.9718723294583632E-2</v>
      </c>
      <c r="M25" s="13">
        <f t="shared" si="7"/>
        <v>2002</v>
      </c>
      <c r="N25" s="14">
        <f t="shared" si="5"/>
        <v>5.0987063166150134E-3</v>
      </c>
      <c r="P25" s="15">
        <f>IFERROR(VLOOKUP($D25,'Eletric Cor NUTS II Tab'!$A$5:$D$110,P$1,FALSE),"")</f>
        <v>726842</v>
      </c>
      <c r="Q25" s="15">
        <f>IFERROR(VLOOKUP($D25,'Eletric Cor NUTS II Tab'!$A$5:$D$110,Q$1,FALSE),"")</f>
        <v>36860500</v>
      </c>
      <c r="R25" s="15">
        <f>IFERROR(VLOOKUP($D25,'Eletric Cor NUTS II Tab'!$A$5:$D$110,R$1,FALSE),"")</f>
        <v>142554200</v>
      </c>
      <c r="T25" s="9">
        <f t="shared" si="6"/>
        <v>1998</v>
      </c>
      <c r="U25" s="9">
        <v>1998</v>
      </c>
      <c r="V25" s="10">
        <f>IFERROR(VLOOKUP($U25,'Eletric Cor NUTS II Tab'!$A$5:$I$52,2,FALSE),"")</f>
        <v>207426.99999999997</v>
      </c>
    </row>
    <row r="26" spans="4:22" x14ac:dyDescent="0.3">
      <c r="D26" s="13">
        <f t="shared" si="0"/>
        <v>2003</v>
      </c>
      <c r="E26" s="9">
        <f>IFERROR(VLOOKUP($D26,'Eletric Cor NUTS II Tab'!$A$5:$D$110,E$1,FALSE),"")</f>
        <v>849248</v>
      </c>
      <c r="G26" s="13">
        <f t="shared" si="1"/>
        <v>2003</v>
      </c>
      <c r="H26" s="14">
        <f t="shared" si="2"/>
        <v>1</v>
      </c>
      <c r="J26" s="13">
        <f t="shared" si="3"/>
        <v>2003</v>
      </c>
      <c r="K26" s="14">
        <f t="shared" si="4"/>
        <v>2.4469563162883973E-2</v>
      </c>
      <c r="M26" s="13">
        <f t="shared" si="7"/>
        <v>2003</v>
      </c>
      <c r="N26" s="14">
        <f t="shared" si="5"/>
        <v>5.8140671660694551E-3</v>
      </c>
      <c r="P26" s="15">
        <f>IFERROR(VLOOKUP($D26,'Eletric Cor NUTS II Tab'!$A$5:$D$110,P$1,FALSE),"")</f>
        <v>849248</v>
      </c>
      <c r="Q26" s="15">
        <f>IFERROR(VLOOKUP($D26,'Eletric Cor NUTS II Tab'!$A$5:$D$110,Q$1,FALSE),"")</f>
        <v>34706300</v>
      </c>
      <c r="R26" s="15">
        <f>IFERROR(VLOOKUP($D26,'Eletric Cor NUTS II Tab'!$A$5:$D$110,R$1,FALSE),"")</f>
        <v>146067800</v>
      </c>
      <c r="T26" s="9">
        <f t="shared" si="6"/>
        <v>1999</v>
      </c>
      <c r="U26" s="9">
        <v>1999</v>
      </c>
      <c r="V26" s="10">
        <f>IFERROR(VLOOKUP($U26,'Eletric Cor NUTS II Tab'!$A$5:$I$52,2,FALSE),"")</f>
        <v>753672</v>
      </c>
    </row>
    <row r="27" spans="4:22" x14ac:dyDescent="0.3">
      <c r="D27" s="13">
        <f t="shared" si="0"/>
        <v>2004</v>
      </c>
      <c r="E27" s="9">
        <f>IFERROR(VLOOKUP($D27,'Eletric Cor NUTS II Tab'!$A$5:$D$110,E$1,FALSE),"")</f>
        <v>883605</v>
      </c>
      <c r="G27" s="13">
        <f t="shared" si="1"/>
        <v>2004</v>
      </c>
      <c r="H27" s="14">
        <f t="shared" si="2"/>
        <v>1</v>
      </c>
      <c r="J27" s="13">
        <f t="shared" si="3"/>
        <v>2004</v>
      </c>
      <c r="K27" s="14">
        <f t="shared" si="4"/>
        <v>2.4776727505208523E-2</v>
      </c>
      <c r="M27" s="13">
        <f t="shared" si="7"/>
        <v>2004</v>
      </c>
      <c r="N27" s="14">
        <f t="shared" si="5"/>
        <v>5.803706311527739E-3</v>
      </c>
      <c r="P27" s="15">
        <f>IFERROR(VLOOKUP($D27,'Eletric Cor NUTS II Tab'!$A$5:$D$110,P$1,FALSE),"")</f>
        <v>883605</v>
      </c>
      <c r="Q27" s="15">
        <f>IFERROR(VLOOKUP($D27,'Eletric Cor NUTS II Tab'!$A$5:$D$110,Q$1,FALSE),"")</f>
        <v>35662700</v>
      </c>
      <c r="R27" s="15">
        <f>IFERROR(VLOOKUP($D27,'Eletric Cor NUTS II Tab'!$A$5:$D$110,R$1,FALSE),"")</f>
        <v>152248400.00000003</v>
      </c>
      <c r="T27" s="9">
        <f t="shared" si="6"/>
        <v>2000</v>
      </c>
      <c r="U27" s="9">
        <v>2000</v>
      </c>
      <c r="V27" s="10">
        <f>IFERROR(VLOOKUP($U27,'Eletric Cor NUTS II Tab'!$A$5:$I$52,2,FALSE),"")</f>
        <v>752846</v>
      </c>
    </row>
    <row r="28" spans="4:22" x14ac:dyDescent="0.3">
      <c r="D28" s="13">
        <f t="shared" si="0"/>
        <v>2005</v>
      </c>
      <c r="E28" s="9">
        <f>IFERROR(VLOOKUP($D28,'Eletric Cor NUTS II Tab'!$A$5:$D$110,E$1,FALSE),"")</f>
        <v>1296136</v>
      </c>
      <c r="G28" s="13">
        <f t="shared" si="1"/>
        <v>2005</v>
      </c>
      <c r="H28" s="14">
        <f t="shared" si="2"/>
        <v>1</v>
      </c>
      <c r="J28" s="13">
        <f t="shared" si="3"/>
        <v>2005</v>
      </c>
      <c r="K28" s="14">
        <f t="shared" si="4"/>
        <v>3.5348071059621795E-2</v>
      </c>
      <c r="M28" s="13">
        <f t="shared" si="7"/>
        <v>2005</v>
      </c>
      <c r="N28" s="14">
        <f t="shared" si="5"/>
        <v>8.1747961403369346E-3</v>
      </c>
      <c r="P28" s="15">
        <f>IFERROR(VLOOKUP($D28,'Eletric Cor NUTS II Tab'!$A$5:$D$110,P$1,FALSE),"")</f>
        <v>1296136</v>
      </c>
      <c r="Q28" s="15">
        <f>IFERROR(VLOOKUP($D28,'Eletric Cor NUTS II Tab'!$A$5:$D$110,Q$1,FALSE),"")</f>
        <v>36667800</v>
      </c>
      <c r="R28" s="15">
        <f>IFERROR(VLOOKUP($D28,'Eletric Cor NUTS II Tab'!$A$5:$D$110,R$1,FALSE),"")</f>
        <v>158552700</v>
      </c>
      <c r="T28" s="9">
        <f t="shared" si="6"/>
        <v>2001</v>
      </c>
      <c r="U28" s="9">
        <v>2001</v>
      </c>
      <c r="V28" s="10">
        <f>IFERROR(VLOOKUP($U28,'Eletric Cor NUTS II Tab'!$A$5:$I$52,2,FALSE),"")</f>
        <v>604500</v>
      </c>
    </row>
    <row r="29" spans="4:22" x14ac:dyDescent="0.3">
      <c r="D29" s="13">
        <f t="shared" si="0"/>
        <v>2006</v>
      </c>
      <c r="E29" s="9">
        <f>IFERROR(VLOOKUP($D29,'Eletric Cor NUTS II Tab'!$A$5:$D$110,E$1,FALSE),"")</f>
        <v>1484575</v>
      </c>
      <c r="G29" s="13">
        <f t="shared" si="1"/>
        <v>2006</v>
      </c>
      <c r="H29" s="14">
        <f t="shared" si="2"/>
        <v>1</v>
      </c>
      <c r="J29" s="13">
        <f t="shared" si="3"/>
        <v>2006</v>
      </c>
      <c r="K29" s="14">
        <f t="shared" si="4"/>
        <v>3.962755450682269E-2</v>
      </c>
      <c r="M29" s="13">
        <f t="shared" si="7"/>
        <v>2006</v>
      </c>
      <c r="N29" s="14">
        <f t="shared" si="5"/>
        <v>8.929215856571979E-3</v>
      </c>
      <c r="P29" s="15">
        <f>IFERROR(VLOOKUP($D29,'Eletric Cor NUTS II Tab'!$A$5:$D$110,P$1,FALSE),"")</f>
        <v>1484575</v>
      </c>
      <c r="Q29" s="15">
        <f>IFERROR(VLOOKUP($D29,'Eletric Cor NUTS II Tab'!$A$5:$D$110,Q$1,FALSE),"")</f>
        <v>37463200.000000007</v>
      </c>
      <c r="R29" s="15">
        <f>IFERROR(VLOOKUP($D29,'Eletric Cor NUTS II Tab'!$A$5:$D$110,R$1,FALSE),"")</f>
        <v>166260400</v>
      </c>
      <c r="T29" s="9">
        <f t="shared" si="6"/>
        <v>2002</v>
      </c>
      <c r="U29" s="9">
        <v>2002</v>
      </c>
      <c r="V29" s="10">
        <f>IFERROR(VLOOKUP($U29,'Eletric Cor NUTS II Tab'!$A$5:$I$52,2,FALSE),"")</f>
        <v>726842</v>
      </c>
    </row>
    <row r="30" spans="4:22" x14ac:dyDescent="0.3">
      <c r="D30" s="13">
        <f t="shared" si="0"/>
        <v>2007</v>
      </c>
      <c r="E30" s="9">
        <f>IFERROR(VLOOKUP($D30,'Eletric Cor NUTS II Tab'!$A$5:$D$110,E$1,FALSE),"")</f>
        <v>1908422</v>
      </c>
      <c r="G30" s="13">
        <f t="shared" si="1"/>
        <v>2007</v>
      </c>
      <c r="H30" s="14">
        <f t="shared" si="2"/>
        <v>1</v>
      </c>
      <c r="J30" s="13">
        <f t="shared" si="3"/>
        <v>2007</v>
      </c>
      <c r="K30" s="14">
        <f t="shared" si="4"/>
        <v>4.8313502511341554E-2</v>
      </c>
      <c r="M30" s="13">
        <f t="shared" si="7"/>
        <v>2007</v>
      </c>
      <c r="N30" s="14">
        <f t="shared" si="5"/>
        <v>1.0875228084251844E-2</v>
      </c>
      <c r="P30" s="15">
        <f>IFERROR(VLOOKUP($D30,'Eletric Cor NUTS II Tab'!$A$5:$D$110,P$1,FALSE),"")</f>
        <v>1908422</v>
      </c>
      <c r="Q30" s="15">
        <f>IFERROR(VLOOKUP($D30,'Eletric Cor NUTS II Tab'!$A$5:$D$110,Q$1,FALSE),"")</f>
        <v>39500799.999999993</v>
      </c>
      <c r="R30" s="15">
        <f>IFERROR(VLOOKUP($D30,'Eletric Cor NUTS II Tab'!$A$5:$D$110,R$1,FALSE),"")</f>
        <v>175483400</v>
      </c>
      <c r="T30" s="9">
        <f t="shared" si="6"/>
        <v>2003</v>
      </c>
      <c r="U30" s="9">
        <v>2003</v>
      </c>
      <c r="V30" s="10">
        <f>IFERROR(VLOOKUP($U30,'Eletric Cor NUTS II Tab'!$A$5:$I$52,2,FALSE),"")</f>
        <v>849248</v>
      </c>
    </row>
    <row r="31" spans="4:22" x14ac:dyDescent="0.3">
      <c r="D31" s="13">
        <f t="shared" si="0"/>
        <v>2008</v>
      </c>
      <c r="E31" s="9">
        <f>IFERROR(VLOOKUP($D31,'Eletric Cor NUTS II Tab'!$A$5:$D$110,E$1,FALSE),"")</f>
        <v>2315660</v>
      </c>
      <c r="G31" s="13">
        <f t="shared" si="1"/>
        <v>2008</v>
      </c>
      <c r="H31" s="14">
        <f t="shared" si="2"/>
        <v>1</v>
      </c>
      <c r="J31" s="13">
        <f t="shared" si="3"/>
        <v>2008</v>
      </c>
      <c r="K31" s="14">
        <f t="shared" si="4"/>
        <v>5.6577487844804417E-2</v>
      </c>
      <c r="M31" s="13">
        <f t="shared" si="7"/>
        <v>2008</v>
      </c>
      <c r="N31" s="14">
        <f t="shared" si="5"/>
        <v>1.2929222770386616E-2</v>
      </c>
      <c r="P31" s="15">
        <f>IFERROR(VLOOKUP($D31,'Eletric Cor NUTS II Tab'!$A$5:$D$110,P$1,FALSE),"")</f>
        <v>2315660</v>
      </c>
      <c r="Q31" s="15">
        <f>IFERROR(VLOOKUP($D31,'Eletric Cor NUTS II Tab'!$A$5:$D$110,Q$1,FALSE),"")</f>
        <v>40929000</v>
      </c>
      <c r="R31" s="15">
        <f>IFERROR(VLOOKUP($D31,'Eletric Cor NUTS II Tab'!$A$5:$D$110,R$1,FALSE),"")</f>
        <v>179102800</v>
      </c>
      <c r="T31" s="9">
        <f t="shared" si="6"/>
        <v>2004</v>
      </c>
      <c r="U31" s="9">
        <v>2004</v>
      </c>
      <c r="V31" s="10">
        <f>IFERROR(VLOOKUP($U31,'Eletric Cor NUTS II Tab'!$A$5:$I$52,2,FALSE),"")</f>
        <v>883605</v>
      </c>
    </row>
    <row r="32" spans="4:22" x14ac:dyDescent="0.3">
      <c r="D32" s="13">
        <f t="shared" si="0"/>
        <v>2009</v>
      </c>
      <c r="E32" s="9">
        <f>IFERROR(VLOOKUP($D32,'Eletric Cor NUTS II Tab'!$A$5:$D$110,E$1,FALSE),"")</f>
        <v>2471386</v>
      </c>
      <c r="G32" s="13">
        <f t="shared" si="1"/>
        <v>2009</v>
      </c>
      <c r="H32" s="14">
        <f t="shared" si="2"/>
        <v>1</v>
      </c>
      <c r="J32" s="13">
        <f t="shared" si="3"/>
        <v>2009</v>
      </c>
      <c r="K32" s="14">
        <f t="shared" si="4"/>
        <v>6.6451005751375983E-2</v>
      </c>
      <c r="M32" s="13">
        <f t="shared" si="7"/>
        <v>2009</v>
      </c>
      <c r="N32" s="14">
        <f t="shared" si="5"/>
        <v>1.4088682700135221E-2</v>
      </c>
      <c r="P32" s="15">
        <f>IFERROR(VLOOKUP($D32,'Eletric Cor NUTS II Tab'!$A$5:$D$110,P$1,FALSE),"")</f>
        <v>2471386</v>
      </c>
      <c r="Q32" s="15">
        <f>IFERROR(VLOOKUP($D32,'Eletric Cor NUTS II Tab'!$A$5:$D$110,Q$1,FALSE),"")</f>
        <v>37191100.000000007</v>
      </c>
      <c r="R32" s="15">
        <f>IFERROR(VLOOKUP($D32,'Eletric Cor NUTS II Tab'!$A$5:$D$110,R$1,FALSE),"")</f>
        <v>175416400</v>
      </c>
      <c r="T32" s="9">
        <f t="shared" si="6"/>
        <v>2005</v>
      </c>
      <c r="U32" s="9">
        <v>2005</v>
      </c>
      <c r="V32" s="10">
        <f>IFERROR(VLOOKUP($U32,'Eletric Cor NUTS II Tab'!$A$5:$I$52,2,FALSE),"")</f>
        <v>1296136</v>
      </c>
    </row>
    <row r="33" spans="4:22" x14ac:dyDescent="0.3">
      <c r="D33" s="13">
        <f t="shared" si="0"/>
        <v>2010</v>
      </c>
      <c r="E33" s="9">
        <f>IFERROR(VLOOKUP($D33,'Eletric Cor NUTS II Tab'!$A$5:$D$110,E$1,FALSE),"")</f>
        <v>1906730</v>
      </c>
      <c r="G33" s="13">
        <f t="shared" si="1"/>
        <v>2010</v>
      </c>
      <c r="H33" s="14">
        <f t="shared" si="2"/>
        <v>1</v>
      </c>
      <c r="J33" s="13">
        <f t="shared" si="3"/>
        <v>2010</v>
      </c>
      <c r="K33" s="14">
        <f t="shared" si="4"/>
        <v>5.1598927283109039E-2</v>
      </c>
      <c r="M33" s="13">
        <f t="shared" si="7"/>
        <v>2010</v>
      </c>
      <c r="N33" s="14">
        <f t="shared" si="5"/>
        <v>1.0615898375821498E-2</v>
      </c>
      <c r="P33" s="15">
        <f>IFERROR(VLOOKUP($D33,'Eletric Cor NUTS II Tab'!$A$5:$D$110,P$1,FALSE),"")</f>
        <v>1906730</v>
      </c>
      <c r="Q33" s="15">
        <f>IFERROR(VLOOKUP($D33,'Eletric Cor NUTS II Tab'!$A$5:$D$110,Q$1,FALSE),"")</f>
        <v>36952900</v>
      </c>
      <c r="R33" s="15">
        <f>IFERROR(VLOOKUP($D33,'Eletric Cor NUTS II Tab'!$A$5:$D$110,R$1,FALSE),"")</f>
        <v>179610800.00000003</v>
      </c>
      <c r="T33" s="9">
        <f t="shared" si="6"/>
        <v>2006</v>
      </c>
      <c r="U33" s="9">
        <v>2006</v>
      </c>
      <c r="V33" s="10">
        <f>IFERROR(VLOOKUP($U33,'Eletric Cor NUTS II Tab'!$A$5:$I$52,2,FALSE),"")</f>
        <v>1484575</v>
      </c>
    </row>
    <row r="34" spans="4:22" x14ac:dyDescent="0.3">
      <c r="D34" s="13">
        <f t="shared" si="0"/>
        <v>2011</v>
      </c>
      <c r="E34" s="9">
        <f>IFERROR(VLOOKUP($D34,'Eletric Cor NUTS II Tab'!$A$5:$D$110,E$1,FALSE),"")</f>
        <v>1859652</v>
      </c>
      <c r="G34" s="13">
        <f t="shared" si="1"/>
        <v>2011</v>
      </c>
      <c r="H34" s="14">
        <f t="shared" si="2"/>
        <v>1</v>
      </c>
      <c r="J34" s="13">
        <f t="shared" si="3"/>
        <v>2011</v>
      </c>
      <c r="K34" s="14">
        <f t="shared" si="4"/>
        <v>5.7330488880119865E-2</v>
      </c>
      <c r="M34" s="13">
        <f t="shared" si="7"/>
        <v>2011</v>
      </c>
      <c r="N34" s="14">
        <f t="shared" si="5"/>
        <v>1.0560432309158289E-2</v>
      </c>
      <c r="P34" s="15">
        <f>IFERROR(VLOOKUP($D34,'Eletric Cor NUTS II Tab'!$A$5:$D$110,P$1,FALSE),"")</f>
        <v>1859652</v>
      </c>
      <c r="Q34" s="15">
        <f>IFERROR(VLOOKUP($D34,'Eletric Cor NUTS II Tab'!$A$5:$D$110,Q$1,FALSE),"")</f>
        <v>32437399.999999996</v>
      </c>
      <c r="R34" s="15">
        <f>IFERROR(VLOOKUP($D34,'Eletric Cor NUTS II Tab'!$A$5:$D$110,R$1,FALSE),"")</f>
        <v>176096200</v>
      </c>
      <c r="T34" s="9">
        <f t="shared" si="6"/>
        <v>2007</v>
      </c>
      <c r="U34" s="9">
        <v>2007</v>
      </c>
      <c r="V34" s="10">
        <f>IFERROR(VLOOKUP($U34,'Eletric Cor NUTS II Tab'!$A$5:$I$52,2,FALSE),"")</f>
        <v>1908422</v>
      </c>
    </row>
    <row r="35" spans="4:22" x14ac:dyDescent="0.3">
      <c r="D35" s="13">
        <f t="shared" si="0"/>
        <v>2012</v>
      </c>
      <c r="E35" s="9">
        <f>IFERROR(VLOOKUP($D35,'Eletric Cor NUTS II Tab'!$A$5:$D$110,E$1,FALSE),"")</f>
        <v>1686904</v>
      </c>
      <c r="G35" s="13">
        <f t="shared" si="1"/>
        <v>2012</v>
      </c>
      <c r="H35" s="14">
        <f t="shared" si="2"/>
        <v>1</v>
      </c>
      <c r="J35" s="13">
        <f t="shared" si="3"/>
        <v>2012</v>
      </c>
      <c r="K35" s="14">
        <f t="shared" si="4"/>
        <v>6.3342194986407127E-2</v>
      </c>
      <c r="M35" s="13">
        <f t="shared" si="7"/>
        <v>2012</v>
      </c>
      <c r="N35" s="14">
        <f t="shared" si="5"/>
        <v>1.0023458723816905E-2</v>
      </c>
      <c r="P35" s="15">
        <f>IFERROR(VLOOKUP($D35,'Eletric Cor NUTS II Tab'!$A$5:$D$110,P$1,FALSE),"")</f>
        <v>1686904</v>
      </c>
      <c r="Q35" s="15">
        <f>IFERROR(VLOOKUP($D35,'Eletric Cor NUTS II Tab'!$A$5:$D$110,Q$1,FALSE),"")</f>
        <v>26631600</v>
      </c>
      <c r="R35" s="15">
        <f>IFERROR(VLOOKUP($D35,'Eletric Cor NUTS II Tab'!$A$5:$D$110,R$1,FALSE),"")</f>
        <v>168295599.99999997</v>
      </c>
      <c r="T35" s="9">
        <f t="shared" si="6"/>
        <v>2008</v>
      </c>
      <c r="U35" s="9">
        <v>2008</v>
      </c>
      <c r="V35" s="10">
        <f>IFERROR(VLOOKUP($U35,'Eletric Cor NUTS II Tab'!$A$5:$I$52,2,FALSE),"")</f>
        <v>2315660</v>
      </c>
    </row>
    <row r="36" spans="4:22" x14ac:dyDescent="0.3">
      <c r="D36" s="13">
        <f t="shared" si="0"/>
        <v>2013</v>
      </c>
      <c r="E36" s="9">
        <f>IFERROR(VLOOKUP($D36,'Eletric Cor NUTS II Tab'!$A$5:$D$110,E$1,FALSE),"")</f>
        <v>1799956.0000000002</v>
      </c>
      <c r="G36" s="13">
        <f t="shared" si="1"/>
        <v>2013</v>
      </c>
      <c r="H36" s="14">
        <f t="shared" si="2"/>
        <v>1</v>
      </c>
      <c r="J36" s="13">
        <f t="shared" si="3"/>
        <v>2013</v>
      </c>
      <c r="K36" s="14">
        <f t="shared" si="4"/>
        <v>7.1567973344254354E-2</v>
      </c>
      <c r="M36" s="13">
        <f t="shared" si="7"/>
        <v>2013</v>
      </c>
      <c r="N36" s="14">
        <f t="shared" si="5"/>
        <v>1.0557403472180271E-2</v>
      </c>
      <c r="P36" s="15">
        <f>IFERROR(VLOOKUP($D36,'Eletric Cor NUTS II Tab'!$A$5:$D$110,P$1,FALSE),"")</f>
        <v>1799956.0000000002</v>
      </c>
      <c r="Q36" s="15">
        <f>IFERROR(VLOOKUP($D36,'Eletric Cor NUTS II Tab'!$A$5:$D$110,Q$1,FALSE),"")</f>
        <v>25150300</v>
      </c>
      <c r="R36" s="15">
        <f>IFERROR(VLOOKUP($D36,'Eletric Cor NUTS II Tab'!$A$5:$D$110,R$1,FALSE),"")</f>
        <v>170492300</v>
      </c>
      <c r="T36" s="9">
        <f t="shared" si="6"/>
        <v>2009</v>
      </c>
      <c r="U36" s="9">
        <v>2009</v>
      </c>
      <c r="V36" s="10">
        <f>IFERROR(VLOOKUP($U36,'Eletric Cor NUTS II Tab'!$A$5:$I$52,2,FALSE),"")</f>
        <v>2471386</v>
      </c>
    </row>
    <row r="37" spans="4:22" x14ac:dyDescent="0.3">
      <c r="D37" s="13">
        <f t="shared" si="0"/>
        <v>2014</v>
      </c>
      <c r="E37" s="9">
        <f>IFERROR(VLOOKUP($D37,'Eletric Cor NUTS II Tab'!$A$5:$D$110,E$1,FALSE),"")</f>
        <v>1497716</v>
      </c>
      <c r="G37" s="13">
        <f t="shared" si="1"/>
        <v>2014</v>
      </c>
      <c r="H37" s="14">
        <f t="shared" si="2"/>
        <v>1</v>
      </c>
      <c r="J37" s="13">
        <f t="shared" si="3"/>
        <v>2014</v>
      </c>
      <c r="K37" s="14">
        <f t="shared" si="4"/>
        <v>5.7576337711963778E-2</v>
      </c>
      <c r="M37" s="13">
        <f t="shared" si="7"/>
        <v>2014</v>
      </c>
      <c r="N37" s="14">
        <f t="shared" si="5"/>
        <v>8.6546314814418875E-3</v>
      </c>
      <c r="P37" s="15">
        <f>IFERROR(VLOOKUP($D37,'Eletric Cor NUTS II Tab'!$A$5:$D$110,P$1,FALSE),"")</f>
        <v>1497716</v>
      </c>
      <c r="Q37" s="15">
        <f>IFERROR(VLOOKUP($D37,'Eletric Cor NUTS II Tab'!$A$5:$D$110,Q$1,FALSE),"")</f>
        <v>26012699.999999996</v>
      </c>
      <c r="R37" s="15">
        <f>IFERROR(VLOOKUP($D37,'Eletric Cor NUTS II Tab'!$A$5:$D$110,R$1,FALSE),"")</f>
        <v>173053700</v>
      </c>
      <c r="T37" s="9">
        <f t="shared" si="6"/>
        <v>2010</v>
      </c>
      <c r="U37" s="9">
        <v>2010</v>
      </c>
      <c r="V37" s="10">
        <f>IFERROR(VLOOKUP($U37,'Eletric Cor NUTS II Tab'!$A$5:$I$52,2,FALSE),"")</f>
        <v>1906730</v>
      </c>
    </row>
    <row r="38" spans="4:22" x14ac:dyDescent="0.3">
      <c r="D38" s="13">
        <f t="shared" si="0"/>
        <v>2015</v>
      </c>
      <c r="E38" s="9">
        <f>IFERROR(VLOOKUP($D38,'Eletric Cor NUTS II Tab'!$A$5:$D$110,E$1,FALSE),"")</f>
        <v>1451927</v>
      </c>
      <c r="G38" s="13">
        <f t="shared" si="1"/>
        <v>2015</v>
      </c>
      <c r="H38" s="14">
        <f t="shared" si="2"/>
        <v>1</v>
      </c>
      <c r="J38" s="13">
        <f t="shared" si="3"/>
        <v>2015</v>
      </c>
      <c r="K38" s="14">
        <f t="shared" si="4"/>
        <v>5.206558729134169E-2</v>
      </c>
      <c r="M38" s="13">
        <f t="shared" si="7"/>
        <v>2015</v>
      </c>
      <c r="N38" s="14">
        <f t="shared" si="5"/>
        <v>8.0791338644017243E-3</v>
      </c>
      <c r="P38" s="15">
        <f>IFERROR(VLOOKUP($D38,'Eletric Cor NUTS II Tab'!$A$5:$D$110,P$1,FALSE),"")</f>
        <v>1451927</v>
      </c>
      <c r="Q38" s="15">
        <f>IFERROR(VLOOKUP($D38,'Eletric Cor NUTS II Tab'!$A$5:$D$110,Q$1,FALSE),"")</f>
        <v>27886500</v>
      </c>
      <c r="R38" s="15">
        <f>IFERROR(VLOOKUP($D38,'Eletric Cor NUTS II Tab'!$A$5:$D$110,R$1,FALSE),"")</f>
        <v>179713200</v>
      </c>
      <c r="T38" s="9">
        <f t="shared" si="6"/>
        <v>2011</v>
      </c>
      <c r="U38" s="9">
        <v>2011</v>
      </c>
      <c r="V38" s="10">
        <f>IFERROR(VLOOKUP($U38,'Eletric Cor NUTS II Tab'!$A$5:$I$52,2,FALSE),"")</f>
        <v>1859652</v>
      </c>
    </row>
    <row r="39" spans="4:22" x14ac:dyDescent="0.3">
      <c r="D39" s="13">
        <f t="shared" si="0"/>
        <v>2016</v>
      </c>
      <c r="E39" s="9">
        <f>IFERROR(VLOOKUP($D39,'Eletric Cor NUTS II Tab'!$A$5:$D$110,E$1,FALSE),"")</f>
        <v>1272898</v>
      </c>
      <c r="G39" s="13">
        <f t="shared" si="1"/>
        <v>2016</v>
      </c>
      <c r="H39" s="14">
        <f t="shared" si="2"/>
        <v>1</v>
      </c>
      <c r="J39" s="13">
        <f t="shared" si="3"/>
        <v>2016</v>
      </c>
      <c r="K39" s="14">
        <f t="shared" si="4"/>
        <v>4.4055126967151553E-2</v>
      </c>
      <c r="M39" s="13">
        <f t="shared" si="7"/>
        <v>2016</v>
      </c>
      <c r="N39" s="14">
        <f t="shared" si="5"/>
        <v>6.8255636501299271E-3</v>
      </c>
      <c r="P39" s="15">
        <f>IFERROR(VLOOKUP($D39,'Eletric Cor NUTS II Tab'!$A$5:$D$110,P$1,FALSE),"")</f>
        <v>1272898</v>
      </c>
      <c r="Q39" s="15">
        <f>IFERROR(VLOOKUP($D39,'Eletric Cor NUTS II Tab'!$A$5:$D$110,Q$1,FALSE),"")</f>
        <v>28893300</v>
      </c>
      <c r="R39" s="15">
        <f>IFERROR(VLOOKUP($D39,'Eletric Cor NUTS II Tab'!$A$5:$D$110,R$1,FALSE),"")</f>
        <v>186489800</v>
      </c>
      <c r="T39" s="9">
        <f t="shared" si="6"/>
        <v>2012</v>
      </c>
      <c r="U39" s="9">
        <v>2012</v>
      </c>
      <c r="V39" s="10">
        <f>IFERROR(VLOOKUP($U39,'Eletric Cor NUTS II Tab'!$A$5:$I$52,2,FALSE),"")</f>
        <v>1686904</v>
      </c>
    </row>
    <row r="40" spans="4:22" x14ac:dyDescent="0.3">
      <c r="D40" s="13">
        <f t="shared" si="0"/>
        <v>2017</v>
      </c>
      <c r="E40" s="9">
        <f>IFERROR(VLOOKUP($D40,'Eletric Cor NUTS II Tab'!$A$5:$D$110,E$1,FALSE),"")</f>
        <v>1243384</v>
      </c>
      <c r="G40" s="13">
        <f t="shared" si="1"/>
        <v>2017</v>
      </c>
      <c r="H40" s="14">
        <f t="shared" si="2"/>
        <v>1</v>
      </c>
      <c r="J40" s="13">
        <f t="shared" si="3"/>
        <v>2017</v>
      </c>
      <c r="K40" s="14">
        <f t="shared" si="4"/>
        <v>3.7806961265153843E-2</v>
      </c>
      <c r="M40" s="13">
        <f t="shared" si="7"/>
        <v>2017</v>
      </c>
      <c r="N40" s="14">
        <f t="shared" si="5"/>
        <v>6.3455085581771813E-3</v>
      </c>
      <c r="P40" s="15">
        <f>IFERROR(VLOOKUP($D40,'Eletric Cor NUTS II Tab'!$A$5:$D$110,P$1,FALSE),"")</f>
        <v>1243384</v>
      </c>
      <c r="Q40" s="15">
        <f>IFERROR(VLOOKUP($D40,'Eletric Cor NUTS II Tab'!$A$5:$D$110,Q$1,FALSE),"")</f>
        <v>32887699.999999996</v>
      </c>
      <c r="R40" s="15">
        <f>IFERROR(VLOOKUP($D40,'Eletric Cor NUTS II Tab'!$A$5:$D$110,R$1,FALSE),"")</f>
        <v>195947100</v>
      </c>
      <c r="T40" s="9">
        <f t="shared" si="6"/>
        <v>2013</v>
      </c>
      <c r="U40" s="9">
        <v>2013</v>
      </c>
      <c r="V40" s="10">
        <f>IFERROR(VLOOKUP($U40,'Eletric Cor NUTS II Tab'!$A$5:$I$52,2,FALSE),"")</f>
        <v>1799956.0000000002</v>
      </c>
    </row>
    <row r="41" spans="4:22" x14ac:dyDescent="0.3">
      <c r="D41" s="13">
        <f t="shared" si="0"/>
        <v>2018</v>
      </c>
      <c r="E41" s="9">
        <f>IFERROR(VLOOKUP($D41,'Eletric Cor NUTS II Tab'!$A$5:$D$110,E$1,FALSE),"")</f>
        <v>1298960</v>
      </c>
      <c r="G41" s="13">
        <f t="shared" si="1"/>
        <v>2018</v>
      </c>
      <c r="H41" s="14">
        <f t="shared" si="2"/>
        <v>1</v>
      </c>
      <c r="J41" s="13">
        <f t="shared" si="3"/>
        <v>2018</v>
      </c>
      <c r="K41" s="14">
        <f t="shared" si="4"/>
        <v>3.6128989191564639E-2</v>
      </c>
      <c r="M41" s="13">
        <f t="shared" si="7"/>
        <v>2018</v>
      </c>
      <c r="N41" s="14">
        <f t="shared" si="5"/>
        <v>6.33070187665522E-3</v>
      </c>
      <c r="P41" s="15">
        <f>IFERROR(VLOOKUP($D41,'Eletric Cor NUTS II Tab'!$A$5:$D$110,P$1,FALSE),"")</f>
        <v>1298960</v>
      </c>
      <c r="Q41" s="15">
        <f>IFERROR(VLOOKUP($D41,'Eletric Cor NUTS II Tab'!$A$5:$D$110,Q$1,FALSE),"")</f>
        <v>35953400</v>
      </c>
      <c r="R41" s="15">
        <f>IFERROR(VLOOKUP($D41,'Eletric Cor NUTS II Tab'!$A$5:$D$110,R$1,FALSE),"")</f>
        <v>205184200</v>
      </c>
      <c r="T41" s="9">
        <f t="shared" si="6"/>
        <v>2014</v>
      </c>
      <c r="U41" s="9">
        <v>2014</v>
      </c>
      <c r="V41" s="10">
        <f>IFERROR(VLOOKUP($U41,'Eletric Cor NUTS II Tab'!$A$5:$I$52,2,FALSE),"")</f>
        <v>1497716</v>
      </c>
    </row>
    <row r="42" spans="4:22" x14ac:dyDescent="0.3">
      <c r="D42" s="13">
        <f t="shared" si="0"/>
        <v>2019</v>
      </c>
      <c r="E42" s="9">
        <f>IFERROR(VLOOKUP($D42,'Eletric Cor NUTS II Tab'!$A$5:$D$110,E$1,FALSE),"")</f>
        <v>1362173</v>
      </c>
      <c r="G42" s="13">
        <f t="shared" si="1"/>
        <v>2019</v>
      </c>
      <c r="H42" s="14">
        <f t="shared" si="2"/>
        <v>1</v>
      </c>
      <c r="J42" s="13">
        <f t="shared" si="3"/>
        <v>2019</v>
      </c>
      <c r="K42" s="14">
        <f t="shared" si="4"/>
        <v>3.5093893871199613E-2</v>
      </c>
      <c r="M42" s="13">
        <f t="shared" si="7"/>
        <v>2019</v>
      </c>
      <c r="N42" s="14">
        <f t="shared" si="5"/>
        <v>6.3541686588949164E-3</v>
      </c>
      <c r="P42" s="15">
        <f>IFERROR(VLOOKUP($D42,'Eletric Cor NUTS II Tab'!$A$5:$D$110,P$1,FALSE),"")</f>
        <v>1362173</v>
      </c>
      <c r="Q42" s="15">
        <f>IFERROR(VLOOKUP($D42,'Eletric Cor NUTS II Tab'!$A$5:$D$110,Q$1,FALSE),"")</f>
        <v>38815100</v>
      </c>
      <c r="R42" s="15">
        <f>IFERROR(VLOOKUP($D42,'Eletric Cor NUTS II Tab'!$A$5:$D$110,R$1,FALSE),"")</f>
        <v>214374700</v>
      </c>
      <c r="T42" s="9">
        <f t="shared" si="6"/>
        <v>2015</v>
      </c>
      <c r="U42" s="9">
        <v>2015</v>
      </c>
      <c r="V42" s="10">
        <f>IFERROR(VLOOKUP($U42,'Eletric Cor NUTS II Tab'!$A$5:$I$52,2,FALSE),"")</f>
        <v>1451927</v>
      </c>
    </row>
    <row r="43" spans="4:22" x14ac:dyDescent="0.3">
      <c r="D43" s="13">
        <f t="shared" si="0"/>
        <v>2020</v>
      </c>
      <c r="E43" s="9">
        <f>IFERROR(VLOOKUP($D43,'Eletric Cor NUTS II Tab'!$A$5:$D$110,E$1,FALSE),"")</f>
        <v>1389854</v>
      </c>
      <c r="G43" s="13">
        <f t="shared" si="1"/>
        <v>2020</v>
      </c>
      <c r="H43" s="14">
        <f t="shared" si="2"/>
        <v>1</v>
      </c>
      <c r="J43" s="13">
        <f t="shared" si="3"/>
        <v>2020</v>
      </c>
      <c r="K43" s="14">
        <f t="shared" si="4"/>
        <v>3.6090917117201346E-2</v>
      </c>
      <c r="M43" s="13">
        <f t="shared" si="7"/>
        <v>2020</v>
      </c>
      <c r="N43" s="14">
        <f t="shared" si="5"/>
        <v>6.9312867764584774E-3</v>
      </c>
      <c r="P43" s="15">
        <f>IFERROR(VLOOKUP($D43,'Eletric Cor NUTS II Tab'!$A$5:$D$110,P$1,FALSE),"")</f>
        <v>1389854</v>
      </c>
      <c r="Q43" s="15">
        <f>IFERROR(VLOOKUP($D43,'Eletric Cor NUTS II Tab'!$A$5:$D$110,Q$1,FALSE),"")</f>
        <v>38509799.999999993</v>
      </c>
      <c r="R43" s="15">
        <f>IFERROR(VLOOKUP($D43,'Eletric Cor NUTS II Tab'!$A$5:$D$110,R$1,FALSE),"")</f>
        <v>200518900.00000003</v>
      </c>
      <c r="T43" s="9">
        <f t="shared" si="6"/>
        <v>2016</v>
      </c>
      <c r="U43" s="9">
        <v>2016</v>
      </c>
      <c r="V43" s="10">
        <f>IFERROR(VLOOKUP($U43,'Eletric Cor NUTS II Tab'!$A$5:$I$52,2,FALSE),"")</f>
        <v>1272898</v>
      </c>
    </row>
    <row r="44" spans="4:22" x14ac:dyDescent="0.3">
      <c r="D44" s="13">
        <f>D45-1</f>
        <v>2021</v>
      </c>
      <c r="E44" s="9">
        <f>IFERROR(VLOOKUP($D44,'Eletric Cor NUTS II Tab'!$A$5:$D$110,E$1,FALSE),"")</f>
        <v>1618431</v>
      </c>
      <c r="G44" s="13">
        <f t="shared" si="1"/>
        <v>2021</v>
      </c>
      <c r="H44" s="14">
        <f t="shared" si="2"/>
        <v>1</v>
      </c>
      <c r="J44" s="13">
        <f t="shared" si="3"/>
        <v>2021</v>
      </c>
      <c r="K44" s="14">
        <f t="shared" si="4"/>
        <v>3.7086463150272461E-2</v>
      </c>
      <c r="M44" s="13">
        <f t="shared" si="7"/>
        <v>2021</v>
      </c>
      <c r="N44" s="14">
        <f t="shared" si="5"/>
        <v>7.4908876652196475E-3</v>
      </c>
      <c r="P44" s="15">
        <f>IFERROR(VLOOKUP($D44,'Eletric Cor NUTS II Tab'!$A$5:$D$110,P$1,FALSE),"")</f>
        <v>1618431</v>
      </c>
      <c r="Q44" s="15">
        <f>IFERROR(VLOOKUP($D44,'Eletric Cor NUTS II Tab'!$A$5:$D$110,Q$1,FALSE),"")</f>
        <v>43639400</v>
      </c>
      <c r="R44" s="15">
        <f>IFERROR(VLOOKUP($D44,'Eletric Cor NUTS II Tab'!$A$5:$D$110,R$1,FALSE),"")</f>
        <v>216053300</v>
      </c>
      <c r="T44" s="9">
        <f t="shared" si="6"/>
        <v>2017</v>
      </c>
      <c r="U44" s="9">
        <v>2017</v>
      </c>
      <c r="V44" s="10">
        <f>IFERROR(VLOOKUP($U44,'Eletric Cor NUTS II Tab'!$A$5:$I$52,2,FALSE),"")</f>
        <v>1243384</v>
      </c>
    </row>
    <row r="45" spans="4:22" x14ac:dyDescent="0.3">
      <c r="D45" s="13">
        <f>T4</f>
        <v>2022</v>
      </c>
      <c r="E45" s="9">
        <f>IFERROR(VLOOKUP($D45,'Eletric Cor NUTS II Tab'!$A$5:$D$110,E$1,FALSE),"")</f>
        <v>1516530</v>
      </c>
      <c r="G45" s="13">
        <f t="shared" si="1"/>
        <v>2022</v>
      </c>
      <c r="H45" s="14">
        <f>IF(SUM(E45)=0,"",E45/P45)</f>
        <v>1</v>
      </c>
      <c r="J45" s="13">
        <f t="shared" si="3"/>
        <v>2022</v>
      </c>
      <c r="K45" s="14">
        <f>IF(SUM(E45)=0,"",E45/Q45)</f>
        <v>3.1162322384440722E-2</v>
      </c>
      <c r="M45" s="13">
        <f t="shared" si="7"/>
        <v>2022</v>
      </c>
      <c r="N45" s="14">
        <f>IF(SUM(E45)=0,"",E45/R45)</f>
        <v>6.25783761634953E-3</v>
      </c>
      <c r="P45" s="15">
        <f>IFERROR(VLOOKUP($D45,'Eletric Cor NUTS II Tab'!$A$5:$D$110,P$1,FALSE),"")</f>
        <v>1516530</v>
      </c>
      <c r="Q45" s="15">
        <f>IFERROR(VLOOKUP($D45,'Eletric Cor NUTS II Tab'!$A$5:$D$110,Q$1,FALSE),"")</f>
        <v>48665500</v>
      </c>
      <c r="R45" s="15">
        <f>IFERROR(VLOOKUP($D45,'Eletric Cor NUTS II Tab'!$A$5:$D$110,R$1,FALSE),"")</f>
        <v>242340900.00000003</v>
      </c>
      <c r="T45" s="9">
        <f t="shared" si="6"/>
        <v>2018</v>
      </c>
      <c r="U45" s="9">
        <v>2018</v>
      </c>
      <c r="V45" s="10">
        <f>IFERROR(VLOOKUP($U45,'Eletric Cor NUTS II Tab'!$A$5:$I$52,2,FALSE),"")</f>
        <v>1298960</v>
      </c>
    </row>
    <row r="46" spans="4:22" x14ac:dyDescent="0.3">
      <c r="T46" s="9">
        <f t="shared" si="6"/>
        <v>2019</v>
      </c>
      <c r="U46" s="9">
        <v>2019</v>
      </c>
      <c r="V46" s="10">
        <f>IFERROR(VLOOKUP($U46,'Eletric Cor NUTS II Tab'!$A$5:$I$52,2,FALSE),"")</f>
        <v>1362173</v>
      </c>
    </row>
    <row r="47" spans="4:22" x14ac:dyDescent="0.3">
      <c r="T47" s="9">
        <f t="shared" si="6"/>
        <v>2020</v>
      </c>
      <c r="U47" s="9">
        <v>2020</v>
      </c>
      <c r="V47" s="10">
        <f>IFERROR(VLOOKUP($U47,'Eletric Cor NUTS II Tab'!$A$5:$I$52,2,FALSE),"")</f>
        <v>1389854</v>
      </c>
    </row>
    <row r="48" spans="4:22" x14ac:dyDescent="0.3">
      <c r="T48" s="9">
        <f t="shared" si="6"/>
        <v>2021</v>
      </c>
      <c r="U48" s="9">
        <v>2021</v>
      </c>
      <c r="V48" s="10">
        <f>IFERROR(VLOOKUP($U48,'Eletric Cor NUTS II Tab'!$A$5:$I$52,2,FALSE),"")</f>
        <v>1618431</v>
      </c>
    </row>
    <row r="49" spans="20:22" x14ac:dyDescent="0.3">
      <c r="T49" s="9">
        <f t="shared" si="6"/>
        <v>2022</v>
      </c>
      <c r="U49" s="9">
        <v>2022</v>
      </c>
      <c r="V49" s="10">
        <f>IFERROR(VLOOKUP($U49,'Eletric Cor NUTS II Tab'!$A$5:$I$52,2,FALSE),"")</f>
        <v>1516530</v>
      </c>
    </row>
    <row r="50" spans="20:22" x14ac:dyDescent="0.3">
      <c r="T50" s="9" t="str">
        <f t="shared" si="6"/>
        <v/>
      </c>
      <c r="U50" s="9">
        <v>2023</v>
      </c>
      <c r="V50" s="10" t="str">
        <f>IFERROR(VLOOKUP($U50,'Eletric Cor NUTS II Tab'!$A$5:$I$52,2,FALSE),"")</f>
        <v/>
      </c>
    </row>
    <row r="51" spans="20:22" x14ac:dyDescent="0.3">
      <c r="T51" s="9" t="str">
        <f t="shared" si="6"/>
        <v/>
      </c>
      <c r="U51" s="9">
        <v>2024</v>
      </c>
      <c r="V51" s="10" t="str">
        <f>IFERROR(VLOOKUP($U51,'Eletric Cor NUTS II Tab'!$A$5:$I$52,2,FALSE),"")</f>
        <v/>
      </c>
    </row>
    <row r="52" spans="20:22" x14ac:dyDescent="0.3">
      <c r="T52" s="9" t="str">
        <f t="shared" si="6"/>
        <v/>
      </c>
      <c r="U52" s="9">
        <v>2025</v>
      </c>
      <c r="V52" s="10" t="str">
        <f>IFERROR(VLOOKUP($U52,'Eletric Cor NUTS II Tab'!$A$5:$I$52,2,FALSE),"")</f>
        <v/>
      </c>
    </row>
    <row r="53" spans="20:22" x14ac:dyDescent="0.3">
      <c r="T53" s="9" t="str">
        <f t="shared" si="6"/>
        <v/>
      </c>
      <c r="U53" s="9">
        <v>2026</v>
      </c>
      <c r="V53" s="10" t="str">
        <f>IFERROR(VLOOKUP($U53,'Eletric Cor NUTS II Tab'!$A$5:$I$52,2,FALSE),"")</f>
        <v/>
      </c>
    </row>
    <row r="54" spans="20:22" x14ac:dyDescent="0.3">
      <c r="T54" s="9" t="str">
        <f t="shared" si="6"/>
        <v/>
      </c>
      <c r="U54" s="9">
        <v>2027</v>
      </c>
      <c r="V54" s="10" t="str">
        <f>IFERROR(VLOOKUP($U54,'Eletric Cor NUTS II Tab'!$A$5:$I$52,2,FALSE),"")</f>
        <v/>
      </c>
    </row>
    <row r="55" spans="20:22" x14ac:dyDescent="0.3">
      <c r="T55" s="9" t="str">
        <f t="shared" si="6"/>
        <v/>
      </c>
      <c r="U55" s="9">
        <v>2028</v>
      </c>
      <c r="V55" s="10" t="str">
        <f>IFERROR(VLOOKUP($U55,'Eletric Cor NUTS II Tab'!$A$5:$I$52,2,FALSE),"")</f>
        <v/>
      </c>
    </row>
    <row r="56" spans="20:22" x14ac:dyDescent="0.3">
      <c r="T56" s="9" t="str">
        <f t="shared" si="6"/>
        <v/>
      </c>
      <c r="U56" s="9">
        <v>2029</v>
      </c>
      <c r="V56" s="10" t="str">
        <f>IFERROR(VLOOKUP($U56,'Eletric Cor NUTS II Tab'!$A$5:$I$52,2,FALSE),"")</f>
        <v/>
      </c>
    </row>
  </sheetData>
  <sheetProtection algorithmName="SHA-512" hashValue="iN4HohJoiFdqxXuqxb0QeqJ74wwO5rdeNd6kNWzZEcrVR8MKmmWV77u7temj4R8te6s2CGQmjOGMlE0bF8fQgA==" saltValue="F43FTSNPhR5OWZXtklKUOw==" spinCount="100000" sheet="1" objects="1" scenarios="1" autoFilter="0"/>
  <mergeCells count="4">
    <mergeCell ref="D2:E2"/>
    <mergeCell ref="G2:H2"/>
    <mergeCell ref="J2:K2"/>
    <mergeCell ref="M2: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Folha70"/>
  <dimension ref="A1:V56"/>
  <sheetViews>
    <sheetView topLeftCell="P1" workbookViewId="0">
      <selection activeCell="A34" sqref="A1:XFD1048576"/>
    </sheetView>
  </sheetViews>
  <sheetFormatPr defaultRowHeight="14.4" x14ac:dyDescent="0.3"/>
  <cols>
    <col min="1" max="1" width="8.88671875" style="9"/>
    <col min="2" max="2" width="21" style="9" bestFit="1" customWidth="1"/>
    <col min="3" max="4" width="8.88671875" style="9"/>
    <col min="5" max="5" width="16.6640625" style="9" customWidth="1"/>
    <col min="6" max="7" width="8.88671875" style="9"/>
    <col min="8" max="8" width="16.6640625" style="9" customWidth="1"/>
    <col min="9" max="10" width="8.88671875" style="9"/>
    <col min="11" max="11" width="16.6640625" style="9" customWidth="1"/>
    <col min="12" max="13" width="8.88671875" style="9"/>
    <col min="14" max="14" width="16.6640625" style="9" customWidth="1"/>
    <col min="15" max="15" width="8.88671875" style="9"/>
    <col min="16" max="16" width="12.109375" style="9" bestFit="1" customWidth="1"/>
    <col min="17" max="17" width="10.109375" style="9" bestFit="1" customWidth="1"/>
    <col min="18" max="18" width="11.109375" style="9" bestFit="1" customWidth="1"/>
    <col min="19" max="19" width="8.88671875" style="9"/>
    <col min="20" max="20" width="5" style="9" bestFit="1" customWidth="1"/>
    <col min="21" max="21" width="5" style="10" bestFit="1" customWidth="1"/>
    <col min="22" max="22" width="11.44140625" style="9" bestFit="1" customWidth="1"/>
    <col min="23" max="16384" width="8.88671875" style="9"/>
  </cols>
  <sheetData>
    <row r="1" spans="1:22" x14ac:dyDescent="0.3">
      <c r="A1" s="9">
        <v>1</v>
      </c>
      <c r="B1" s="9" t="str">
        <f>VLOOKUP(A1,$A$5:$B$10,2,FALSE)</f>
        <v>Portugal</v>
      </c>
      <c r="E1" s="9">
        <f>A1+1</f>
        <v>2</v>
      </c>
      <c r="P1" s="9">
        <v>2</v>
      </c>
      <c r="Q1" s="9">
        <v>3</v>
      </c>
      <c r="R1" s="9">
        <v>5</v>
      </c>
    </row>
    <row r="2" spans="1:22" x14ac:dyDescent="0.3">
      <c r="D2" s="70" t="s">
        <v>40</v>
      </c>
      <c r="E2" s="70"/>
      <c r="G2" s="70" t="s">
        <v>41</v>
      </c>
      <c r="H2" s="70"/>
      <c r="J2" s="70" t="s">
        <v>42</v>
      </c>
      <c r="K2" s="70"/>
      <c r="M2" s="70" t="s">
        <v>43</v>
      </c>
      <c r="N2" s="70"/>
    </row>
    <row r="3" spans="1:22" x14ac:dyDescent="0.3">
      <c r="U3" s="9"/>
      <c r="V3" s="10"/>
    </row>
    <row r="4" spans="1:22" ht="43.2" x14ac:dyDescent="0.3">
      <c r="D4" s="12"/>
      <c r="E4" s="17" t="str">
        <f>HLOOKUP(B1,'Eletric Encad NUTS II Tab'!$B$3:$E$42,E1,FALSE)</f>
        <v>Investimento em Infraestruturas de Eletricidade e Gás</v>
      </c>
      <c r="G4" s="12"/>
      <c r="H4" s="17" t="str">
        <f>E4</f>
        <v>Investimento em Infraestruturas de Eletricidade e Gás</v>
      </c>
      <c r="J4" s="12"/>
      <c r="K4" s="17" t="str">
        <f>H4</f>
        <v>Investimento em Infraestruturas de Eletricidade e Gás</v>
      </c>
      <c r="M4" s="12"/>
      <c r="N4" s="17" t="str">
        <f>K4</f>
        <v>Investimento em Infraestruturas de Eletricidade e Gás</v>
      </c>
      <c r="P4" s="11" t="s">
        <v>36</v>
      </c>
      <c r="Q4" s="11" t="s">
        <v>37</v>
      </c>
      <c r="R4" s="11" t="s">
        <v>38</v>
      </c>
      <c r="T4" s="9">
        <f>MAX(T5:T500)</f>
        <v>2022</v>
      </c>
      <c r="U4" s="9"/>
      <c r="V4" s="10" t="s">
        <v>36</v>
      </c>
    </row>
    <row r="5" spans="1:22" x14ac:dyDescent="0.3">
      <c r="A5" s="9">
        <v>1</v>
      </c>
      <c r="B5" s="9" t="s">
        <v>36</v>
      </c>
      <c r="D5" s="13">
        <f t="shared" ref="D5:D43" si="0">D6-1</f>
        <v>1982</v>
      </c>
      <c r="E5" s="9">
        <f>IFERROR(VLOOKUP($D5,'Eletric Encad NUTS II Tab'!$A$5:$E$111,E$1,FALSE),"")</f>
        <v>157477.01936615334</v>
      </c>
      <c r="G5" s="13">
        <f>D5</f>
        <v>1982</v>
      </c>
      <c r="H5" s="14">
        <f>IF(SUM(E5)=0,"",E5/P5)</f>
        <v>1</v>
      </c>
      <c r="J5" s="13">
        <f>G5</f>
        <v>1982</v>
      </c>
      <c r="K5" s="14">
        <f>IF(SUM(E5)=0,"",E5/Q5)</f>
        <v>8.091928439759177E-3</v>
      </c>
      <c r="M5" s="13">
        <f>J5</f>
        <v>1982</v>
      </c>
      <c r="N5" s="14">
        <f>IF(SUM(E5)=0,"",E5/R5)</f>
        <v>1.5505612803907922E-3</v>
      </c>
      <c r="P5" s="15">
        <f>IFERROR(VLOOKUP($D5,'Eletric Encad NUTS II Tab'!$A$5:$E$111,P$1,FALSE),"")</f>
        <v>157477.01936615334</v>
      </c>
      <c r="Q5" s="15">
        <f>IFERROR(VLOOKUP($D5,'Eletric Encad NUTS II Tab'!$A$5:$E$111,Q$1,FALSE),"")</f>
        <v>19461000</v>
      </c>
      <c r="R5" s="15">
        <f>IFERROR(VLOOKUP($D5,'Eletric Encad NUTS II Tab'!$A$5:$E$111,R$1,FALSE),"")</f>
        <v>101561299.99999999</v>
      </c>
      <c r="T5" s="9">
        <f>IF(SUM(V5)&gt;0,U5,"")</f>
        <v>1978</v>
      </c>
      <c r="U5" s="9">
        <v>1978</v>
      </c>
      <c r="V5" s="10">
        <f>IFERROR(VLOOKUP($U5,'Eletric Cor NUTS II Tab'!$A$5:$I$52,2,FALSE),"")</f>
        <v>20368.283026118665</v>
      </c>
    </row>
    <row r="6" spans="1:22" x14ac:dyDescent="0.3">
      <c r="D6" s="13">
        <f t="shared" si="0"/>
        <v>1983</v>
      </c>
      <c r="E6" s="9">
        <f>IFERROR(VLOOKUP($D6,'Eletric Encad NUTS II Tab'!$A$5:$E$111,E$1,FALSE),"")</f>
        <v>186722.26858691347</v>
      </c>
      <c r="G6" s="13">
        <f t="shared" ref="G6:G45" si="1">D6</f>
        <v>1983</v>
      </c>
      <c r="H6" s="14">
        <f t="shared" ref="H6:H44" si="2">IF(SUM(E6)=0,"",E6/P6)</f>
        <v>1</v>
      </c>
      <c r="J6" s="13">
        <f t="shared" ref="J6:J45" si="3">G6</f>
        <v>1983</v>
      </c>
      <c r="K6" s="14">
        <f t="shared" ref="K6:K44" si="4">IF(SUM(E6)=0,"",E6/Q6)</f>
        <v>9.9346777646668518E-3</v>
      </c>
      <c r="M6" s="13">
        <f t="shared" ref="M6:M45" si="5">J6</f>
        <v>1983</v>
      </c>
      <c r="N6" s="14">
        <f t="shared" ref="N6:N44" si="6">IF(SUM(E6)=0,"",E6/R6)</f>
        <v>1.8077617852293702E-3</v>
      </c>
      <c r="P6" s="15">
        <f>IFERROR(VLOOKUP($D6,'Eletric Encad NUTS II Tab'!$A$5:$E$111,P$1,FALSE),"")</f>
        <v>186722.26858691347</v>
      </c>
      <c r="Q6" s="15">
        <f>IFERROR(VLOOKUP($D6,'Eletric Encad NUTS II Tab'!$A$5:$E$111,Q$1,FALSE),"")</f>
        <v>18795000</v>
      </c>
      <c r="R6" s="15">
        <f>IFERROR(VLOOKUP($D6,'Eletric Encad NUTS II Tab'!$A$5:$E$111,R$1,FALSE),"")</f>
        <v>103289200</v>
      </c>
      <c r="T6" s="9">
        <f t="shared" ref="T6:T56" si="7">IF(SUM(V6)&gt;0,U6,"")</f>
        <v>1979</v>
      </c>
      <c r="U6" s="9">
        <v>1979</v>
      </c>
      <c r="V6" s="10">
        <f>IFERROR(VLOOKUP($U6,'Eletric Cor NUTS II Tab'!$A$5:$I$52,2,FALSE),"")</f>
        <v>25583.287390086618</v>
      </c>
    </row>
    <row r="7" spans="1:22" x14ac:dyDescent="0.3">
      <c r="D7" s="13">
        <f t="shared" si="0"/>
        <v>1984</v>
      </c>
      <c r="E7" s="9">
        <f>IFERROR(VLOOKUP($D7,'Eletric Encad NUTS II Tab'!$A$5:$E$111,E$1,FALSE),"")</f>
        <v>184122.7651868875</v>
      </c>
      <c r="G7" s="13">
        <f t="shared" si="1"/>
        <v>1984</v>
      </c>
      <c r="H7" s="14">
        <f t="shared" si="2"/>
        <v>1</v>
      </c>
      <c r="J7" s="13">
        <f t="shared" si="3"/>
        <v>1984</v>
      </c>
      <c r="K7" s="14">
        <f t="shared" si="4"/>
        <v>1.1150440583971483E-2</v>
      </c>
      <c r="M7" s="13">
        <f t="shared" si="5"/>
        <v>1984</v>
      </c>
      <c r="N7" s="14">
        <f t="shared" si="6"/>
        <v>1.8055765430268105E-3</v>
      </c>
      <c r="P7" s="15">
        <f>IFERROR(VLOOKUP($D7,'Eletric Encad NUTS II Tab'!$A$5:$E$111,P$1,FALSE),"")</f>
        <v>184122.7651868875</v>
      </c>
      <c r="Q7" s="15">
        <f>IFERROR(VLOOKUP($D7,'Eletric Encad NUTS II Tab'!$A$5:$E$111,Q$1,FALSE),"")</f>
        <v>16512599.999999998</v>
      </c>
      <c r="R7" s="15">
        <f>IFERROR(VLOOKUP($D7,'Eletric Encad NUTS II Tab'!$A$5:$E$111,R$1,FALSE),"")</f>
        <v>101974500</v>
      </c>
      <c r="T7" s="9">
        <f t="shared" si="7"/>
        <v>1980</v>
      </c>
      <c r="U7" s="9">
        <v>1980</v>
      </c>
      <c r="V7" s="10">
        <f>IFERROR(VLOOKUP($U7,'Eletric Cor NUTS II Tab'!$A$5:$I$52,2,FALSE),"")</f>
        <v>32125.855650361482</v>
      </c>
    </row>
    <row r="8" spans="1:22" x14ac:dyDescent="0.3">
      <c r="D8" s="13">
        <f t="shared" si="0"/>
        <v>1985</v>
      </c>
      <c r="E8" s="9">
        <f>IFERROR(VLOOKUP($D8,'Eletric Encad NUTS II Tab'!$A$5:$E$111,E$1,FALSE),"")</f>
        <v>482259.19699038804</v>
      </c>
      <c r="G8" s="13">
        <f t="shared" si="1"/>
        <v>1985</v>
      </c>
      <c r="H8" s="14">
        <f t="shared" si="2"/>
        <v>1</v>
      </c>
      <c r="J8" s="13">
        <f t="shared" si="3"/>
        <v>1985</v>
      </c>
      <c r="K8" s="14">
        <f t="shared" si="4"/>
        <v>2.9808278600282349E-2</v>
      </c>
      <c r="M8" s="13">
        <f t="shared" si="5"/>
        <v>1985</v>
      </c>
      <c r="N8" s="14">
        <f t="shared" si="6"/>
        <v>4.6864915682697586E-3</v>
      </c>
      <c r="P8" s="15">
        <f>IFERROR(VLOOKUP($D8,'Eletric Encad NUTS II Tab'!$A$5:$E$111,P$1,FALSE),"")</f>
        <v>482259.19699038804</v>
      </c>
      <c r="Q8" s="15">
        <f>IFERROR(VLOOKUP($D8,'Eletric Encad NUTS II Tab'!$A$5:$E$111,Q$1,FALSE),"")</f>
        <v>16178700</v>
      </c>
      <c r="R8" s="15">
        <f>IFERROR(VLOOKUP($D8,'Eletric Encad NUTS II Tab'!$A$5:$E$111,R$1,FALSE),"")</f>
        <v>102904099.99999999</v>
      </c>
      <c r="T8" s="9">
        <f t="shared" si="7"/>
        <v>1981</v>
      </c>
      <c r="U8" s="9">
        <v>1981</v>
      </c>
      <c r="V8" s="10">
        <f>IFERROR(VLOOKUP($U8,'Eletric Cor NUTS II Tab'!$A$5:$I$52,2,FALSE),"")</f>
        <v>28252.702865889391</v>
      </c>
    </row>
    <row r="9" spans="1:22" x14ac:dyDescent="0.3">
      <c r="D9" s="13">
        <f t="shared" si="0"/>
        <v>1986</v>
      </c>
      <c r="E9" s="9">
        <f>IFERROR(VLOOKUP($D9,'Eletric Encad NUTS II Tab'!$A$5:$E$111,E$1,FALSE),"")</f>
        <v>342048.35666117771</v>
      </c>
      <c r="G9" s="13">
        <f t="shared" si="1"/>
        <v>1986</v>
      </c>
      <c r="H9" s="14">
        <f t="shared" si="2"/>
        <v>1</v>
      </c>
      <c r="J9" s="13">
        <f t="shared" si="3"/>
        <v>1986</v>
      </c>
      <c r="K9" s="14">
        <f t="shared" si="4"/>
        <v>1.9908060848427819E-2</v>
      </c>
      <c r="M9" s="13">
        <f t="shared" si="5"/>
        <v>1986</v>
      </c>
      <c r="N9" s="14">
        <f t="shared" si="6"/>
        <v>3.2243617624130058E-3</v>
      </c>
      <c r="P9" s="15">
        <f>IFERROR(VLOOKUP($D9,'Eletric Encad NUTS II Tab'!$A$5:$E$111,P$1,FALSE),"")</f>
        <v>342048.35666117771</v>
      </c>
      <c r="Q9" s="15">
        <f>IFERROR(VLOOKUP($D9,'Eletric Encad NUTS II Tab'!$A$5:$E$111,Q$1,FALSE),"")</f>
        <v>17181400</v>
      </c>
      <c r="R9" s="15">
        <f>IFERROR(VLOOKUP($D9,'Eletric Encad NUTS II Tab'!$A$5:$E$111,R$1,FALSE),"")</f>
        <v>106082500</v>
      </c>
      <c r="T9" s="9">
        <f t="shared" si="7"/>
        <v>1982</v>
      </c>
      <c r="U9" s="9">
        <v>1982</v>
      </c>
      <c r="V9" s="10">
        <f>IFERROR(VLOOKUP($U9,'Eletric Cor NUTS II Tab'!$A$5:$I$52,2,FALSE),"")</f>
        <v>32047.273392822241</v>
      </c>
    </row>
    <row r="10" spans="1:22" x14ac:dyDescent="0.3">
      <c r="D10" s="13">
        <f t="shared" si="0"/>
        <v>1987</v>
      </c>
      <c r="E10" s="9">
        <f>IFERROR(VLOOKUP($D10,'Eletric Encad NUTS II Tab'!$A$5:$E$111,E$1,FALSE),"")</f>
        <v>478735.08022719191</v>
      </c>
      <c r="G10" s="13">
        <f t="shared" si="1"/>
        <v>1987</v>
      </c>
      <c r="H10" s="14">
        <f t="shared" si="2"/>
        <v>1</v>
      </c>
      <c r="J10" s="13">
        <f t="shared" si="3"/>
        <v>1987</v>
      </c>
      <c r="K10" s="14">
        <f t="shared" si="4"/>
        <v>2.3099623650273678E-2</v>
      </c>
      <c r="M10" s="13">
        <f t="shared" si="5"/>
        <v>1987</v>
      </c>
      <c r="N10" s="14">
        <f t="shared" si="6"/>
        <v>4.2250886764729307E-3</v>
      </c>
      <c r="P10" s="15">
        <f>IFERROR(VLOOKUP($D10,'Eletric Encad NUTS II Tab'!$A$5:$E$111,P$1,FALSE),"")</f>
        <v>478735.08022719191</v>
      </c>
      <c r="Q10" s="15">
        <f>IFERROR(VLOOKUP($D10,'Eletric Encad NUTS II Tab'!$A$5:$E$111,Q$1,FALSE),"")</f>
        <v>20724800</v>
      </c>
      <c r="R10" s="15">
        <f>IFERROR(VLOOKUP($D10,'Eletric Encad NUTS II Tab'!$A$5:$E$111,R$1,FALSE),"")</f>
        <v>113307700</v>
      </c>
      <c r="T10" s="9">
        <f t="shared" si="7"/>
        <v>1983</v>
      </c>
      <c r="U10" s="9">
        <v>1983</v>
      </c>
      <c r="V10" s="10">
        <f>IFERROR(VLOOKUP($U10,'Eletric Cor NUTS II Tab'!$A$5:$I$52,2,FALSE),"")</f>
        <v>48059.003686575896</v>
      </c>
    </row>
    <row r="11" spans="1:22" x14ac:dyDescent="0.3">
      <c r="D11" s="13">
        <f t="shared" si="0"/>
        <v>1988</v>
      </c>
      <c r="E11" s="9">
        <f>IFERROR(VLOOKUP($D11,'Eletric Encad NUTS II Tab'!$A$5:$E$111,E$1,FALSE),"")</f>
        <v>562253.61494857038</v>
      </c>
      <c r="G11" s="13">
        <f t="shared" si="1"/>
        <v>1988</v>
      </c>
      <c r="H11" s="14">
        <f t="shared" si="2"/>
        <v>1</v>
      </c>
      <c r="J11" s="13">
        <f t="shared" si="3"/>
        <v>1988</v>
      </c>
      <c r="K11" s="14">
        <f t="shared" si="4"/>
        <v>2.3798087486183457E-2</v>
      </c>
      <c r="M11" s="13">
        <f t="shared" si="5"/>
        <v>1988</v>
      </c>
      <c r="N11" s="14">
        <f t="shared" si="6"/>
        <v>4.6643754750296399E-3</v>
      </c>
      <c r="P11" s="15">
        <f>IFERROR(VLOOKUP($D11,'Eletric Encad NUTS II Tab'!$A$5:$E$111,P$1,FALSE),"")</f>
        <v>562253.61494857038</v>
      </c>
      <c r="Q11" s="15">
        <f>IFERROR(VLOOKUP($D11,'Eletric Encad NUTS II Tab'!$A$5:$E$111,Q$1,FALSE),"")</f>
        <v>23626000</v>
      </c>
      <c r="R11" s="15">
        <f>IFERROR(VLOOKUP($D11,'Eletric Encad NUTS II Tab'!$A$5:$E$111,R$1,FALSE),"")</f>
        <v>120542100</v>
      </c>
      <c r="T11" s="9">
        <f t="shared" si="7"/>
        <v>1984</v>
      </c>
      <c r="U11" s="9">
        <v>1984</v>
      </c>
      <c r="V11" s="10">
        <f>IFERROR(VLOOKUP($U11,'Eletric Cor NUTS II Tab'!$A$5:$I$52,2,FALSE),"")</f>
        <v>58375.901589265915</v>
      </c>
    </row>
    <row r="12" spans="1:22" x14ac:dyDescent="0.3">
      <c r="D12" s="13">
        <f t="shared" si="0"/>
        <v>1989</v>
      </c>
      <c r="E12" s="9">
        <f>IFERROR(VLOOKUP($D12,'Eletric Encad NUTS II Tab'!$A$5:$E$111,E$1,FALSE),"")</f>
        <v>398240.96644488466</v>
      </c>
      <c r="G12" s="13">
        <f t="shared" si="1"/>
        <v>1989</v>
      </c>
      <c r="H12" s="14">
        <f t="shared" si="2"/>
        <v>1</v>
      </c>
      <c r="J12" s="13">
        <f t="shared" si="3"/>
        <v>1989</v>
      </c>
      <c r="K12" s="14">
        <f t="shared" si="4"/>
        <v>1.6215683311408633E-2</v>
      </c>
      <c r="M12" s="13">
        <f t="shared" si="5"/>
        <v>1989</v>
      </c>
      <c r="N12" s="14">
        <f t="shared" si="6"/>
        <v>3.1249977749423616E-3</v>
      </c>
      <c r="P12" s="15">
        <f>IFERROR(VLOOKUP($D12,'Eletric Encad NUTS II Tab'!$A$5:$E$111,P$1,FALSE),"")</f>
        <v>398240.96644488466</v>
      </c>
      <c r="Q12" s="15">
        <f>IFERROR(VLOOKUP($D12,'Eletric Encad NUTS II Tab'!$A$5:$E$111,Q$1,FALSE),"")</f>
        <v>24559000</v>
      </c>
      <c r="R12" s="15">
        <f>IFERROR(VLOOKUP($D12,'Eletric Encad NUTS II Tab'!$A$5:$E$111,R$1,FALSE),"")</f>
        <v>127437199.99999999</v>
      </c>
      <c r="T12" s="9">
        <f t="shared" si="7"/>
        <v>1985</v>
      </c>
      <c r="U12" s="9">
        <v>1985</v>
      </c>
      <c r="V12" s="10">
        <f>IFERROR(VLOOKUP($U12,'Eletric Cor NUTS II Tab'!$A$5:$I$52,2,FALSE),"")</f>
        <v>178831.7866345339</v>
      </c>
    </row>
    <row r="13" spans="1:22" x14ac:dyDescent="0.3">
      <c r="D13" s="13">
        <f t="shared" si="0"/>
        <v>1990</v>
      </c>
      <c r="E13" s="9">
        <f>IFERROR(VLOOKUP($D13,'Eletric Encad NUTS II Tab'!$A$5:$E$111,E$1,FALSE),"")</f>
        <v>209574.24362808783</v>
      </c>
      <c r="G13" s="13">
        <f t="shared" si="1"/>
        <v>1990</v>
      </c>
      <c r="H13" s="14">
        <f t="shared" si="2"/>
        <v>1</v>
      </c>
      <c r="J13" s="13">
        <f t="shared" si="3"/>
        <v>1990</v>
      </c>
      <c r="K13" s="14">
        <f t="shared" si="4"/>
        <v>7.9428410375507515E-3</v>
      </c>
      <c r="M13" s="13">
        <f t="shared" si="5"/>
        <v>1990</v>
      </c>
      <c r="N13" s="14">
        <f t="shared" si="6"/>
        <v>1.5491108048093962E-3</v>
      </c>
      <c r="P13" s="15">
        <f>IFERROR(VLOOKUP($D13,'Eletric Encad NUTS II Tab'!$A$5:$E$111,P$1,FALSE),"")</f>
        <v>209574.24362808783</v>
      </c>
      <c r="Q13" s="15">
        <f>IFERROR(VLOOKUP($D13,'Eletric Encad NUTS II Tab'!$A$5:$E$111,Q$1,FALSE),"")</f>
        <v>26385300</v>
      </c>
      <c r="R13" s="15">
        <f>IFERROR(VLOOKUP($D13,'Eletric Encad NUTS II Tab'!$A$5:$E$111,R$1,FALSE),"")</f>
        <v>135286800</v>
      </c>
      <c r="T13" s="9">
        <f t="shared" si="7"/>
        <v>1986</v>
      </c>
      <c r="U13" s="9">
        <v>1986</v>
      </c>
      <c r="V13" s="10">
        <f>IFERROR(VLOOKUP($U13,'Eletric Cor NUTS II Tab'!$A$5:$I$52,2,FALSE),"")</f>
        <v>140614.61538461535</v>
      </c>
    </row>
    <row r="14" spans="1:22" x14ac:dyDescent="0.3">
      <c r="D14" s="13">
        <f t="shared" si="0"/>
        <v>1991</v>
      </c>
      <c r="E14" s="9">
        <f>IFERROR(VLOOKUP($D14,'Eletric Encad NUTS II Tab'!$A$5:$E$111,E$1,FALSE),"")</f>
        <v>104444.22159132628</v>
      </c>
      <c r="G14" s="13">
        <f t="shared" si="1"/>
        <v>1991</v>
      </c>
      <c r="H14" s="14">
        <f t="shared" si="2"/>
        <v>1</v>
      </c>
      <c r="J14" s="13">
        <f t="shared" si="3"/>
        <v>1991</v>
      </c>
      <c r="K14" s="14">
        <f t="shared" si="4"/>
        <v>3.693074936665344E-3</v>
      </c>
      <c r="M14" s="13">
        <f t="shared" si="5"/>
        <v>1991</v>
      </c>
      <c r="N14" s="14">
        <f t="shared" si="6"/>
        <v>7.5019804019277293E-4</v>
      </c>
      <c r="P14" s="15">
        <f>IFERROR(VLOOKUP($D14,'Eletric Encad NUTS II Tab'!$A$5:$E$111,P$1,FALSE),"")</f>
        <v>104444.22159132628</v>
      </c>
      <c r="Q14" s="15">
        <f>IFERROR(VLOOKUP($D14,'Eletric Encad NUTS II Tab'!$A$5:$E$111,Q$1,FALSE),"")</f>
        <v>28281100.000000004</v>
      </c>
      <c r="R14" s="15">
        <f>IFERROR(VLOOKUP($D14,'Eletric Encad NUTS II Tab'!$A$5:$E$111,R$1,FALSE),"")</f>
        <v>139222200</v>
      </c>
      <c r="T14" s="9">
        <f t="shared" si="7"/>
        <v>1987</v>
      </c>
      <c r="U14" s="9">
        <v>1987</v>
      </c>
      <c r="V14" s="10">
        <f>IFERROR(VLOOKUP($U14,'Eletric Cor NUTS II Tab'!$A$5:$I$52,2,FALSE),"")</f>
        <v>212685.16483516482</v>
      </c>
    </row>
    <row r="15" spans="1:22" x14ac:dyDescent="0.3">
      <c r="D15" s="13">
        <f t="shared" si="0"/>
        <v>1992</v>
      </c>
      <c r="E15" s="9">
        <f>IFERROR(VLOOKUP($D15,'Eletric Encad NUTS II Tab'!$A$5:$E$111,E$1,FALSE),"")</f>
        <v>683399.37927970616</v>
      </c>
      <c r="G15" s="13">
        <f t="shared" si="1"/>
        <v>1992</v>
      </c>
      <c r="H15" s="14">
        <f t="shared" si="2"/>
        <v>1</v>
      </c>
      <c r="J15" s="13">
        <f t="shared" si="3"/>
        <v>1992</v>
      </c>
      <c r="K15" s="14">
        <f t="shared" si="4"/>
        <v>2.227972521255106E-2</v>
      </c>
      <c r="M15" s="13">
        <f t="shared" si="5"/>
        <v>1992</v>
      </c>
      <c r="N15" s="14">
        <f t="shared" si="6"/>
        <v>4.8255681859597031E-3</v>
      </c>
      <c r="P15" s="15">
        <f>IFERROR(VLOOKUP($D15,'Eletric Encad NUTS II Tab'!$A$5:$E$111,P$1,FALSE),"")</f>
        <v>683399.37927970616</v>
      </c>
      <c r="Q15" s="15">
        <f>IFERROR(VLOOKUP($D15,'Eletric Encad NUTS II Tab'!$A$5:$E$111,Q$1,FALSE),"")</f>
        <v>30673600</v>
      </c>
      <c r="R15" s="15">
        <f>IFERROR(VLOOKUP($D15,'Eletric Encad NUTS II Tab'!$A$5:$E$111,R$1,FALSE),"")</f>
        <v>141620500</v>
      </c>
      <c r="T15" s="9">
        <f t="shared" si="7"/>
        <v>1988</v>
      </c>
      <c r="U15" s="9">
        <v>1988</v>
      </c>
      <c r="V15" s="10">
        <f>IFERROR(VLOOKUP($U15,'Eletric Cor NUTS II Tab'!$A$5:$I$52,2,FALSE),"")</f>
        <v>278523.29670329666</v>
      </c>
    </row>
    <row r="16" spans="1:22" x14ac:dyDescent="0.3">
      <c r="D16" s="13">
        <f t="shared" si="0"/>
        <v>1993</v>
      </c>
      <c r="E16" s="9">
        <f>IFERROR(VLOOKUP($D16,'Eletric Encad NUTS II Tab'!$A$5:$E$111,E$1,FALSE),"")</f>
        <v>203191.87203512865</v>
      </c>
      <c r="G16" s="13">
        <f t="shared" si="1"/>
        <v>1993</v>
      </c>
      <c r="H16" s="14">
        <f t="shared" si="2"/>
        <v>1</v>
      </c>
      <c r="J16" s="13">
        <f t="shared" si="3"/>
        <v>1993</v>
      </c>
      <c r="K16" s="14">
        <f t="shared" si="4"/>
        <v>7.0753200747649117E-3</v>
      </c>
      <c r="M16" s="13">
        <f t="shared" si="5"/>
        <v>1993</v>
      </c>
      <c r="N16" s="14">
        <f t="shared" si="6"/>
        <v>1.4591467243296496E-3</v>
      </c>
      <c r="P16" s="15">
        <f>IFERROR(VLOOKUP($D16,'Eletric Encad NUTS II Tab'!$A$5:$E$111,P$1,FALSE),"")</f>
        <v>203191.87203512865</v>
      </c>
      <c r="Q16" s="15">
        <f>IFERROR(VLOOKUP($D16,'Eletric Encad NUTS II Tab'!$A$5:$E$111,Q$1,FALSE),"")</f>
        <v>28718400</v>
      </c>
      <c r="R16" s="15">
        <f>IFERROR(VLOOKUP($D16,'Eletric Encad NUTS II Tab'!$A$5:$E$111,R$1,FALSE),"")</f>
        <v>139253900.00000003</v>
      </c>
      <c r="T16" s="9">
        <f t="shared" si="7"/>
        <v>1989</v>
      </c>
      <c r="U16" s="9">
        <v>1989</v>
      </c>
      <c r="V16" s="10">
        <f>IFERROR(VLOOKUP($U16,'Eletric Cor NUTS II Tab'!$A$5:$I$52,2,FALSE),"")</f>
        <v>217439.34065934061</v>
      </c>
    </row>
    <row r="17" spans="4:22" x14ac:dyDescent="0.3">
      <c r="D17" s="13">
        <f t="shared" si="0"/>
        <v>1994</v>
      </c>
      <c r="E17" s="9">
        <f>IFERROR(VLOOKUP($D17,'Eletric Encad NUTS II Tab'!$A$5:$E$111,E$1,FALSE),"")</f>
        <v>761028.18857421877</v>
      </c>
      <c r="G17" s="13">
        <f t="shared" si="1"/>
        <v>1994</v>
      </c>
      <c r="H17" s="14">
        <f t="shared" si="2"/>
        <v>1</v>
      </c>
      <c r="J17" s="13">
        <f t="shared" si="3"/>
        <v>1994</v>
      </c>
      <c r="K17" s="14">
        <f t="shared" si="4"/>
        <v>2.668008878686234E-2</v>
      </c>
      <c r="M17" s="13">
        <f t="shared" si="5"/>
        <v>1994</v>
      </c>
      <c r="N17" s="14">
        <f t="shared" si="6"/>
        <v>5.3687487509777232E-3</v>
      </c>
      <c r="P17" s="15">
        <f>IFERROR(VLOOKUP($D17,'Eletric Encad NUTS II Tab'!$A$5:$E$111,P$1,FALSE),"")</f>
        <v>761028.18857421877</v>
      </c>
      <c r="Q17" s="15">
        <f>IFERROR(VLOOKUP($D17,'Eletric Encad NUTS II Tab'!$A$5:$E$111,Q$1,FALSE),"")</f>
        <v>28524200</v>
      </c>
      <c r="R17" s="15">
        <f>IFERROR(VLOOKUP($D17,'Eletric Encad NUTS II Tab'!$A$5:$E$111,R$1,FALSE),"")</f>
        <v>141751500</v>
      </c>
      <c r="T17" s="9">
        <f t="shared" si="7"/>
        <v>1990</v>
      </c>
      <c r="U17" s="9">
        <v>1990</v>
      </c>
      <c r="V17" s="10">
        <f>IFERROR(VLOOKUP($U17,'Eletric Cor NUTS II Tab'!$A$5:$I$52,2,FALSE),"")</f>
        <v>122048.90109890109</v>
      </c>
    </row>
    <row r="18" spans="4:22" x14ac:dyDescent="0.3">
      <c r="D18" s="13">
        <f t="shared" si="0"/>
        <v>1995</v>
      </c>
      <c r="E18" s="9">
        <f>IFERROR(VLOOKUP($D18,'Eletric Encad NUTS II Tab'!$A$5:$E$111,E$1,FALSE),"")</f>
        <v>468410.93973136751</v>
      </c>
      <c r="G18" s="13">
        <f t="shared" si="1"/>
        <v>1995</v>
      </c>
      <c r="H18" s="14">
        <f t="shared" si="2"/>
        <v>1</v>
      </c>
      <c r="J18" s="13">
        <f t="shared" si="3"/>
        <v>1995</v>
      </c>
      <c r="K18" s="14">
        <f t="shared" si="4"/>
        <v>1.5745011386004863E-2</v>
      </c>
      <c r="M18" s="13">
        <f t="shared" si="5"/>
        <v>1995</v>
      </c>
      <c r="N18" s="14">
        <f t="shared" si="6"/>
        <v>3.2275844515327052E-3</v>
      </c>
      <c r="P18" s="15">
        <f>IFERROR(VLOOKUP($D18,'Eletric Encad NUTS II Tab'!$A$5:$E$111,P$1,FALSE),"")</f>
        <v>468410.93973136751</v>
      </c>
      <c r="Q18" s="15">
        <f>IFERROR(VLOOKUP($D18,'Eletric Encad NUTS II Tab'!$A$5:$E$111,Q$1,FALSE),"")</f>
        <v>29749800.000000004</v>
      </c>
      <c r="R18" s="15">
        <f>IFERROR(VLOOKUP($D18,'Eletric Encad NUTS II Tab'!$A$5:$E$111,R$1,FALSE),"")</f>
        <v>145127400</v>
      </c>
      <c r="T18" s="9">
        <f t="shared" si="7"/>
        <v>1991</v>
      </c>
      <c r="U18" s="9">
        <v>1991</v>
      </c>
      <c r="V18" s="10">
        <f>IFERROR(VLOOKUP($U18,'Eletric Cor NUTS II Tab'!$A$5:$I$52,2,FALSE),"")</f>
        <v>64171.978021978022</v>
      </c>
    </row>
    <row r="19" spans="4:22" x14ac:dyDescent="0.3">
      <c r="D19" s="13">
        <f t="shared" si="0"/>
        <v>1996</v>
      </c>
      <c r="E19" s="9">
        <f>IFERROR(VLOOKUP($D19,'Eletric Encad NUTS II Tab'!$A$5:$E$111,E$1,FALSE),"")</f>
        <v>264057.55381460179</v>
      </c>
      <c r="G19" s="13">
        <f t="shared" si="1"/>
        <v>1996</v>
      </c>
      <c r="H19" s="14">
        <f t="shared" si="2"/>
        <v>1</v>
      </c>
      <c r="J19" s="13">
        <f t="shared" si="3"/>
        <v>1996</v>
      </c>
      <c r="K19" s="14">
        <f t="shared" si="4"/>
        <v>8.4382576819215169E-3</v>
      </c>
      <c r="M19" s="13">
        <f t="shared" si="5"/>
        <v>1996</v>
      </c>
      <c r="N19" s="14">
        <f t="shared" si="6"/>
        <v>1.7578863215964643E-3</v>
      </c>
      <c r="P19" s="15">
        <f>IFERROR(VLOOKUP($D19,'Eletric Encad NUTS II Tab'!$A$5:$E$111,P$1,FALSE),"")</f>
        <v>264057.55381460179</v>
      </c>
      <c r="Q19" s="15">
        <f>IFERROR(VLOOKUP($D19,'Eletric Encad NUTS II Tab'!$A$5:$E$111,Q$1,FALSE),"")</f>
        <v>31292899.999999996</v>
      </c>
      <c r="R19" s="15">
        <f>IFERROR(VLOOKUP($D19,'Eletric Encad NUTS II Tab'!$A$5:$E$111,R$1,FALSE),"")</f>
        <v>150213099.99999997</v>
      </c>
      <c r="T19" s="9">
        <f t="shared" si="7"/>
        <v>1992</v>
      </c>
      <c r="U19" s="9">
        <v>1992</v>
      </c>
      <c r="V19" s="10">
        <f>IFERROR(VLOOKUP($U19,'Eletric Cor NUTS II Tab'!$A$5:$I$52,2,FALSE),"")</f>
        <v>433162.41758241766</v>
      </c>
    </row>
    <row r="20" spans="4:22" x14ac:dyDescent="0.3">
      <c r="D20" s="13">
        <f t="shared" si="0"/>
        <v>1997</v>
      </c>
      <c r="E20" s="9">
        <f>IFERROR(VLOOKUP($D20,'Eletric Encad NUTS II Tab'!$A$5:$E$111,E$1,FALSE),"")</f>
        <v>738348.60395287804</v>
      </c>
      <c r="G20" s="13">
        <f t="shared" si="1"/>
        <v>1997</v>
      </c>
      <c r="H20" s="14">
        <f t="shared" si="2"/>
        <v>1</v>
      </c>
      <c r="J20" s="13">
        <f t="shared" si="3"/>
        <v>1997</v>
      </c>
      <c r="K20" s="14">
        <f t="shared" si="4"/>
        <v>2.0667734199388044E-2</v>
      </c>
      <c r="M20" s="13">
        <f t="shared" si="5"/>
        <v>1997</v>
      </c>
      <c r="N20" s="14">
        <f t="shared" si="6"/>
        <v>4.7081472683504141E-3</v>
      </c>
      <c r="P20" s="15">
        <f>IFERROR(VLOOKUP($D20,'Eletric Encad NUTS II Tab'!$A$5:$E$111,P$1,FALSE),"")</f>
        <v>738348.60395287804</v>
      </c>
      <c r="Q20" s="15">
        <f>IFERROR(VLOOKUP($D20,'Eletric Encad NUTS II Tab'!$A$5:$E$111,Q$1,FALSE),"")</f>
        <v>35724700</v>
      </c>
      <c r="R20" s="15">
        <f>IFERROR(VLOOKUP($D20,'Eletric Encad NUTS II Tab'!$A$5:$E$111,R$1,FALSE),"")</f>
        <v>156823600</v>
      </c>
      <c r="T20" s="9">
        <f t="shared" si="7"/>
        <v>1993</v>
      </c>
      <c r="U20" s="9">
        <v>1993</v>
      </c>
      <c r="V20" s="10">
        <f>IFERROR(VLOOKUP($U20,'Eletric Cor NUTS II Tab'!$A$5:$I$52,2,FALSE),"")</f>
        <v>131269.12087912086</v>
      </c>
    </row>
    <row r="21" spans="4:22" x14ac:dyDescent="0.3">
      <c r="D21" s="13">
        <f t="shared" si="0"/>
        <v>1998</v>
      </c>
      <c r="E21" s="9">
        <f>IFERROR(VLOOKUP($D21,'Eletric Encad NUTS II Tab'!$A$5:$E$111,E$1,FALSE),"")</f>
        <v>271888.34031018184</v>
      </c>
      <c r="G21" s="13">
        <f t="shared" si="1"/>
        <v>1998</v>
      </c>
      <c r="H21" s="14">
        <f t="shared" si="2"/>
        <v>1</v>
      </c>
      <c r="J21" s="13">
        <f t="shared" si="3"/>
        <v>1998</v>
      </c>
      <c r="K21" s="14">
        <f t="shared" si="4"/>
        <v>6.8113591062978814E-3</v>
      </c>
      <c r="M21" s="13">
        <f t="shared" si="5"/>
        <v>1998</v>
      </c>
      <c r="N21" s="14">
        <f t="shared" si="6"/>
        <v>1.6541872707305921E-3</v>
      </c>
      <c r="P21" s="15">
        <f>IFERROR(VLOOKUP($D21,'Eletric Encad NUTS II Tab'!$A$5:$E$111,P$1,FALSE),"")</f>
        <v>271888.34031018184</v>
      </c>
      <c r="Q21" s="15">
        <f>IFERROR(VLOOKUP($D21,'Eletric Encad NUTS II Tab'!$A$5:$E$111,Q$1,FALSE),"")</f>
        <v>39916899.999999993</v>
      </c>
      <c r="R21" s="15">
        <f>IFERROR(VLOOKUP($D21,'Eletric Encad NUTS II Tab'!$A$5:$E$111,R$1,FALSE),"")</f>
        <v>164363700</v>
      </c>
      <c r="T21" s="9">
        <f t="shared" si="7"/>
        <v>1994</v>
      </c>
      <c r="U21" s="9">
        <v>1994</v>
      </c>
      <c r="V21" s="10">
        <f>IFERROR(VLOOKUP($U21,'Eletric Cor NUTS II Tab'!$A$5:$I$52,2,FALSE),"")</f>
        <v>513194.17582417576</v>
      </c>
    </row>
    <row r="22" spans="4:22" x14ac:dyDescent="0.3">
      <c r="D22" s="13">
        <f t="shared" si="0"/>
        <v>1999</v>
      </c>
      <c r="E22" s="9">
        <f>IFERROR(VLOOKUP($D22,'Eletric Encad NUTS II Tab'!$A$5:$E$111,E$1,FALSE),"")</f>
        <v>966977.80936305865</v>
      </c>
      <c r="G22" s="13">
        <f t="shared" si="1"/>
        <v>1999</v>
      </c>
      <c r="H22" s="14">
        <f t="shared" si="2"/>
        <v>1</v>
      </c>
      <c r="J22" s="13">
        <f t="shared" si="3"/>
        <v>1999</v>
      </c>
      <c r="K22" s="14">
        <f t="shared" si="4"/>
        <v>2.2838614662468674E-2</v>
      </c>
      <c r="M22" s="13">
        <f t="shared" si="5"/>
        <v>1999</v>
      </c>
      <c r="N22" s="14">
        <f t="shared" si="6"/>
        <v>5.6619697745937348E-3</v>
      </c>
      <c r="P22" s="15">
        <f>IFERROR(VLOOKUP($D22,'Eletric Encad NUTS II Tab'!$A$5:$E$111,P$1,FALSE),"")</f>
        <v>966977.80936305865</v>
      </c>
      <c r="Q22" s="15">
        <f>IFERROR(VLOOKUP($D22,'Eletric Encad NUTS II Tab'!$A$5:$E$111,Q$1,FALSE),"")</f>
        <v>42339600</v>
      </c>
      <c r="R22" s="15">
        <f>IFERROR(VLOOKUP($D22,'Eletric Encad NUTS II Tab'!$A$5:$E$111,R$1,FALSE),"")</f>
        <v>170784700</v>
      </c>
      <c r="T22" s="9">
        <f t="shared" si="7"/>
        <v>1995</v>
      </c>
      <c r="U22" s="9">
        <v>1995</v>
      </c>
      <c r="V22" s="10">
        <f>IFERROR(VLOOKUP($U22,'Eletric Cor NUTS II Tab'!$A$5:$I$52,2,FALSE),"")</f>
        <v>326350</v>
      </c>
    </row>
    <row r="23" spans="4:22" x14ac:dyDescent="0.3">
      <c r="D23" s="13">
        <f t="shared" si="0"/>
        <v>2000</v>
      </c>
      <c r="E23" s="9">
        <f>IFERROR(VLOOKUP($D23,'Eletric Encad NUTS II Tab'!$A$5:$E$111,E$1,FALSE),"")</f>
        <v>922374.99673247163</v>
      </c>
      <c r="G23" s="13">
        <f t="shared" si="1"/>
        <v>2000</v>
      </c>
      <c r="H23" s="14">
        <f t="shared" si="2"/>
        <v>1</v>
      </c>
      <c r="J23" s="13">
        <f t="shared" si="3"/>
        <v>2000</v>
      </c>
      <c r="K23" s="14">
        <f t="shared" si="4"/>
        <v>2.0935708942460912E-2</v>
      </c>
      <c r="M23" s="13">
        <f t="shared" si="5"/>
        <v>2000</v>
      </c>
      <c r="N23" s="14">
        <f t="shared" si="6"/>
        <v>5.2022790295911418E-3</v>
      </c>
      <c r="P23" s="15">
        <f>IFERROR(VLOOKUP($D23,'Eletric Encad NUTS II Tab'!$A$5:$E$111,P$1,FALSE),"")</f>
        <v>922374.99673247163</v>
      </c>
      <c r="Q23" s="15">
        <f>IFERROR(VLOOKUP($D23,'Eletric Encad NUTS II Tab'!$A$5:$E$111,Q$1,FALSE),"")</f>
        <v>44057500</v>
      </c>
      <c r="R23" s="15">
        <f>IFERROR(VLOOKUP($D23,'Eletric Encad NUTS II Tab'!$A$5:$E$111,R$1,FALSE),"")</f>
        <v>177302100</v>
      </c>
      <c r="T23" s="9">
        <f t="shared" si="7"/>
        <v>1996</v>
      </c>
      <c r="U23" s="9">
        <v>1996</v>
      </c>
      <c r="V23" s="10">
        <f>IFERROR(VLOOKUP($U23,'Eletric Cor NUTS II Tab'!$A$5:$I$52,2,FALSE),"")</f>
        <v>189676</v>
      </c>
    </row>
    <row r="24" spans="4:22" x14ac:dyDescent="0.3">
      <c r="D24" s="13">
        <f t="shared" si="0"/>
        <v>2001</v>
      </c>
      <c r="E24" s="9">
        <f>IFERROR(VLOOKUP($D24,'Eletric Encad NUTS II Tab'!$A$5:$E$111,E$1,FALSE),"")</f>
        <v>723333.6946639627</v>
      </c>
      <c r="G24" s="13">
        <f t="shared" si="1"/>
        <v>2001</v>
      </c>
      <c r="H24" s="14">
        <f t="shared" si="2"/>
        <v>1</v>
      </c>
      <c r="J24" s="13">
        <f t="shared" si="3"/>
        <v>2001</v>
      </c>
      <c r="K24" s="14">
        <f t="shared" si="4"/>
        <v>1.6259878313168757E-2</v>
      </c>
      <c r="M24" s="13">
        <f t="shared" si="5"/>
        <v>2001</v>
      </c>
      <c r="N24" s="14">
        <f t="shared" si="6"/>
        <v>4.0018860196890634E-3</v>
      </c>
      <c r="P24" s="15">
        <f>IFERROR(VLOOKUP($D24,'Eletric Encad NUTS II Tab'!$A$5:$E$111,P$1,FALSE),"")</f>
        <v>723333.6946639627</v>
      </c>
      <c r="Q24" s="15">
        <f>IFERROR(VLOOKUP($D24,'Eletric Encad NUTS II Tab'!$A$5:$E$111,Q$1,FALSE),"")</f>
        <v>44485800</v>
      </c>
      <c r="R24" s="15">
        <f>IFERROR(VLOOKUP($D24,'Eletric Encad NUTS II Tab'!$A$5:$E$111,R$1,FALSE),"")</f>
        <v>180748200</v>
      </c>
      <c r="T24" s="9">
        <f t="shared" si="7"/>
        <v>1997</v>
      </c>
      <c r="U24" s="9">
        <v>1997</v>
      </c>
      <c r="V24" s="10">
        <f>IFERROR(VLOOKUP($U24,'Eletric Cor NUTS II Tab'!$A$5:$I$52,2,FALSE),"")</f>
        <v>549832</v>
      </c>
    </row>
    <row r="25" spans="4:22" x14ac:dyDescent="0.3">
      <c r="D25" s="13">
        <f t="shared" si="0"/>
        <v>2002</v>
      </c>
      <c r="E25" s="9">
        <f>IFERROR(VLOOKUP($D25,'Eletric Encad NUTS II Tab'!$A$5:$E$111,E$1,FALSE),"")</f>
        <v>847451.57103132084</v>
      </c>
      <c r="G25" s="13">
        <f t="shared" si="1"/>
        <v>2002</v>
      </c>
      <c r="H25" s="14">
        <f t="shared" si="2"/>
        <v>1</v>
      </c>
      <c r="J25" s="13">
        <f t="shared" si="3"/>
        <v>2002</v>
      </c>
      <c r="K25" s="14">
        <f t="shared" si="4"/>
        <v>1.9718723294583636E-2</v>
      </c>
      <c r="M25" s="13">
        <f t="shared" si="5"/>
        <v>2002</v>
      </c>
      <c r="N25" s="14">
        <f t="shared" si="6"/>
        <v>4.652704850296889E-3</v>
      </c>
      <c r="P25" s="15">
        <f>IFERROR(VLOOKUP($D25,'Eletric Encad NUTS II Tab'!$A$5:$E$111,P$1,FALSE),"")</f>
        <v>847451.57103132084</v>
      </c>
      <c r="Q25" s="15">
        <f>IFERROR(VLOOKUP($D25,'Eletric Encad NUTS II Tab'!$A$5:$E$111,Q$1,FALSE),"")</f>
        <v>42977000</v>
      </c>
      <c r="R25" s="15">
        <f>IFERROR(VLOOKUP($D25,'Eletric Encad NUTS II Tab'!$A$5:$E$111,R$1,FALSE),"")</f>
        <v>182141700</v>
      </c>
      <c r="T25" s="9">
        <f t="shared" si="7"/>
        <v>1998</v>
      </c>
      <c r="U25" s="9">
        <v>1998</v>
      </c>
      <c r="V25" s="10">
        <f>IFERROR(VLOOKUP($U25,'Eletric Cor NUTS II Tab'!$A$5:$I$52,2,FALSE),"")</f>
        <v>207426.99999999997</v>
      </c>
    </row>
    <row r="26" spans="4:22" x14ac:dyDescent="0.3">
      <c r="D26" s="13">
        <f t="shared" si="0"/>
        <v>2003</v>
      </c>
      <c r="E26" s="9">
        <f>IFERROR(VLOOKUP($D26,'Eletric Encad NUTS II Tab'!$A$5:$E$111,E$1,FALSE),"")</f>
        <v>974713.23816137097</v>
      </c>
      <c r="G26" s="13">
        <f t="shared" si="1"/>
        <v>2003</v>
      </c>
      <c r="H26" s="14">
        <f t="shared" si="2"/>
        <v>1</v>
      </c>
      <c r="J26" s="13">
        <f t="shared" si="3"/>
        <v>2003</v>
      </c>
      <c r="K26" s="14">
        <f t="shared" si="4"/>
        <v>2.4469563162883963E-2</v>
      </c>
      <c r="M26" s="13">
        <f t="shared" si="5"/>
        <v>2003</v>
      </c>
      <c r="N26" s="14">
        <f t="shared" si="6"/>
        <v>5.4016654114197151E-3</v>
      </c>
      <c r="P26" s="15">
        <f>IFERROR(VLOOKUP($D26,'Eletric Encad NUTS II Tab'!$A$5:$E$111,P$1,FALSE),"")</f>
        <v>974713.23816137097</v>
      </c>
      <c r="Q26" s="15">
        <f>IFERROR(VLOOKUP($D26,'Eletric Encad NUTS II Tab'!$A$5:$E$111,Q$1,FALSE),"")</f>
        <v>39833700</v>
      </c>
      <c r="R26" s="15">
        <f>IFERROR(VLOOKUP($D26,'Eletric Encad NUTS II Tab'!$A$5:$E$111,R$1,FALSE),"")</f>
        <v>180446800</v>
      </c>
      <c r="T26" s="9">
        <f t="shared" si="7"/>
        <v>1999</v>
      </c>
      <c r="U26" s="9">
        <v>1999</v>
      </c>
      <c r="V26" s="10">
        <f>IFERROR(VLOOKUP($U26,'Eletric Cor NUTS II Tab'!$A$5:$I$52,2,FALSE),"")</f>
        <v>753672</v>
      </c>
    </row>
    <row r="27" spans="4:22" x14ac:dyDescent="0.3">
      <c r="D27" s="13">
        <f t="shared" si="0"/>
        <v>2004</v>
      </c>
      <c r="E27" s="9">
        <f>IFERROR(VLOOKUP($D27,'Eletric Encad NUTS II Tab'!$A$5:$E$111,E$1,FALSE),"")</f>
        <v>988811.94033261656</v>
      </c>
      <c r="G27" s="13">
        <f t="shared" si="1"/>
        <v>2004</v>
      </c>
      <c r="H27" s="14">
        <f t="shared" si="2"/>
        <v>1</v>
      </c>
      <c r="J27" s="13">
        <f t="shared" si="3"/>
        <v>2004</v>
      </c>
      <c r="K27" s="14">
        <f t="shared" si="4"/>
        <v>2.4776727505208526E-2</v>
      </c>
      <c r="M27" s="13">
        <f t="shared" si="5"/>
        <v>2004</v>
      </c>
      <c r="N27" s="14">
        <f t="shared" si="6"/>
        <v>5.3835014677193439E-3</v>
      </c>
      <c r="P27" s="15">
        <f>IFERROR(VLOOKUP($D27,'Eletric Encad NUTS II Tab'!$A$5:$E$111,P$1,FALSE),"")</f>
        <v>988811.94033261656</v>
      </c>
      <c r="Q27" s="15">
        <f>IFERROR(VLOOKUP($D27,'Eletric Encad NUTS II Tab'!$A$5:$E$111,Q$1,FALSE),"")</f>
        <v>39908900</v>
      </c>
      <c r="R27" s="15">
        <f>IFERROR(VLOOKUP($D27,'Eletric Encad NUTS II Tab'!$A$5:$E$111,R$1,FALSE),"")</f>
        <v>183674500</v>
      </c>
      <c r="T27" s="9">
        <f t="shared" si="7"/>
        <v>2000</v>
      </c>
      <c r="U27" s="9">
        <v>2000</v>
      </c>
      <c r="V27" s="10">
        <f>IFERROR(VLOOKUP($U27,'Eletric Cor NUTS II Tab'!$A$5:$I$52,2,FALSE),"")</f>
        <v>752846</v>
      </c>
    </row>
    <row r="28" spans="4:22" x14ac:dyDescent="0.3">
      <c r="D28" s="13">
        <f t="shared" si="0"/>
        <v>2005</v>
      </c>
      <c r="E28" s="9">
        <f>IFERROR(VLOOKUP($D28,'Eletric Encad NUTS II Tab'!$A$5:$E$111,E$1,FALSE),"")</f>
        <v>1412261.4830450693</v>
      </c>
      <c r="G28" s="13">
        <f t="shared" si="1"/>
        <v>2005</v>
      </c>
      <c r="H28" s="14">
        <f t="shared" si="2"/>
        <v>1</v>
      </c>
      <c r="J28" s="13">
        <f t="shared" si="3"/>
        <v>2005</v>
      </c>
      <c r="K28" s="14">
        <f t="shared" si="4"/>
        <v>3.5348071059621788E-2</v>
      </c>
      <c r="M28" s="13">
        <f t="shared" si="5"/>
        <v>2005</v>
      </c>
      <c r="N28" s="14">
        <f t="shared" si="6"/>
        <v>7.6292847791810383E-3</v>
      </c>
      <c r="P28" s="15">
        <f>IFERROR(VLOOKUP($D28,'Eletric Encad NUTS II Tab'!$A$5:$E$111,P$1,FALSE),"")</f>
        <v>1412261.4830450693</v>
      </c>
      <c r="Q28" s="15">
        <f>IFERROR(VLOOKUP($D28,'Eletric Encad NUTS II Tab'!$A$5:$E$111,Q$1,FALSE),"")</f>
        <v>39953000</v>
      </c>
      <c r="R28" s="15">
        <f>IFERROR(VLOOKUP($D28,'Eletric Encad NUTS II Tab'!$A$5:$E$111,R$1,FALSE),"")</f>
        <v>185110599.99999997</v>
      </c>
      <c r="T28" s="9">
        <f t="shared" si="7"/>
        <v>2001</v>
      </c>
      <c r="U28" s="9">
        <v>2001</v>
      </c>
      <c r="V28" s="10">
        <f>IFERROR(VLOOKUP($U28,'Eletric Cor NUTS II Tab'!$A$5:$I$52,2,FALSE),"")</f>
        <v>604500</v>
      </c>
    </row>
    <row r="29" spans="4:22" x14ac:dyDescent="0.3">
      <c r="D29" s="13">
        <f t="shared" si="0"/>
        <v>2006</v>
      </c>
      <c r="E29" s="9">
        <f>IFERROR(VLOOKUP($D29,'Eletric Encad NUTS II Tab'!$A$5:$E$111,E$1,FALSE),"")</f>
        <v>1571256.3127282239</v>
      </c>
      <c r="G29" s="13">
        <f t="shared" si="1"/>
        <v>2006</v>
      </c>
      <c r="H29" s="14">
        <f t="shared" si="2"/>
        <v>1</v>
      </c>
      <c r="J29" s="13">
        <f t="shared" si="3"/>
        <v>2006</v>
      </c>
      <c r="K29" s="14">
        <f t="shared" si="4"/>
        <v>3.962755450682269E-2</v>
      </c>
      <c r="M29" s="13">
        <f t="shared" si="5"/>
        <v>2006</v>
      </c>
      <c r="N29" s="14">
        <f t="shared" si="6"/>
        <v>8.3524771751874831E-3</v>
      </c>
      <c r="P29" s="15">
        <f>IFERROR(VLOOKUP($D29,'Eletric Encad NUTS II Tab'!$A$5:$E$111,P$1,FALSE),"")</f>
        <v>1571256.3127282239</v>
      </c>
      <c r="Q29" s="15">
        <f>IFERROR(VLOOKUP($D29,'Eletric Encad NUTS II Tab'!$A$5:$E$111,Q$1,FALSE),"")</f>
        <v>39650600</v>
      </c>
      <c r="R29" s="15">
        <f>IFERROR(VLOOKUP($D29,'Eletric Encad NUTS II Tab'!$A$5:$E$111,R$1,FALSE),"")</f>
        <v>188118599.99999997</v>
      </c>
      <c r="T29" s="9">
        <f t="shared" si="7"/>
        <v>2002</v>
      </c>
      <c r="U29" s="9">
        <v>2002</v>
      </c>
      <c r="V29" s="10">
        <f>IFERROR(VLOOKUP($U29,'Eletric Cor NUTS II Tab'!$A$5:$I$52,2,FALSE),"")</f>
        <v>726842</v>
      </c>
    </row>
    <row r="30" spans="4:22" x14ac:dyDescent="0.3">
      <c r="D30" s="13">
        <f t="shared" si="0"/>
        <v>2007</v>
      </c>
      <c r="E30" s="9">
        <f>IFERROR(VLOOKUP($D30,'Eletric Encad NUTS II Tab'!$A$5:$E$111,E$1,FALSE),"")</f>
        <v>1974775.7643490769</v>
      </c>
      <c r="G30" s="13">
        <f t="shared" si="1"/>
        <v>2007</v>
      </c>
      <c r="H30" s="14">
        <f t="shared" si="2"/>
        <v>1</v>
      </c>
      <c r="J30" s="13">
        <f t="shared" si="3"/>
        <v>2007</v>
      </c>
      <c r="K30" s="14">
        <f t="shared" si="4"/>
        <v>4.8313502511341554E-2</v>
      </c>
      <c r="M30" s="13">
        <f t="shared" si="5"/>
        <v>2007</v>
      </c>
      <c r="N30" s="14">
        <f t="shared" si="6"/>
        <v>1.0240806934197688E-2</v>
      </c>
      <c r="P30" s="15">
        <f>IFERROR(VLOOKUP($D30,'Eletric Encad NUTS II Tab'!$A$5:$E$111,P$1,FALSE),"")</f>
        <v>1974775.7643490769</v>
      </c>
      <c r="Q30" s="15">
        <f>IFERROR(VLOOKUP($D30,'Eletric Encad NUTS II Tab'!$A$5:$E$111,Q$1,FALSE),"")</f>
        <v>40874200</v>
      </c>
      <c r="R30" s="15">
        <f>IFERROR(VLOOKUP($D30,'Eletric Encad NUTS II Tab'!$A$5:$E$111,R$1,FALSE),"")</f>
        <v>192834000</v>
      </c>
      <c r="T30" s="9">
        <f t="shared" si="7"/>
        <v>2003</v>
      </c>
      <c r="U30" s="9">
        <v>2003</v>
      </c>
      <c r="V30" s="10">
        <f>IFERROR(VLOOKUP($U30,'Eletric Cor NUTS II Tab'!$A$5:$I$52,2,FALSE),"")</f>
        <v>849248</v>
      </c>
    </row>
    <row r="31" spans="4:22" x14ac:dyDescent="0.3">
      <c r="D31" s="13">
        <f t="shared" si="0"/>
        <v>2008</v>
      </c>
      <c r="E31" s="9">
        <f>IFERROR(VLOOKUP($D31,'Eletric Encad NUTS II Tab'!$A$5:$E$111,E$1,FALSE),"")</f>
        <v>2322353.1168120406</v>
      </c>
      <c r="G31" s="13">
        <f t="shared" si="1"/>
        <v>2008</v>
      </c>
      <c r="H31" s="14">
        <f t="shared" si="2"/>
        <v>1</v>
      </c>
      <c r="J31" s="13">
        <f t="shared" si="3"/>
        <v>2008</v>
      </c>
      <c r="K31" s="14">
        <f t="shared" si="4"/>
        <v>5.6577487844804424E-2</v>
      </c>
      <c r="M31" s="13">
        <f t="shared" si="5"/>
        <v>2008</v>
      </c>
      <c r="N31" s="14">
        <f t="shared" si="6"/>
        <v>1.2004951764242679E-2</v>
      </c>
      <c r="P31" s="15">
        <f>IFERROR(VLOOKUP($D31,'Eletric Encad NUTS II Tab'!$A$5:$E$111,P$1,FALSE),"")</f>
        <v>2322353.1168120406</v>
      </c>
      <c r="Q31" s="15">
        <f>IFERROR(VLOOKUP($D31,'Eletric Encad NUTS II Tab'!$A$5:$E$111,Q$1,FALSE),"")</f>
        <v>41047300</v>
      </c>
      <c r="R31" s="15">
        <f>IFERROR(VLOOKUP($D31,'Eletric Encad NUTS II Tab'!$A$5:$E$111,R$1,FALSE),"")</f>
        <v>193449600</v>
      </c>
      <c r="T31" s="9">
        <f t="shared" si="7"/>
        <v>2004</v>
      </c>
      <c r="U31" s="9">
        <v>2004</v>
      </c>
      <c r="V31" s="10">
        <f>IFERROR(VLOOKUP($U31,'Eletric Cor NUTS II Tab'!$A$5:$I$52,2,FALSE),"")</f>
        <v>883605</v>
      </c>
    </row>
    <row r="32" spans="4:22" x14ac:dyDescent="0.3">
      <c r="D32" s="13">
        <f t="shared" si="0"/>
        <v>2009</v>
      </c>
      <c r="E32" s="9">
        <f>IFERROR(VLOOKUP($D32,'Eletric Encad NUTS II Tab'!$A$5:$E$111,E$1,FALSE),"")</f>
        <v>2522015.021281973</v>
      </c>
      <c r="G32" s="13">
        <f t="shared" si="1"/>
        <v>2009</v>
      </c>
      <c r="H32" s="14">
        <f t="shared" si="2"/>
        <v>1</v>
      </c>
      <c r="J32" s="13">
        <f t="shared" si="3"/>
        <v>2009</v>
      </c>
      <c r="K32" s="14">
        <f t="shared" si="4"/>
        <v>6.6451005751375997E-2</v>
      </c>
      <c r="M32" s="13">
        <f t="shared" si="5"/>
        <v>2009</v>
      </c>
      <c r="N32" s="14">
        <f t="shared" si="6"/>
        <v>1.3457206239165322E-2</v>
      </c>
      <c r="P32" s="15">
        <f>IFERROR(VLOOKUP($D32,'Eletric Encad NUTS II Tab'!$A$5:$E$111,P$1,FALSE),"")</f>
        <v>2522015.021281973</v>
      </c>
      <c r="Q32" s="15">
        <f>IFERROR(VLOOKUP($D32,'Eletric Encad NUTS II Tab'!$A$5:$E$111,Q$1,FALSE),"")</f>
        <v>37953000</v>
      </c>
      <c r="R32" s="15">
        <f>IFERROR(VLOOKUP($D32,'Eletric Encad NUTS II Tab'!$A$5:$E$111,R$1,FALSE),"")</f>
        <v>187410000</v>
      </c>
      <c r="T32" s="9">
        <f t="shared" si="7"/>
        <v>2005</v>
      </c>
      <c r="U32" s="9">
        <v>2005</v>
      </c>
      <c r="V32" s="10">
        <f>IFERROR(VLOOKUP($U32,'Eletric Cor NUTS II Tab'!$A$5:$I$52,2,FALSE),"")</f>
        <v>1296136</v>
      </c>
    </row>
    <row r="33" spans="4:22" x14ac:dyDescent="0.3">
      <c r="D33" s="13">
        <f t="shared" si="0"/>
        <v>2010</v>
      </c>
      <c r="E33" s="9">
        <f>IFERROR(VLOOKUP($D33,'Eletric Encad NUTS II Tab'!$A$5:$E$111,E$1,FALSE),"")</f>
        <v>1936296.185333221</v>
      </c>
      <c r="G33" s="13">
        <f t="shared" si="1"/>
        <v>2010</v>
      </c>
      <c r="H33" s="14">
        <f t="shared" si="2"/>
        <v>1</v>
      </c>
      <c r="J33" s="13">
        <f t="shared" si="3"/>
        <v>2010</v>
      </c>
      <c r="K33" s="14">
        <f t="shared" si="4"/>
        <v>5.1598927283109039E-2</v>
      </c>
      <c r="M33" s="13">
        <f t="shared" si="5"/>
        <v>2010</v>
      </c>
      <c r="N33" s="14">
        <f t="shared" si="6"/>
        <v>1.0155403124266238E-2</v>
      </c>
      <c r="P33" s="15">
        <f>IFERROR(VLOOKUP($D33,'Eletric Encad NUTS II Tab'!$A$5:$E$111,P$1,FALSE),"")</f>
        <v>1936296.185333221</v>
      </c>
      <c r="Q33" s="15">
        <f>IFERROR(VLOOKUP($D33,'Eletric Encad NUTS II Tab'!$A$5:$E$111,Q$1,FALSE),"")</f>
        <v>37525899.999999993</v>
      </c>
      <c r="R33" s="15">
        <f>IFERROR(VLOOKUP($D33,'Eletric Encad NUTS II Tab'!$A$5:$E$111,R$1,FALSE),"")</f>
        <v>190666599.99999997</v>
      </c>
      <c r="T33" s="9">
        <f t="shared" si="7"/>
        <v>2006</v>
      </c>
      <c r="U33" s="9">
        <v>2006</v>
      </c>
      <c r="V33" s="10">
        <f>IFERROR(VLOOKUP($U33,'Eletric Cor NUTS II Tab'!$A$5:$I$52,2,FALSE),"")</f>
        <v>1484575</v>
      </c>
    </row>
    <row r="34" spans="4:22" x14ac:dyDescent="0.3">
      <c r="D34" s="13">
        <f t="shared" si="0"/>
        <v>2011</v>
      </c>
      <c r="E34" s="9">
        <f>IFERROR(VLOOKUP($D34,'Eletric Encad NUTS II Tab'!$A$5:$E$111,E$1,FALSE),"")</f>
        <v>1880468.7005123717</v>
      </c>
      <c r="G34" s="13">
        <f t="shared" si="1"/>
        <v>2011</v>
      </c>
      <c r="H34" s="14">
        <f t="shared" si="2"/>
        <v>1</v>
      </c>
      <c r="J34" s="13">
        <f t="shared" si="3"/>
        <v>2011</v>
      </c>
      <c r="K34" s="14">
        <f t="shared" si="4"/>
        <v>5.7330488880119865E-2</v>
      </c>
      <c r="M34" s="13">
        <f t="shared" si="5"/>
        <v>2011</v>
      </c>
      <c r="N34" s="14">
        <f t="shared" si="6"/>
        <v>1.0032778202885688E-2</v>
      </c>
      <c r="P34" s="15">
        <f>IFERROR(VLOOKUP($D34,'Eletric Encad NUTS II Tab'!$A$5:$E$111,P$1,FALSE),"")</f>
        <v>1880468.7005123717</v>
      </c>
      <c r="Q34" s="15">
        <f>IFERROR(VLOOKUP($D34,'Eletric Encad NUTS II Tab'!$A$5:$E$111,Q$1,FALSE),"")</f>
        <v>32800500</v>
      </c>
      <c r="R34" s="15">
        <f>IFERROR(VLOOKUP($D34,'Eletric Encad NUTS II Tab'!$A$5:$E$111,R$1,FALSE),"")</f>
        <v>187432500</v>
      </c>
      <c r="T34" s="9">
        <f t="shared" si="7"/>
        <v>2007</v>
      </c>
      <c r="U34" s="9">
        <v>2007</v>
      </c>
      <c r="V34" s="10">
        <f>IFERROR(VLOOKUP($U34,'Eletric Cor NUTS II Tab'!$A$5:$I$52,2,FALSE),"")</f>
        <v>1908422</v>
      </c>
    </row>
    <row r="35" spans="4:22" x14ac:dyDescent="0.3">
      <c r="D35" s="13">
        <f t="shared" si="0"/>
        <v>2012</v>
      </c>
      <c r="E35" s="9">
        <f>IFERROR(VLOOKUP($D35,'Eletric Encad NUTS II Tab'!$A$5:$E$111,E$1,FALSE),"")</f>
        <v>1730426.4221751604</v>
      </c>
      <c r="G35" s="13">
        <f t="shared" si="1"/>
        <v>2012</v>
      </c>
      <c r="H35" s="14">
        <f t="shared" si="2"/>
        <v>1</v>
      </c>
      <c r="J35" s="13">
        <f t="shared" si="3"/>
        <v>2012</v>
      </c>
      <c r="K35" s="14">
        <f t="shared" si="4"/>
        <v>6.3342194986407127E-2</v>
      </c>
      <c r="M35" s="13">
        <f t="shared" si="5"/>
        <v>2012</v>
      </c>
      <c r="N35" s="14">
        <f t="shared" si="6"/>
        <v>9.622680474916075E-3</v>
      </c>
      <c r="P35" s="15">
        <f>IFERROR(VLOOKUP($D35,'Eletric Encad NUTS II Tab'!$A$5:$E$111,P$1,FALSE),"")</f>
        <v>1730426.4221751604</v>
      </c>
      <c r="Q35" s="15">
        <f>IFERROR(VLOOKUP($D35,'Eletric Encad NUTS II Tab'!$A$5:$E$111,Q$1,FALSE),"")</f>
        <v>27318700</v>
      </c>
      <c r="R35" s="15">
        <f>IFERROR(VLOOKUP($D35,'Eletric Encad NUTS II Tab'!$A$5:$E$111,R$1,FALSE),"")</f>
        <v>179827900</v>
      </c>
      <c r="T35" s="9">
        <f t="shared" si="7"/>
        <v>2008</v>
      </c>
      <c r="U35" s="9">
        <v>2008</v>
      </c>
      <c r="V35" s="10">
        <f>IFERROR(VLOOKUP($U35,'Eletric Cor NUTS II Tab'!$A$5:$I$52,2,FALSE),"")</f>
        <v>2315660</v>
      </c>
    </row>
    <row r="36" spans="4:22" x14ac:dyDescent="0.3">
      <c r="D36" s="13">
        <f t="shared" si="0"/>
        <v>2013</v>
      </c>
      <c r="E36" s="9">
        <f>IFERROR(VLOOKUP($D36,'Eletric Encad NUTS II Tab'!$A$5:$E$111,E$1,FALSE),"")</f>
        <v>1861189.5579933443</v>
      </c>
      <c r="G36" s="13">
        <f t="shared" si="1"/>
        <v>2013</v>
      </c>
      <c r="H36" s="14">
        <f t="shared" si="2"/>
        <v>1</v>
      </c>
      <c r="J36" s="13">
        <f t="shared" si="3"/>
        <v>2013</v>
      </c>
      <c r="K36" s="14">
        <f t="shared" si="4"/>
        <v>7.1567973344254354E-2</v>
      </c>
      <c r="M36" s="13">
        <f t="shared" si="5"/>
        <v>2013</v>
      </c>
      <c r="N36" s="14">
        <f t="shared" si="6"/>
        <v>1.044622654044172E-2</v>
      </c>
      <c r="P36" s="15">
        <f>IFERROR(VLOOKUP($D36,'Eletric Encad NUTS II Tab'!$A$5:$E$111,P$1,FALSE),"")</f>
        <v>1861189.5579933443</v>
      </c>
      <c r="Q36" s="15">
        <f>IFERROR(VLOOKUP($D36,'Eletric Encad NUTS II Tab'!$A$5:$E$111,Q$1,FALSE),"")</f>
        <v>26005900</v>
      </c>
      <c r="R36" s="15">
        <f>IFERROR(VLOOKUP($D36,'Eletric Encad NUTS II Tab'!$A$5:$E$111,R$1,FALSE),"")</f>
        <v>178168599.99999997</v>
      </c>
      <c r="T36" s="9">
        <f t="shared" si="7"/>
        <v>2009</v>
      </c>
      <c r="U36" s="9">
        <v>2009</v>
      </c>
      <c r="V36" s="10">
        <f>IFERROR(VLOOKUP($U36,'Eletric Cor NUTS II Tab'!$A$5:$I$52,2,FALSE),"")</f>
        <v>2471386</v>
      </c>
    </row>
    <row r="37" spans="4:22" x14ac:dyDescent="0.3">
      <c r="D37" s="13">
        <f t="shared" si="0"/>
        <v>2014</v>
      </c>
      <c r="E37" s="9">
        <f>IFERROR(VLOOKUP($D37,'Eletric Encad NUTS II Tab'!$A$5:$E$111,E$1,FALSE),"")</f>
        <v>1531593.9171097195</v>
      </c>
      <c r="G37" s="13">
        <f t="shared" si="1"/>
        <v>2014</v>
      </c>
      <c r="H37" s="14">
        <f t="shared" si="2"/>
        <v>1</v>
      </c>
      <c r="J37" s="13">
        <f t="shared" si="3"/>
        <v>2014</v>
      </c>
      <c r="K37" s="14">
        <f t="shared" si="4"/>
        <v>5.7576337711963771E-2</v>
      </c>
      <c r="M37" s="13">
        <f t="shared" si="5"/>
        <v>2014</v>
      </c>
      <c r="N37" s="14">
        <f t="shared" si="6"/>
        <v>8.5287507753349038E-3</v>
      </c>
      <c r="P37" s="15">
        <f>IFERROR(VLOOKUP($D37,'Eletric Encad NUTS II Tab'!$A$5:$E$111,P$1,FALSE),"")</f>
        <v>1531593.9171097195</v>
      </c>
      <c r="Q37" s="15">
        <f>IFERROR(VLOOKUP($D37,'Eletric Encad NUTS II Tab'!$A$5:$E$111,Q$1,FALSE),"")</f>
        <v>26601100</v>
      </c>
      <c r="R37" s="15">
        <f>IFERROR(VLOOKUP($D37,'Eletric Encad NUTS II Tab'!$A$5:$E$111,R$1,FALSE),"")</f>
        <v>179580100</v>
      </c>
      <c r="T37" s="9">
        <f t="shared" si="7"/>
        <v>2010</v>
      </c>
      <c r="U37" s="9">
        <v>2010</v>
      </c>
      <c r="V37" s="10">
        <f>IFERROR(VLOOKUP($U37,'Eletric Cor NUTS II Tab'!$A$5:$I$52,2,FALSE),"")</f>
        <v>1906730</v>
      </c>
    </row>
    <row r="38" spans="4:22" x14ac:dyDescent="0.3">
      <c r="D38" s="13">
        <f t="shared" si="0"/>
        <v>2015</v>
      </c>
      <c r="E38" s="9">
        <f>IFERROR(VLOOKUP($D38,'Eletric Encad NUTS II Tab'!$A$5:$E$111,E$1,FALSE),"")</f>
        <v>1466979.1612859268</v>
      </c>
      <c r="G38" s="13">
        <f t="shared" si="1"/>
        <v>2015</v>
      </c>
      <c r="H38" s="14">
        <f t="shared" si="2"/>
        <v>1</v>
      </c>
      <c r="J38" s="13">
        <f t="shared" si="3"/>
        <v>2015</v>
      </c>
      <c r="K38" s="14">
        <f t="shared" si="4"/>
        <v>5.2065587291341676E-2</v>
      </c>
      <c r="M38" s="13">
        <f t="shared" si="5"/>
        <v>2015</v>
      </c>
      <c r="N38" s="14">
        <f t="shared" si="6"/>
        <v>8.0251291385031523E-3</v>
      </c>
      <c r="P38" s="15">
        <f>IFERROR(VLOOKUP($D38,'Eletric Encad NUTS II Tab'!$A$5:$E$111,P$1,FALSE),"")</f>
        <v>1466979.1612859268</v>
      </c>
      <c r="Q38" s="15">
        <f>IFERROR(VLOOKUP($D38,'Eletric Encad NUTS II Tab'!$A$5:$E$111,Q$1,FALSE),"")</f>
        <v>28175600.000000004</v>
      </c>
      <c r="R38" s="15">
        <f>IFERROR(VLOOKUP($D38,'Eletric Encad NUTS II Tab'!$A$5:$E$111,R$1,FALSE),"")</f>
        <v>182798200</v>
      </c>
      <c r="T38" s="9">
        <f t="shared" si="7"/>
        <v>2011</v>
      </c>
      <c r="U38" s="9">
        <v>2011</v>
      </c>
      <c r="V38" s="10">
        <f>IFERROR(VLOOKUP($U38,'Eletric Cor NUTS II Tab'!$A$5:$I$52,2,FALSE),"")</f>
        <v>1859652</v>
      </c>
    </row>
    <row r="39" spans="4:22" x14ac:dyDescent="0.3">
      <c r="D39" s="13">
        <f t="shared" si="0"/>
        <v>2016</v>
      </c>
      <c r="E39" s="9">
        <f>IFERROR(VLOOKUP($D39,'Eletric Encad NUTS II Tab'!$A$5:$E$111,E$1,FALSE),"")</f>
        <v>1272902.4055126968</v>
      </c>
      <c r="G39" s="13">
        <f t="shared" si="1"/>
        <v>2016</v>
      </c>
      <c r="H39" s="14">
        <f t="shared" si="2"/>
        <v>1</v>
      </c>
      <c r="J39" s="13">
        <f t="shared" si="3"/>
        <v>2016</v>
      </c>
      <c r="K39" s="14">
        <f t="shared" si="4"/>
        <v>4.405512696715156E-2</v>
      </c>
      <c r="M39" s="13">
        <f t="shared" si="5"/>
        <v>2016</v>
      </c>
      <c r="N39" s="14">
        <f t="shared" si="6"/>
        <v>6.8255872734739207E-3</v>
      </c>
      <c r="P39" s="15">
        <f>IFERROR(VLOOKUP($D39,'Eletric Encad NUTS II Tab'!$A$5:$E$111,P$1,FALSE),"")</f>
        <v>1272902.4055126968</v>
      </c>
      <c r="Q39" s="15">
        <f>IFERROR(VLOOKUP($D39,'Eletric Encad NUTS II Tab'!$A$5:$E$111,Q$1,FALSE),"")</f>
        <v>28893400</v>
      </c>
      <c r="R39" s="15">
        <f>IFERROR(VLOOKUP($D39,'Eletric Encad NUTS II Tab'!$A$5:$E$111,R$1,FALSE),"")</f>
        <v>186489800</v>
      </c>
      <c r="T39" s="9">
        <f t="shared" si="7"/>
        <v>2012</v>
      </c>
      <c r="U39" s="9">
        <v>2012</v>
      </c>
      <c r="V39" s="10">
        <f>IFERROR(VLOOKUP($U39,'Eletric Cor NUTS II Tab'!$A$5:$I$52,2,FALSE),"")</f>
        <v>1686904</v>
      </c>
    </row>
    <row r="40" spans="4:22" x14ac:dyDescent="0.3">
      <c r="D40" s="13">
        <f t="shared" si="0"/>
        <v>2017</v>
      </c>
      <c r="E40" s="9">
        <f>IFERROR(VLOOKUP($D40,'Eletric Encad NUTS II Tab'!$A$5:$E$111,E$1,FALSE),"")</f>
        <v>1217875.6432344008</v>
      </c>
      <c r="G40" s="13">
        <f t="shared" si="1"/>
        <v>2017</v>
      </c>
      <c r="H40" s="14">
        <f t="shared" si="2"/>
        <v>1</v>
      </c>
      <c r="J40" s="13">
        <f t="shared" si="3"/>
        <v>2017</v>
      </c>
      <c r="K40" s="14">
        <f t="shared" si="4"/>
        <v>3.7806961265153843E-2</v>
      </c>
      <c r="M40" s="13">
        <f t="shared" si="5"/>
        <v>2017</v>
      </c>
      <c r="N40" s="14">
        <f t="shared" si="6"/>
        <v>6.3092950027892241E-3</v>
      </c>
      <c r="P40" s="15">
        <f>IFERROR(VLOOKUP($D40,'Eletric Encad NUTS II Tab'!$A$5:$E$111,P$1,FALSE),"")</f>
        <v>1217875.6432344008</v>
      </c>
      <c r="Q40" s="15">
        <f>IFERROR(VLOOKUP($D40,'Eletric Encad NUTS II Tab'!$A$5:$E$111,Q$1,FALSE),"")</f>
        <v>32213000</v>
      </c>
      <c r="R40" s="15">
        <f>IFERROR(VLOOKUP($D40,'Eletric Encad NUTS II Tab'!$A$5:$E$111,R$1,FALSE),"")</f>
        <v>193028800.00000003</v>
      </c>
      <c r="T40" s="9">
        <f t="shared" si="7"/>
        <v>2013</v>
      </c>
      <c r="U40" s="9">
        <v>2013</v>
      </c>
      <c r="V40" s="10">
        <f>IFERROR(VLOOKUP($U40,'Eletric Cor NUTS II Tab'!$A$5:$I$52,2,FALSE),"")</f>
        <v>1799956.0000000002</v>
      </c>
    </row>
    <row r="41" spans="4:22" x14ac:dyDescent="0.3">
      <c r="D41" s="13">
        <f t="shared" si="0"/>
        <v>2018</v>
      </c>
      <c r="E41" s="9">
        <f>IFERROR(VLOOKUP($D41,'Eletric Encad NUTS II Tab'!$A$5:$E$111,E$1,FALSE),"")</f>
        <v>1235774.0108028727</v>
      </c>
      <c r="G41" s="13">
        <f t="shared" si="1"/>
        <v>2018</v>
      </c>
      <c r="H41" s="14">
        <f t="shared" si="2"/>
        <v>1</v>
      </c>
      <c r="J41" s="13">
        <f t="shared" si="3"/>
        <v>2018</v>
      </c>
      <c r="K41" s="14">
        <f t="shared" si="4"/>
        <v>3.6128989191564639E-2</v>
      </c>
      <c r="M41" s="13">
        <f t="shared" si="5"/>
        <v>2018</v>
      </c>
      <c r="N41" s="14">
        <f t="shared" si="6"/>
        <v>6.2246617783870677E-3</v>
      </c>
      <c r="P41" s="15">
        <f>IFERROR(VLOOKUP($D41,'Eletric Encad NUTS II Tab'!$A$5:$E$111,P$1,FALSE),"")</f>
        <v>1235774.0108028727</v>
      </c>
      <c r="Q41" s="15">
        <f>IFERROR(VLOOKUP($D41,'Eletric Encad NUTS II Tab'!$A$5:$E$111,Q$1,FALSE),"")</f>
        <v>34204500</v>
      </c>
      <c r="R41" s="15">
        <f>IFERROR(VLOOKUP($D41,'Eletric Encad NUTS II Tab'!$A$5:$E$111,R$1,FALSE),"")</f>
        <v>198528700</v>
      </c>
      <c r="T41" s="9">
        <f t="shared" si="7"/>
        <v>2014</v>
      </c>
      <c r="U41" s="9">
        <v>2014</v>
      </c>
      <c r="V41" s="10">
        <f>IFERROR(VLOOKUP($U41,'Eletric Cor NUTS II Tab'!$A$5:$I$52,2,FALSE),"")</f>
        <v>1497716</v>
      </c>
    </row>
    <row r="42" spans="4:22" x14ac:dyDescent="0.3">
      <c r="D42" s="13">
        <f t="shared" si="0"/>
        <v>2019</v>
      </c>
      <c r="E42" s="9">
        <f>IFERROR(VLOOKUP($D42,'Eletric Encad NUTS II Tab'!$A$5:$E$111,E$1,FALSE),"")</f>
        <v>1265040.1205432939</v>
      </c>
      <c r="G42" s="13">
        <f t="shared" si="1"/>
        <v>2019</v>
      </c>
      <c r="H42" s="14">
        <f t="shared" si="2"/>
        <v>1</v>
      </c>
      <c r="J42" s="13">
        <f t="shared" si="3"/>
        <v>2019</v>
      </c>
      <c r="K42" s="14">
        <f t="shared" si="4"/>
        <v>3.5093893871199613E-2</v>
      </c>
      <c r="M42" s="13">
        <f t="shared" si="5"/>
        <v>2019</v>
      </c>
      <c r="N42" s="14">
        <f t="shared" si="6"/>
        <v>6.205590940140727E-3</v>
      </c>
      <c r="P42" s="15">
        <f>IFERROR(VLOOKUP($D42,'Eletric Encad NUTS II Tab'!$A$5:$E$111,P$1,FALSE),"")</f>
        <v>1265040.1205432939</v>
      </c>
      <c r="Q42" s="15">
        <f>IFERROR(VLOOKUP($D42,'Eletric Encad NUTS II Tab'!$A$5:$E$111,Q$1,FALSE),"")</f>
        <v>36047300</v>
      </c>
      <c r="R42" s="15">
        <f>IFERROR(VLOOKUP($D42,'Eletric Encad NUTS II Tab'!$A$5:$E$111,R$1,FALSE),"")</f>
        <v>203854900</v>
      </c>
      <c r="T42" s="9">
        <f t="shared" si="7"/>
        <v>2015</v>
      </c>
      <c r="U42" s="9">
        <v>2015</v>
      </c>
      <c r="V42" s="10">
        <f>IFERROR(VLOOKUP($U42,'Eletric Cor NUTS II Tab'!$A$5:$I$52,2,FALSE),"")</f>
        <v>1451927</v>
      </c>
    </row>
    <row r="43" spans="4:22" x14ac:dyDescent="0.3">
      <c r="D43" s="13">
        <f t="shared" si="0"/>
        <v>2020</v>
      </c>
      <c r="E43" s="9">
        <f>IFERROR(VLOOKUP($D43,'Eletric Encad NUTS II Tab'!$A$5:$E$111,E$1,FALSE),"")</f>
        <v>1272655.9648453123</v>
      </c>
      <c r="G43" s="13">
        <f t="shared" si="1"/>
        <v>2020</v>
      </c>
      <c r="H43" s="14">
        <f t="shared" si="2"/>
        <v>1</v>
      </c>
      <c r="J43" s="13">
        <f t="shared" si="3"/>
        <v>2020</v>
      </c>
      <c r="K43" s="14">
        <f t="shared" si="4"/>
        <v>3.6090917117201339E-2</v>
      </c>
      <c r="M43" s="13">
        <f t="shared" si="5"/>
        <v>2020</v>
      </c>
      <c r="N43" s="14">
        <f t="shared" si="6"/>
        <v>6.8080533538609749E-3</v>
      </c>
      <c r="P43" s="15">
        <f>IFERROR(VLOOKUP($D43,'Eletric Encad NUTS II Tab'!$A$5:$E$111,P$1,FALSE),"")</f>
        <v>1272655.9648453123</v>
      </c>
      <c r="Q43" s="15">
        <f>IFERROR(VLOOKUP($D43,'Eletric Encad NUTS II Tab'!$A$5:$E$111,Q$1,FALSE),"")</f>
        <v>35262500</v>
      </c>
      <c r="R43" s="15">
        <f>IFERROR(VLOOKUP($D43,'Eletric Encad NUTS II Tab'!$A$5:$E$111,R$1,FALSE),"")</f>
        <v>186933900.00000003</v>
      </c>
      <c r="T43" s="9">
        <f t="shared" si="7"/>
        <v>2016</v>
      </c>
      <c r="U43" s="9">
        <v>2016</v>
      </c>
      <c r="V43" s="10">
        <f>IFERROR(VLOOKUP($U43,'Eletric Cor NUTS II Tab'!$A$5:$I$52,2,FALSE),"")</f>
        <v>1272898</v>
      </c>
    </row>
    <row r="44" spans="4:22" x14ac:dyDescent="0.3">
      <c r="D44" s="13">
        <f>D45-1</f>
        <v>2021</v>
      </c>
      <c r="E44" s="9">
        <f>IFERROR(VLOOKUP($D44,'Eletric Encad NUTS II Tab'!$A$5:$E$111,E$1,FALSE),"")</f>
        <v>1413235.3080358575</v>
      </c>
      <c r="G44" s="13">
        <f t="shared" si="1"/>
        <v>2021</v>
      </c>
      <c r="H44" s="14">
        <f t="shared" si="2"/>
        <v>1</v>
      </c>
      <c r="J44" s="13">
        <f t="shared" si="3"/>
        <v>2021</v>
      </c>
      <c r="K44" s="14">
        <f t="shared" si="4"/>
        <v>3.7086463150272461E-2</v>
      </c>
      <c r="M44" s="13">
        <f t="shared" si="5"/>
        <v>2021</v>
      </c>
      <c r="N44" s="14">
        <f t="shared" si="6"/>
        <v>7.1498621011421067E-3</v>
      </c>
      <c r="P44" s="15">
        <f>IFERROR(VLOOKUP($D44,'Eletric Encad NUTS II Tab'!$A$5:$E$111,P$1,FALSE),"")</f>
        <v>1413235.3080358575</v>
      </c>
      <c r="Q44" s="15">
        <f>IFERROR(VLOOKUP($D44,'Eletric Encad NUTS II Tab'!$A$5:$E$111,Q$1,FALSE),"")</f>
        <v>38106500</v>
      </c>
      <c r="R44" s="15">
        <f>IFERROR(VLOOKUP($D44,'Eletric Encad NUTS II Tab'!$A$5:$E$111,R$1,FALSE),"")</f>
        <v>197659099.99999997</v>
      </c>
      <c r="T44" s="9">
        <f t="shared" si="7"/>
        <v>2017</v>
      </c>
      <c r="U44" s="9">
        <v>2017</v>
      </c>
      <c r="V44" s="10">
        <f>IFERROR(VLOOKUP($U44,'Eletric Cor NUTS II Tab'!$A$5:$I$52,2,FALSE),"")</f>
        <v>1243384</v>
      </c>
    </row>
    <row r="45" spans="4:22" x14ac:dyDescent="0.3">
      <c r="D45" s="13">
        <f>T4</f>
        <v>2022</v>
      </c>
      <c r="E45" s="9">
        <f>IFERROR(VLOOKUP($D45,'Eletric Encad NUTS II Tab'!$A$5:$E$111,E$1,FALSE),"")</f>
        <v>1223074.4101057216</v>
      </c>
      <c r="G45" s="13">
        <f t="shared" si="1"/>
        <v>2022</v>
      </c>
      <c r="H45" s="14">
        <f>IF(SUM(E45)=0,"",E45/P45)</f>
        <v>1</v>
      </c>
      <c r="J45" s="13">
        <f t="shared" si="3"/>
        <v>2022</v>
      </c>
      <c r="K45" s="14">
        <f>IF(SUM(E45)=0,"",E45/Q45)</f>
        <v>3.1162322384440718E-2</v>
      </c>
      <c r="M45" s="13">
        <f t="shared" si="5"/>
        <v>2022</v>
      </c>
      <c r="N45" s="14">
        <f>IF(SUM(E45)=0,"",E45/R45)</f>
        <v>5.7923253758304779E-3</v>
      </c>
      <c r="P45" s="15">
        <f>IFERROR(VLOOKUP($D45,'Eletric Encad NUTS II Tab'!$A$5:$E$111,P$1,FALSE),"")</f>
        <v>1223074.4101057216</v>
      </c>
      <c r="Q45" s="15">
        <f>IFERROR(VLOOKUP($D45,'Eletric Encad NUTS II Tab'!$A$5:$E$111,Q$1,FALSE),"")</f>
        <v>39248500</v>
      </c>
      <c r="R45" s="15">
        <f>IFERROR(VLOOKUP($D45,'Eletric Encad NUTS II Tab'!$A$5:$E$111,R$1,FALSE),"")</f>
        <v>211154300</v>
      </c>
      <c r="T45" s="9">
        <f t="shared" si="7"/>
        <v>2018</v>
      </c>
      <c r="U45" s="9">
        <v>2018</v>
      </c>
      <c r="V45" s="10">
        <f>IFERROR(VLOOKUP($U45,'Eletric Cor NUTS II Tab'!$A$5:$I$52,2,FALSE),"")</f>
        <v>1298960</v>
      </c>
    </row>
    <row r="46" spans="4:22" x14ac:dyDescent="0.3">
      <c r="T46" s="9">
        <f t="shared" si="7"/>
        <v>2019</v>
      </c>
      <c r="U46" s="9">
        <v>2019</v>
      </c>
      <c r="V46" s="10">
        <f>IFERROR(VLOOKUP($U46,'Eletric Cor NUTS II Tab'!$A$5:$I$52,2,FALSE),"")</f>
        <v>1362173</v>
      </c>
    </row>
    <row r="47" spans="4:22" x14ac:dyDescent="0.3">
      <c r="T47" s="9">
        <f t="shared" si="7"/>
        <v>2020</v>
      </c>
      <c r="U47" s="9">
        <v>2020</v>
      </c>
      <c r="V47" s="10">
        <f>IFERROR(VLOOKUP($U47,'Eletric Cor NUTS II Tab'!$A$5:$I$52,2,FALSE),"")</f>
        <v>1389854</v>
      </c>
    </row>
    <row r="48" spans="4:22" x14ac:dyDescent="0.3">
      <c r="T48" s="9">
        <f t="shared" si="7"/>
        <v>2021</v>
      </c>
      <c r="U48" s="9">
        <v>2021</v>
      </c>
      <c r="V48" s="10">
        <f>IFERROR(VLOOKUP($U48,'Eletric Cor NUTS II Tab'!$A$5:$I$52,2,FALSE),"")</f>
        <v>1618431</v>
      </c>
    </row>
    <row r="49" spans="20:22" x14ac:dyDescent="0.3">
      <c r="T49" s="9">
        <f t="shared" si="7"/>
        <v>2022</v>
      </c>
      <c r="U49" s="9">
        <v>2022</v>
      </c>
      <c r="V49" s="10">
        <f>IFERROR(VLOOKUP($U49,'Eletric Cor NUTS II Tab'!$A$5:$I$52,2,FALSE),"")</f>
        <v>1516530</v>
      </c>
    </row>
    <row r="50" spans="20:22" x14ac:dyDescent="0.3">
      <c r="T50" s="9" t="str">
        <f t="shared" si="7"/>
        <v/>
      </c>
      <c r="U50" s="9">
        <v>2023</v>
      </c>
      <c r="V50" s="10" t="str">
        <f>IFERROR(VLOOKUP($U50,'Eletric Cor NUTS II Tab'!$A$5:$I$52,2,FALSE),"")</f>
        <v/>
      </c>
    </row>
    <row r="51" spans="20:22" x14ac:dyDescent="0.3">
      <c r="T51" s="9" t="str">
        <f t="shared" si="7"/>
        <v/>
      </c>
      <c r="U51" s="9">
        <v>2024</v>
      </c>
      <c r="V51" s="10" t="str">
        <f>IFERROR(VLOOKUP($U51,'Eletric Cor NUTS II Tab'!$A$5:$I$52,2,FALSE),"")</f>
        <v/>
      </c>
    </row>
    <row r="52" spans="20:22" x14ac:dyDescent="0.3">
      <c r="T52" s="9" t="str">
        <f t="shared" si="7"/>
        <v/>
      </c>
      <c r="U52" s="9">
        <v>2025</v>
      </c>
      <c r="V52" s="10" t="str">
        <f>IFERROR(VLOOKUP($U52,'Eletric Cor NUTS II Tab'!$A$5:$I$52,2,FALSE),"")</f>
        <v/>
      </c>
    </row>
    <row r="53" spans="20:22" x14ac:dyDescent="0.3">
      <c r="T53" s="9" t="str">
        <f t="shared" si="7"/>
        <v/>
      </c>
      <c r="U53" s="9">
        <v>2026</v>
      </c>
      <c r="V53" s="10" t="str">
        <f>IFERROR(VLOOKUP($U53,'Eletric Cor NUTS II Tab'!$A$5:$I$52,2,FALSE),"")</f>
        <v/>
      </c>
    </row>
    <row r="54" spans="20:22" x14ac:dyDescent="0.3">
      <c r="T54" s="9" t="str">
        <f t="shared" si="7"/>
        <v/>
      </c>
      <c r="U54" s="9">
        <v>2027</v>
      </c>
      <c r="V54" s="10" t="str">
        <f>IFERROR(VLOOKUP($U54,'Eletric Cor NUTS II Tab'!$A$5:$I$52,2,FALSE),"")</f>
        <v/>
      </c>
    </row>
    <row r="55" spans="20:22" x14ac:dyDescent="0.3">
      <c r="T55" s="9" t="str">
        <f t="shared" si="7"/>
        <v/>
      </c>
      <c r="U55" s="9">
        <v>2028</v>
      </c>
      <c r="V55" s="10" t="str">
        <f>IFERROR(VLOOKUP($U55,'Eletric Cor NUTS II Tab'!$A$5:$I$52,2,FALSE),"")</f>
        <v/>
      </c>
    </row>
    <row r="56" spans="20:22" x14ac:dyDescent="0.3">
      <c r="T56" s="9" t="str">
        <f t="shared" si="7"/>
        <v/>
      </c>
      <c r="U56" s="9">
        <v>2029</v>
      </c>
      <c r="V56" s="10" t="str">
        <f>IFERROR(VLOOKUP($U56,'Eletric Cor NUTS II Tab'!$A$5:$I$52,2,FALSE),"")</f>
        <v/>
      </c>
    </row>
  </sheetData>
  <sheetProtection algorithmName="SHA-512" hashValue="rhKN4sI9bg7vtK2q1efsfgxcyC+2ccuTbklz2ZaMywD7UIu/Se7L3kBRUwI7uOvMhpUWxKJwrxhAFYgOIGptJQ==" saltValue="tRVx2FfsO8hSGInsW8GgGg==" spinCount="100000" sheet="1" objects="1" scenarios="1" autoFilter="0"/>
  <mergeCells count="4">
    <mergeCell ref="D2:E2"/>
    <mergeCell ref="G2:H2"/>
    <mergeCell ref="J2:K2"/>
    <mergeCell ref="M2: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042E5-3B46-42BD-A81A-6595237C8BA6}">
  <sheetPr codeName="Folha79"/>
  <dimension ref="B2:C29"/>
  <sheetViews>
    <sheetView workbookViewId="0">
      <selection activeCell="A34" sqref="A1:XFD1048576"/>
    </sheetView>
  </sheetViews>
  <sheetFormatPr defaultRowHeight="14.4" x14ac:dyDescent="0.3"/>
  <cols>
    <col min="1" max="16384" width="8.88671875" style="9"/>
  </cols>
  <sheetData>
    <row r="2" spans="2:3" x14ac:dyDescent="0.3">
      <c r="B2" s="9">
        <v>1995</v>
      </c>
      <c r="C2" s="9">
        <v>66418</v>
      </c>
    </row>
    <row r="3" spans="2:3" x14ac:dyDescent="0.3">
      <c r="B3" s="9">
        <f>B2+1</f>
        <v>1996</v>
      </c>
      <c r="C3" s="9">
        <v>79289</v>
      </c>
    </row>
    <row r="4" spans="2:3" x14ac:dyDescent="0.3">
      <c r="B4" s="9">
        <f t="shared" ref="B4:B29" si="0">B3+1</f>
        <v>1997</v>
      </c>
      <c r="C4" s="9">
        <v>180044</v>
      </c>
    </row>
    <row r="5" spans="2:3" x14ac:dyDescent="0.3">
      <c r="B5" s="9">
        <f t="shared" si="0"/>
        <v>1998</v>
      </c>
      <c r="C5" s="9">
        <v>34150.000000000007</v>
      </c>
    </row>
    <row r="6" spans="2:3" x14ac:dyDescent="0.3">
      <c r="B6" s="9">
        <f t="shared" si="0"/>
        <v>1999</v>
      </c>
      <c r="C6" s="9">
        <v>311884</v>
      </c>
    </row>
    <row r="7" spans="2:3" x14ac:dyDescent="0.3">
      <c r="B7" s="9">
        <f t="shared" si="0"/>
        <v>2000</v>
      </c>
      <c r="C7" s="9">
        <v>366134</v>
      </c>
    </row>
    <row r="8" spans="2:3" x14ac:dyDescent="0.3">
      <c r="B8" s="9">
        <f t="shared" si="0"/>
        <v>2001</v>
      </c>
      <c r="C8" s="9">
        <v>346466</v>
      </c>
    </row>
    <row r="9" spans="2:3" x14ac:dyDescent="0.3">
      <c r="B9" s="9">
        <f t="shared" si="0"/>
        <v>2002</v>
      </c>
      <c r="C9" s="9">
        <v>163956.00000000003</v>
      </c>
    </row>
    <row r="10" spans="2:3" x14ac:dyDescent="0.3">
      <c r="B10" s="9">
        <f t="shared" si="0"/>
        <v>2003</v>
      </c>
      <c r="C10" s="9">
        <v>136856</v>
      </c>
    </row>
    <row r="11" spans="2:3" x14ac:dyDescent="0.3">
      <c r="B11" s="9">
        <f t="shared" si="0"/>
        <v>2004</v>
      </c>
      <c r="C11" s="9">
        <v>168591</v>
      </c>
    </row>
    <row r="12" spans="2:3" x14ac:dyDescent="0.3">
      <c r="B12" s="9">
        <f t="shared" si="0"/>
        <v>2005</v>
      </c>
      <c r="C12" s="9">
        <v>132310</v>
      </c>
    </row>
    <row r="13" spans="2:3" x14ac:dyDescent="0.3">
      <c r="B13" s="9">
        <f t="shared" si="0"/>
        <v>2006</v>
      </c>
      <c r="C13" s="9">
        <v>100807</v>
      </c>
    </row>
    <row r="14" spans="2:3" x14ac:dyDescent="0.3">
      <c r="B14" s="9">
        <f t="shared" si="0"/>
        <v>2007</v>
      </c>
      <c r="C14" s="9">
        <v>123912</v>
      </c>
    </row>
    <row r="15" spans="2:3" x14ac:dyDescent="0.3">
      <c r="B15" s="9">
        <f t="shared" si="0"/>
        <v>2008</v>
      </c>
      <c r="C15" s="9">
        <v>327551.99999999994</v>
      </c>
    </row>
    <row r="16" spans="2:3" x14ac:dyDescent="0.3">
      <c r="B16" s="9">
        <f t="shared" si="0"/>
        <v>2009</v>
      </c>
      <c r="C16" s="9">
        <v>352260.99999999994</v>
      </c>
    </row>
    <row r="17" spans="2:3" x14ac:dyDescent="0.3">
      <c r="B17" s="9">
        <f t="shared" si="0"/>
        <v>2010</v>
      </c>
      <c r="C17" s="9">
        <v>787364</v>
      </c>
    </row>
    <row r="18" spans="2:3" x14ac:dyDescent="0.3">
      <c r="B18" s="9">
        <f t="shared" si="0"/>
        <v>2011</v>
      </c>
      <c r="C18" s="9">
        <v>646866</v>
      </c>
    </row>
    <row r="19" spans="2:3" x14ac:dyDescent="0.3">
      <c r="B19" s="9">
        <f t="shared" si="0"/>
        <v>2012</v>
      </c>
      <c r="C19" s="9">
        <v>189677</v>
      </c>
    </row>
    <row r="20" spans="2:3" x14ac:dyDescent="0.3">
      <c r="B20" s="9">
        <f t="shared" si="0"/>
        <v>2013</v>
      </c>
      <c r="C20" s="9">
        <v>63320.000000000007</v>
      </c>
    </row>
    <row r="21" spans="2:3" x14ac:dyDescent="0.3">
      <c r="B21" s="9">
        <f t="shared" si="0"/>
        <v>2014</v>
      </c>
      <c r="C21" s="9">
        <v>103426</v>
      </c>
    </row>
    <row r="22" spans="2:3" x14ac:dyDescent="0.3">
      <c r="B22" s="9">
        <f t="shared" si="0"/>
        <v>2015</v>
      </c>
      <c r="C22" s="9">
        <v>67788.000000000015</v>
      </c>
    </row>
    <row r="23" spans="2:3" x14ac:dyDescent="0.3">
      <c r="B23" s="9">
        <f t="shared" si="0"/>
        <v>2016</v>
      </c>
      <c r="C23" s="9">
        <v>90338</v>
      </c>
    </row>
    <row r="24" spans="2:3" x14ac:dyDescent="0.3">
      <c r="B24" s="9">
        <f t="shared" si="0"/>
        <v>2017</v>
      </c>
      <c r="C24" s="9">
        <v>71506</v>
      </c>
    </row>
    <row r="25" spans="2:3" x14ac:dyDescent="0.3">
      <c r="B25" s="9">
        <f t="shared" si="0"/>
        <v>2018</v>
      </c>
      <c r="C25" s="9">
        <v>150781</v>
      </c>
    </row>
    <row r="26" spans="2:3" x14ac:dyDescent="0.3">
      <c r="B26" s="9">
        <f t="shared" si="0"/>
        <v>2019</v>
      </c>
      <c r="C26" s="9">
        <v>174613.99999999997</v>
      </c>
    </row>
    <row r="27" spans="2:3" x14ac:dyDescent="0.3">
      <c r="B27" s="9">
        <f t="shared" si="0"/>
        <v>2020</v>
      </c>
      <c r="C27" s="9">
        <v>132905</v>
      </c>
    </row>
    <row r="28" spans="2:3" x14ac:dyDescent="0.3">
      <c r="B28" s="9">
        <f t="shared" si="0"/>
        <v>2021</v>
      </c>
      <c r="C28" s="9">
        <v>118323.00000000001</v>
      </c>
    </row>
    <row r="29" spans="2:3" x14ac:dyDescent="0.3">
      <c r="B29" s="9">
        <f t="shared" si="0"/>
        <v>2022</v>
      </c>
      <c r="C29" s="9">
        <v>133930.99999999997</v>
      </c>
    </row>
  </sheetData>
  <sheetProtection algorithmName="SHA-512" hashValue="bIU2iDCkm9VCN3R8AH3p+ItCR0eqmJcMlEKhskchqUQbUNya9QYmcZBaVx+o9BnngWid0hwLL1QNEzKj7xgaYQ==" saltValue="CY8oeRmtdRMdjS3k/ZDOCA==" spinCount="100000" sheet="1" objects="1" scenarios="1" autoFilter="0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Folha50"/>
  <dimension ref="A1:V56"/>
  <sheetViews>
    <sheetView topLeftCell="P1" workbookViewId="0">
      <selection activeCell="A34" sqref="A1:XFD1048576"/>
    </sheetView>
  </sheetViews>
  <sheetFormatPr defaultRowHeight="14.4" x14ac:dyDescent="0.3"/>
  <cols>
    <col min="1" max="1" width="8.88671875" style="9"/>
    <col min="2" max="2" width="21" style="9" bestFit="1" customWidth="1"/>
    <col min="3" max="4" width="8.88671875" style="9"/>
    <col min="5" max="5" width="16.6640625" style="9" customWidth="1"/>
    <col min="6" max="7" width="8.88671875" style="9"/>
    <col min="8" max="8" width="16.6640625" style="9" customWidth="1"/>
    <col min="9" max="10" width="8.88671875" style="9"/>
    <col min="11" max="11" width="16.6640625" style="9" customWidth="1"/>
    <col min="12" max="13" width="8.88671875" style="9"/>
    <col min="14" max="14" width="16.6640625" style="9" customWidth="1"/>
    <col min="15" max="15" width="8.88671875" style="9"/>
    <col min="16" max="16" width="12.109375" style="9" bestFit="1" customWidth="1"/>
    <col min="17" max="17" width="10.109375" style="9" bestFit="1" customWidth="1"/>
    <col min="18" max="18" width="11.109375" style="9" bestFit="1" customWidth="1"/>
    <col min="19" max="19" width="8.88671875" style="9"/>
    <col min="20" max="20" width="5" style="9" bestFit="1" customWidth="1"/>
    <col min="21" max="21" width="5" style="10" bestFit="1" customWidth="1"/>
    <col min="22" max="22" width="11.44140625" style="9" bestFit="1" customWidth="1"/>
    <col min="23" max="16384" width="8.88671875" style="9"/>
  </cols>
  <sheetData>
    <row r="1" spans="1:22" x14ac:dyDescent="0.3">
      <c r="A1" s="9">
        <v>1</v>
      </c>
      <c r="B1" s="9" t="str">
        <f>VLOOKUP(A1,$A$5:$B$10,2,FALSE)</f>
        <v>Portugal</v>
      </c>
      <c r="E1" s="9">
        <f>A1+1</f>
        <v>2</v>
      </c>
      <c r="P1" s="9">
        <v>2</v>
      </c>
      <c r="Q1" s="9">
        <v>3</v>
      </c>
      <c r="R1" s="9">
        <v>4</v>
      </c>
    </row>
    <row r="2" spans="1:22" x14ac:dyDescent="0.3">
      <c r="D2" s="70" t="s">
        <v>40</v>
      </c>
      <c r="E2" s="70"/>
      <c r="G2" s="70" t="s">
        <v>41</v>
      </c>
      <c r="H2" s="70"/>
      <c r="J2" s="70" t="s">
        <v>42</v>
      </c>
      <c r="K2" s="70"/>
      <c r="M2" s="70" t="s">
        <v>43</v>
      </c>
      <c r="N2" s="70"/>
    </row>
    <row r="3" spans="1:22" x14ac:dyDescent="0.3">
      <c r="U3" s="9"/>
      <c r="V3" s="10"/>
    </row>
    <row r="4" spans="1:22" ht="72" x14ac:dyDescent="0.3">
      <c r="D4" s="12"/>
      <c r="E4" s="17" t="str">
        <f>HLOOKUP(B1,'Refinarias Cor NUTS II Tab'!$B$3:$D$42,E1,FALSE)</f>
        <v>Investimento em Infraestruturas de Refinação de Produtos Petrolíferos</v>
      </c>
      <c r="G4" s="12"/>
      <c r="H4" s="17" t="str">
        <f>E4</f>
        <v>Investimento em Infraestruturas de Refinação de Produtos Petrolíferos</v>
      </c>
      <c r="J4" s="12"/>
      <c r="K4" s="17" t="str">
        <f>H4</f>
        <v>Investimento em Infraestruturas de Refinação de Produtos Petrolíferos</v>
      </c>
      <c r="M4" s="12"/>
      <c r="N4" s="17" t="str">
        <f>K4</f>
        <v>Investimento em Infraestruturas de Refinação de Produtos Petrolíferos</v>
      </c>
      <c r="P4" s="11" t="s">
        <v>36</v>
      </c>
      <c r="Q4" s="11" t="s">
        <v>37</v>
      </c>
      <c r="R4" s="11" t="s">
        <v>38</v>
      </c>
      <c r="T4" s="9">
        <f>MAX(T5:T500)</f>
        <v>2022</v>
      </c>
      <c r="U4" s="9"/>
      <c r="V4" s="10" t="s">
        <v>36</v>
      </c>
    </row>
    <row r="5" spans="1:22" x14ac:dyDescent="0.3">
      <c r="A5" s="9">
        <v>1</v>
      </c>
      <c r="B5" s="9" t="s">
        <v>36</v>
      </c>
      <c r="D5" s="13">
        <f t="shared" ref="D5:D43" si="0">D6-1</f>
        <v>1982</v>
      </c>
      <c r="E5" s="9">
        <f>IFERROR(VLOOKUP($D5,'Refinarias Cor NUTS II Tab'!$A$5:$D$111,E$1,FALSE),"")</f>
        <v>3179.4024172420604</v>
      </c>
      <c r="G5" s="13">
        <f>D5</f>
        <v>1982</v>
      </c>
      <c r="H5" s="14">
        <f>IF(SUM(E5)=0,"",E5/P5)</f>
        <v>1</v>
      </c>
      <c r="J5" s="13">
        <f>G5</f>
        <v>1982</v>
      </c>
      <c r="K5" s="14">
        <f>IF(SUM(E5)=0,"",E5/Q5)</f>
        <v>8.0279830755531278E-4</v>
      </c>
      <c r="M5" s="13">
        <f>J5</f>
        <v>1982</v>
      </c>
      <c r="N5" s="14">
        <f>IF(SUM(E5)=0,"",E5/R5)</f>
        <v>2.6174383940413766E-4</v>
      </c>
      <c r="P5" s="15">
        <f>IFERROR(VLOOKUP($D5,'Refinarias Cor NUTS II Tab'!$A$5:$D$111,P$1,FALSE),"")</f>
        <v>3179.4024172420604</v>
      </c>
      <c r="Q5" s="15">
        <f>IFERROR(VLOOKUP($D5,'Refinarias Cor NUTS II Tab'!$A$5:$D$111,Q$1,FALSE),"")</f>
        <v>3960399.9999999995</v>
      </c>
      <c r="R5" s="15">
        <f>IFERROR(VLOOKUP($D5,'Refinarias Cor NUTS II Tab'!$A$5:$D$111,R$1,FALSE),"")</f>
        <v>12147000</v>
      </c>
      <c r="T5" s="9">
        <f>IF(SUM(V5)&gt;0,U5,"")</f>
        <v>1978</v>
      </c>
      <c r="U5" s="9">
        <v>1978</v>
      </c>
      <c r="V5" s="10">
        <f>IFERROR(VLOOKUP($U5,'Refinarias Cor NUTS II Tab'!$A$5:$I$52,2,FALSE),"")</f>
        <v>48853.981258630913</v>
      </c>
    </row>
    <row r="6" spans="1:22" x14ac:dyDescent="0.3">
      <c r="D6" s="13">
        <f t="shared" si="0"/>
        <v>1983</v>
      </c>
      <c r="E6" s="9">
        <f>IFERROR(VLOOKUP($D6,'Refinarias Cor NUTS II Tab'!$A$5:$D$111,E$1,FALSE),"")</f>
        <v>1651.3537137502472</v>
      </c>
      <c r="G6" s="13">
        <f t="shared" ref="G6:G45" si="1">D6</f>
        <v>1983</v>
      </c>
      <c r="H6" s="14">
        <f t="shared" ref="H6:H44" si="2">IF(SUM(E6)=0,"",E6/P6)</f>
        <v>1</v>
      </c>
      <c r="J6" s="13">
        <f t="shared" ref="J6:J45" si="3">G6</f>
        <v>1983</v>
      </c>
      <c r="K6" s="14">
        <f t="shared" ref="K6:K44" si="4">IF(SUM(E6)=0,"",E6/Q6)</f>
        <v>3.413651087855808E-4</v>
      </c>
      <c r="M6" s="13">
        <f t="shared" ref="M6:M45" si="5">J6</f>
        <v>1983</v>
      </c>
      <c r="N6" s="14">
        <f t="shared" ref="N6:N44" si="6">IF(SUM(E6)=0,"",E6/R6)</f>
        <v>1.0695296073511964E-4</v>
      </c>
      <c r="P6" s="15">
        <f>IFERROR(VLOOKUP($D6,'Refinarias Cor NUTS II Tab'!$A$5:$D$111,P$1,FALSE),"")</f>
        <v>1651.3537137502472</v>
      </c>
      <c r="Q6" s="15">
        <f>IFERROR(VLOOKUP($D6,'Refinarias Cor NUTS II Tab'!$A$5:$D$111,Q$1,FALSE),"")</f>
        <v>4837500</v>
      </c>
      <c r="R6" s="15">
        <f>IFERROR(VLOOKUP($D6,'Refinarias Cor NUTS II Tab'!$A$5:$D$111,R$1,FALSE),"")</f>
        <v>15440000</v>
      </c>
      <c r="T6" s="9">
        <f t="shared" ref="T6:T56" si="7">IF(SUM(V6)&gt;0,U6,"")</f>
        <v>1979</v>
      </c>
      <c r="U6" s="9">
        <v>1979</v>
      </c>
      <c r="V6" s="10">
        <f>IFERROR(VLOOKUP($U6,'Refinarias Cor NUTS II Tab'!$A$5:$I$52,2,FALSE),"")</f>
        <v>20864.379759321371</v>
      </c>
    </row>
    <row r="7" spans="1:22" x14ac:dyDescent="0.3">
      <c r="D7" s="13">
        <f t="shared" si="0"/>
        <v>1984</v>
      </c>
      <c r="E7" s="9">
        <f>IFERROR(VLOOKUP($D7,'Refinarias Cor NUTS II Tab'!$A$5:$D$111,E$1,FALSE),"")</f>
        <v>1199.5543499704088</v>
      </c>
      <c r="G7" s="13">
        <f t="shared" si="1"/>
        <v>1984</v>
      </c>
      <c r="H7" s="14">
        <f t="shared" si="2"/>
        <v>1</v>
      </c>
      <c r="J7" s="13">
        <f t="shared" si="3"/>
        <v>1984</v>
      </c>
      <c r="K7" s="14">
        <f t="shared" si="4"/>
        <v>2.2912810153580669E-4</v>
      </c>
      <c r="M7" s="13">
        <f t="shared" si="5"/>
        <v>1984</v>
      </c>
      <c r="N7" s="14">
        <f t="shared" si="6"/>
        <v>6.3304361706180214E-5</v>
      </c>
      <c r="P7" s="15">
        <f>IFERROR(VLOOKUP($D7,'Refinarias Cor NUTS II Tab'!$A$5:$D$111,P$1,FALSE),"")</f>
        <v>1199.5543499704088</v>
      </c>
      <c r="Q7" s="15">
        <f>IFERROR(VLOOKUP($D7,'Refinarias Cor NUTS II Tab'!$A$5:$D$111,Q$1,FALSE),"")</f>
        <v>5235300</v>
      </c>
      <c r="R7" s="15">
        <f>IFERROR(VLOOKUP($D7,'Refinarias Cor NUTS II Tab'!$A$5:$D$111,R$1,FALSE),"")</f>
        <v>18949000</v>
      </c>
      <c r="T7" s="9">
        <f t="shared" si="7"/>
        <v>1980</v>
      </c>
      <c r="U7" s="9">
        <v>1980</v>
      </c>
      <c r="V7" s="10">
        <f>IFERROR(VLOOKUP($U7,'Refinarias Cor NUTS II Tab'!$A$5:$I$52,2,FALSE),"")</f>
        <v>33050.016571315849</v>
      </c>
    </row>
    <row r="8" spans="1:22" x14ac:dyDescent="0.3">
      <c r="D8" s="13">
        <f t="shared" si="0"/>
        <v>1985</v>
      </c>
      <c r="E8" s="9">
        <f>IFERROR(VLOOKUP($D8,'Refinarias Cor NUTS II Tab'!$A$5:$D$111,E$1,FALSE),"")</f>
        <v>2661.3063720654973</v>
      </c>
      <c r="G8" s="13">
        <f t="shared" si="1"/>
        <v>1985</v>
      </c>
      <c r="H8" s="14">
        <f t="shared" si="2"/>
        <v>1</v>
      </c>
      <c r="J8" s="13">
        <f t="shared" si="3"/>
        <v>1985</v>
      </c>
      <c r="K8" s="14">
        <f t="shared" si="4"/>
        <v>4.435954215530715E-4</v>
      </c>
      <c r="M8" s="13">
        <f t="shared" si="5"/>
        <v>1985</v>
      </c>
      <c r="N8" s="14">
        <f t="shared" si="6"/>
        <v>1.1457961622036268E-4</v>
      </c>
      <c r="P8" s="15">
        <f>IFERROR(VLOOKUP($D8,'Refinarias Cor NUTS II Tab'!$A$5:$D$111,P$1,FALSE),"")</f>
        <v>2661.3063720654973</v>
      </c>
      <c r="Q8" s="15">
        <f>IFERROR(VLOOKUP($D8,'Refinarias Cor NUTS II Tab'!$A$5:$D$111,Q$1,FALSE),"")</f>
        <v>5999400</v>
      </c>
      <c r="R8" s="15">
        <f>IFERROR(VLOOKUP($D8,'Refinarias Cor NUTS II Tab'!$A$5:$D$111,R$1,FALSE),"")</f>
        <v>23226699.999999996</v>
      </c>
      <c r="T8" s="9">
        <f t="shared" si="7"/>
        <v>1981</v>
      </c>
      <c r="U8" s="9">
        <v>1981</v>
      </c>
      <c r="V8" s="10">
        <f>IFERROR(VLOOKUP($U8,'Refinarias Cor NUTS II Tab'!$A$5:$I$52,2,FALSE),"")</f>
        <v>35062.383704872766</v>
      </c>
    </row>
    <row r="9" spans="1:22" x14ac:dyDescent="0.3">
      <c r="D9" s="13">
        <f t="shared" si="0"/>
        <v>1986</v>
      </c>
      <c r="E9" s="9">
        <f>IFERROR(VLOOKUP($D9,'Refinarias Cor NUTS II Tab'!$A$5:$D$111,E$1,FALSE),"")</f>
        <v>6535.2769777076373</v>
      </c>
      <c r="G9" s="13">
        <f t="shared" si="1"/>
        <v>1986</v>
      </c>
      <c r="H9" s="14">
        <f t="shared" si="2"/>
        <v>1</v>
      </c>
      <c r="J9" s="13">
        <f t="shared" si="3"/>
        <v>1986</v>
      </c>
      <c r="K9" s="14">
        <f t="shared" si="4"/>
        <v>9.2525724568292525E-4</v>
      </c>
      <c r="M9" s="13">
        <f t="shared" si="5"/>
        <v>1986</v>
      </c>
      <c r="N9" s="14">
        <f t="shared" si="6"/>
        <v>2.3066280460344753E-4</v>
      </c>
      <c r="P9" s="15">
        <f>IFERROR(VLOOKUP($D9,'Refinarias Cor NUTS II Tab'!$A$5:$D$111,P$1,FALSE),"")</f>
        <v>6535.2769777076373</v>
      </c>
      <c r="Q9" s="15">
        <f>IFERROR(VLOOKUP($D9,'Refinarias Cor NUTS II Tab'!$A$5:$D$111,Q$1,FALSE),"")</f>
        <v>7063200</v>
      </c>
      <c r="R9" s="15">
        <f>IFERROR(VLOOKUP($D9,'Refinarias Cor NUTS II Tab'!$A$5:$D$111,R$1,FALSE),"")</f>
        <v>28332600</v>
      </c>
      <c r="T9" s="9">
        <f t="shared" si="7"/>
        <v>1982</v>
      </c>
      <c r="U9" s="9">
        <v>1982</v>
      </c>
      <c r="V9" s="10">
        <f>IFERROR(VLOOKUP($U9,'Refinarias Cor NUTS II Tab'!$A$5:$I$52,2,FALSE),"")</f>
        <v>3179.4024172420604</v>
      </c>
    </row>
    <row r="10" spans="1:22" x14ac:dyDescent="0.3">
      <c r="D10" s="13">
        <f t="shared" si="0"/>
        <v>1987</v>
      </c>
      <c r="E10" s="9">
        <f>IFERROR(VLOOKUP($D10,'Refinarias Cor NUTS II Tab'!$A$5:$D$111,E$1,FALSE),"")</f>
        <v>9170.3635825606671</v>
      </c>
      <c r="G10" s="13">
        <f t="shared" si="1"/>
        <v>1987</v>
      </c>
      <c r="H10" s="14">
        <f t="shared" si="2"/>
        <v>1</v>
      </c>
      <c r="J10" s="13">
        <f t="shared" si="3"/>
        <v>1987</v>
      </c>
      <c r="K10" s="14">
        <f t="shared" si="4"/>
        <v>9.9598835517042644E-4</v>
      </c>
      <c r="M10" s="13">
        <f t="shared" si="5"/>
        <v>1987</v>
      </c>
      <c r="N10" s="14">
        <f t="shared" si="6"/>
        <v>2.7367275713805953E-4</v>
      </c>
      <c r="P10" s="15">
        <f>IFERROR(VLOOKUP($D10,'Refinarias Cor NUTS II Tab'!$A$5:$D$111,P$1,FALSE),"")</f>
        <v>9170.3635825606671</v>
      </c>
      <c r="Q10" s="15">
        <f>IFERROR(VLOOKUP($D10,'Refinarias Cor NUTS II Tab'!$A$5:$D$111,Q$1,FALSE),"")</f>
        <v>9207300</v>
      </c>
      <c r="R10" s="15">
        <f>IFERROR(VLOOKUP($D10,'Refinarias Cor NUTS II Tab'!$A$5:$D$111,R$1,FALSE),"")</f>
        <v>33508500</v>
      </c>
      <c r="T10" s="9">
        <f t="shared" si="7"/>
        <v>1983</v>
      </c>
      <c r="U10" s="9">
        <v>1983</v>
      </c>
      <c r="V10" s="10">
        <f>IFERROR(VLOOKUP($U10,'Refinarias Cor NUTS II Tab'!$A$5:$I$52,2,FALSE),"")</f>
        <v>1651.3537137502472</v>
      </c>
    </row>
    <row r="11" spans="1:22" x14ac:dyDescent="0.3">
      <c r="D11" s="13">
        <f t="shared" si="0"/>
        <v>1988</v>
      </c>
      <c r="E11" s="9">
        <f>IFERROR(VLOOKUP($D11,'Refinarias Cor NUTS II Tab'!$A$5:$D$111,E$1,FALSE),"")</f>
        <v>18924.116985598746</v>
      </c>
      <c r="G11" s="13">
        <f t="shared" si="1"/>
        <v>1988</v>
      </c>
      <c r="H11" s="14">
        <f t="shared" si="2"/>
        <v>1</v>
      </c>
      <c r="J11" s="13">
        <f t="shared" si="3"/>
        <v>1988</v>
      </c>
      <c r="K11" s="14">
        <f t="shared" si="4"/>
        <v>1.6169483736285203E-3</v>
      </c>
      <c r="M11" s="13">
        <f t="shared" si="5"/>
        <v>1988</v>
      </c>
      <c r="N11" s="14">
        <f t="shared" si="6"/>
        <v>4.7256184133164392E-4</v>
      </c>
      <c r="P11" s="15">
        <f>IFERROR(VLOOKUP($D11,'Refinarias Cor NUTS II Tab'!$A$5:$D$111,P$1,FALSE),"")</f>
        <v>18924.116985598746</v>
      </c>
      <c r="Q11" s="15">
        <f>IFERROR(VLOOKUP($D11,'Refinarias Cor NUTS II Tab'!$A$5:$D$111,Q$1,FALSE),"")</f>
        <v>11703599.999999998</v>
      </c>
      <c r="R11" s="15">
        <f>IFERROR(VLOOKUP($D11,'Refinarias Cor NUTS II Tab'!$A$5:$D$111,R$1,FALSE),"")</f>
        <v>40045800</v>
      </c>
      <c r="T11" s="9">
        <f t="shared" si="7"/>
        <v>1984</v>
      </c>
      <c r="U11" s="9">
        <v>1984</v>
      </c>
      <c r="V11" s="10">
        <f>IFERROR(VLOOKUP($U11,'Refinarias Cor NUTS II Tab'!$A$5:$I$52,2,FALSE),"")</f>
        <v>1199.5543499704088</v>
      </c>
    </row>
    <row r="12" spans="1:22" x14ac:dyDescent="0.3">
      <c r="D12" s="13">
        <f t="shared" si="0"/>
        <v>1989</v>
      </c>
      <c r="E12" s="9">
        <f>IFERROR(VLOOKUP($D12,'Refinarias Cor NUTS II Tab'!$A$5:$D$111,E$1,FALSE),"")</f>
        <v>17350.930952850667</v>
      </c>
      <c r="G12" s="13">
        <f t="shared" si="1"/>
        <v>1989</v>
      </c>
      <c r="H12" s="14">
        <f t="shared" si="2"/>
        <v>1</v>
      </c>
      <c r="J12" s="13">
        <f t="shared" si="3"/>
        <v>1989</v>
      </c>
      <c r="K12" s="14">
        <f t="shared" si="4"/>
        <v>1.293957204967535E-3</v>
      </c>
      <c r="M12" s="13">
        <f t="shared" si="5"/>
        <v>1989</v>
      </c>
      <c r="N12" s="14">
        <f t="shared" si="6"/>
        <v>3.6743865486233264E-4</v>
      </c>
      <c r="P12" s="15">
        <f>IFERROR(VLOOKUP($D12,'Refinarias Cor NUTS II Tab'!$A$5:$D$111,P$1,FALSE),"")</f>
        <v>17350.930952850667</v>
      </c>
      <c r="Q12" s="15">
        <f>IFERROR(VLOOKUP($D12,'Refinarias Cor NUTS II Tab'!$A$5:$D$111,Q$1,FALSE),"")</f>
        <v>13409199.999999998</v>
      </c>
      <c r="R12" s="15">
        <f>IFERROR(VLOOKUP($D12,'Refinarias Cor NUTS II Tab'!$A$5:$D$111,R$1,FALSE),"")</f>
        <v>47221300</v>
      </c>
      <c r="T12" s="9">
        <f t="shared" si="7"/>
        <v>1985</v>
      </c>
      <c r="U12" s="9">
        <v>1985</v>
      </c>
      <c r="V12" s="10">
        <f>IFERROR(VLOOKUP($U12,'Refinarias Cor NUTS II Tab'!$A$5:$I$52,2,FALSE),"")</f>
        <v>2661.3063720654973</v>
      </c>
    </row>
    <row r="13" spans="1:22" x14ac:dyDescent="0.3">
      <c r="D13" s="13">
        <f t="shared" si="0"/>
        <v>1990</v>
      </c>
      <c r="E13" s="9">
        <f>IFERROR(VLOOKUP($D13,'Refinarias Cor NUTS II Tab'!$A$5:$D$111,E$1,FALSE),"")</f>
        <v>67607.669757348616</v>
      </c>
      <c r="G13" s="13">
        <f t="shared" si="1"/>
        <v>1990</v>
      </c>
      <c r="H13" s="14">
        <f t="shared" si="2"/>
        <v>1</v>
      </c>
      <c r="J13" s="13">
        <f t="shared" si="3"/>
        <v>1990</v>
      </c>
      <c r="K13" s="14">
        <f t="shared" si="4"/>
        <v>4.3998509529118773E-3</v>
      </c>
      <c r="M13" s="13">
        <f t="shared" si="5"/>
        <v>1990</v>
      </c>
      <c r="N13" s="14">
        <f t="shared" si="6"/>
        <v>1.1925433880855961E-3</v>
      </c>
      <c r="P13" s="15">
        <f>IFERROR(VLOOKUP($D13,'Refinarias Cor NUTS II Tab'!$A$5:$D$111,P$1,FALSE),"")</f>
        <v>67607.669757348616</v>
      </c>
      <c r="Q13" s="15">
        <f>IFERROR(VLOOKUP($D13,'Refinarias Cor NUTS II Tab'!$A$5:$D$111,Q$1,FALSE),"")</f>
        <v>15365900</v>
      </c>
      <c r="R13" s="15">
        <f>IFERROR(VLOOKUP($D13,'Refinarias Cor NUTS II Tab'!$A$5:$D$111,R$1,FALSE),"")</f>
        <v>56692000</v>
      </c>
      <c r="T13" s="9">
        <f t="shared" si="7"/>
        <v>1986</v>
      </c>
      <c r="U13" s="9">
        <v>1986</v>
      </c>
      <c r="V13" s="10">
        <f>IFERROR(VLOOKUP($U13,'Refinarias Cor NUTS II Tab'!$A$5:$I$52,2,FALSE),"")</f>
        <v>6535.2769777076373</v>
      </c>
    </row>
    <row r="14" spans="1:22" x14ac:dyDescent="0.3">
      <c r="D14" s="13">
        <f t="shared" si="0"/>
        <v>1991</v>
      </c>
      <c r="E14" s="9">
        <f>IFERROR(VLOOKUP($D14,'Refinarias Cor NUTS II Tab'!$A$5:$D$111,E$1,FALSE),"")</f>
        <v>51318.639376602892</v>
      </c>
      <c r="G14" s="13">
        <f t="shared" si="1"/>
        <v>1991</v>
      </c>
      <c r="H14" s="14">
        <f t="shared" si="2"/>
        <v>1</v>
      </c>
      <c r="J14" s="13">
        <f t="shared" si="3"/>
        <v>1991</v>
      </c>
      <c r="K14" s="14">
        <f t="shared" si="4"/>
        <v>2.953369783935757E-3</v>
      </c>
      <c r="M14" s="13">
        <f t="shared" si="5"/>
        <v>1991</v>
      </c>
      <c r="N14" s="14">
        <f t="shared" si="6"/>
        <v>7.8945315807484766E-4</v>
      </c>
      <c r="P14" s="15">
        <f>IFERROR(VLOOKUP($D14,'Refinarias Cor NUTS II Tab'!$A$5:$D$111,P$1,FALSE),"")</f>
        <v>51318.639376602892</v>
      </c>
      <c r="Q14" s="15">
        <f>IFERROR(VLOOKUP($D14,'Refinarias Cor NUTS II Tab'!$A$5:$D$111,Q$1,FALSE),"")</f>
        <v>17376300</v>
      </c>
      <c r="R14" s="15">
        <f>IFERROR(VLOOKUP($D14,'Refinarias Cor NUTS II Tab'!$A$5:$D$111,R$1,FALSE),"")</f>
        <v>65005299.999999993</v>
      </c>
      <c r="T14" s="9">
        <f t="shared" si="7"/>
        <v>1987</v>
      </c>
      <c r="U14" s="9">
        <v>1987</v>
      </c>
      <c r="V14" s="10">
        <f>IFERROR(VLOOKUP($U14,'Refinarias Cor NUTS II Tab'!$A$5:$I$52,2,FALSE),"")</f>
        <v>9170.3635825606671</v>
      </c>
    </row>
    <row r="15" spans="1:22" x14ac:dyDescent="0.3">
      <c r="D15" s="13">
        <f t="shared" si="0"/>
        <v>1992</v>
      </c>
      <c r="E15" s="9">
        <f>IFERROR(VLOOKUP($D15,'Refinarias Cor NUTS II Tab'!$A$5:$D$111,E$1,FALSE),"")</f>
        <v>213245.36673900182</v>
      </c>
      <c r="G15" s="13">
        <f t="shared" si="1"/>
        <v>1992</v>
      </c>
      <c r="H15" s="14">
        <f t="shared" si="2"/>
        <v>1</v>
      </c>
      <c r="J15" s="13">
        <f t="shared" si="3"/>
        <v>1992</v>
      </c>
      <c r="K15" s="14">
        <f t="shared" si="4"/>
        <v>1.0968283445067473E-2</v>
      </c>
      <c r="M15" s="13">
        <f t="shared" si="5"/>
        <v>1992</v>
      </c>
      <c r="N15" s="14">
        <f t="shared" si="6"/>
        <v>2.9228670726422173E-3</v>
      </c>
      <c r="P15" s="15">
        <f>IFERROR(VLOOKUP($D15,'Refinarias Cor NUTS II Tab'!$A$5:$D$111,P$1,FALSE),"")</f>
        <v>213245.36673900182</v>
      </c>
      <c r="Q15" s="15">
        <f>IFERROR(VLOOKUP($D15,'Refinarias Cor NUTS II Tab'!$A$5:$D$111,Q$1,FALSE),"")</f>
        <v>19442000</v>
      </c>
      <c r="R15" s="15">
        <f>IFERROR(VLOOKUP($D15,'Refinarias Cor NUTS II Tab'!$A$5:$D$111,R$1,FALSE),"")</f>
        <v>72957600</v>
      </c>
      <c r="T15" s="9">
        <f t="shared" si="7"/>
        <v>1988</v>
      </c>
      <c r="U15" s="9">
        <v>1988</v>
      </c>
      <c r="V15" s="10">
        <f>IFERROR(VLOOKUP($U15,'Refinarias Cor NUTS II Tab'!$A$5:$I$52,2,FALSE),"")</f>
        <v>18924.116985598746</v>
      </c>
    </row>
    <row r="16" spans="1:22" x14ac:dyDescent="0.3">
      <c r="D16" s="13">
        <f t="shared" si="0"/>
        <v>1993</v>
      </c>
      <c r="E16" s="9">
        <f>IFERROR(VLOOKUP($D16,'Refinarias Cor NUTS II Tab'!$A$5:$D$111,E$1,FALSE),"")</f>
        <v>403135.47583349783</v>
      </c>
      <c r="G16" s="13">
        <f t="shared" si="1"/>
        <v>1993</v>
      </c>
      <c r="H16" s="14">
        <f t="shared" si="2"/>
        <v>1</v>
      </c>
      <c r="J16" s="13">
        <f t="shared" si="3"/>
        <v>1993</v>
      </c>
      <c r="K16" s="14">
        <f t="shared" si="4"/>
        <v>2.1728739446965618E-2</v>
      </c>
      <c r="M16" s="13">
        <f t="shared" si="5"/>
        <v>1993</v>
      </c>
      <c r="N16" s="14">
        <f t="shared" si="6"/>
        <v>5.2998743948735735E-3</v>
      </c>
      <c r="P16" s="15">
        <f>IFERROR(VLOOKUP($D16,'Refinarias Cor NUTS II Tab'!$A$5:$D$111,P$1,FALSE),"")</f>
        <v>403135.47583349783</v>
      </c>
      <c r="Q16" s="15">
        <f>IFERROR(VLOOKUP($D16,'Refinarias Cor NUTS II Tab'!$A$5:$D$111,Q$1,FALSE),"")</f>
        <v>18553100</v>
      </c>
      <c r="R16" s="15">
        <f>IFERROR(VLOOKUP($D16,'Refinarias Cor NUTS II Tab'!$A$5:$D$111,R$1,FALSE),"")</f>
        <v>76065100</v>
      </c>
      <c r="T16" s="9">
        <f t="shared" si="7"/>
        <v>1989</v>
      </c>
      <c r="U16" s="9">
        <v>1989</v>
      </c>
      <c r="V16" s="10">
        <f>IFERROR(VLOOKUP($U16,'Refinarias Cor NUTS II Tab'!$A$5:$I$52,2,FALSE),"")</f>
        <v>17350.930952850667</v>
      </c>
    </row>
    <row r="17" spans="4:22" x14ac:dyDescent="0.3">
      <c r="D17" s="13">
        <f t="shared" si="0"/>
        <v>1994</v>
      </c>
      <c r="E17" s="9">
        <f>IFERROR(VLOOKUP($D17,'Refinarias Cor NUTS II Tab'!$A$5:$D$111,E$1,FALSE),"")</f>
        <v>121233.64864864867</v>
      </c>
      <c r="G17" s="13">
        <f t="shared" si="1"/>
        <v>1994</v>
      </c>
      <c r="H17" s="14">
        <f t="shared" si="2"/>
        <v>1</v>
      </c>
      <c r="J17" s="13">
        <f t="shared" si="3"/>
        <v>1994</v>
      </c>
      <c r="K17" s="14">
        <f t="shared" si="4"/>
        <v>6.3027303548538176E-3</v>
      </c>
      <c r="M17" s="13">
        <f t="shared" si="5"/>
        <v>1994</v>
      </c>
      <c r="N17" s="14">
        <f t="shared" si="6"/>
        <v>1.4700547194654062E-3</v>
      </c>
      <c r="P17" s="15">
        <f>IFERROR(VLOOKUP($D17,'Refinarias Cor NUTS II Tab'!$A$5:$D$111,P$1,FALSE),"")</f>
        <v>121233.64864864867</v>
      </c>
      <c r="Q17" s="15">
        <f>IFERROR(VLOOKUP($D17,'Refinarias Cor NUTS II Tab'!$A$5:$D$111,Q$1,FALSE),"")</f>
        <v>19235100</v>
      </c>
      <c r="R17" s="15">
        <f>IFERROR(VLOOKUP($D17,'Refinarias Cor NUTS II Tab'!$A$5:$D$111,R$1,FALSE),"")</f>
        <v>82468799.999999985</v>
      </c>
      <c r="T17" s="9">
        <f t="shared" si="7"/>
        <v>1990</v>
      </c>
      <c r="U17" s="9">
        <v>1990</v>
      </c>
      <c r="V17" s="10">
        <f>IFERROR(VLOOKUP($U17,'Refinarias Cor NUTS II Tab'!$A$5:$I$52,2,FALSE),"")</f>
        <v>67607.669757348616</v>
      </c>
    </row>
    <row r="18" spans="4:22" x14ac:dyDescent="0.3">
      <c r="D18" s="13">
        <f t="shared" si="0"/>
        <v>1995</v>
      </c>
      <c r="E18" s="9">
        <f>IFERROR(VLOOKUP($D18,'Refinarias Cor NUTS II Tab'!$A$5:$D$111,E$1,FALSE),"")</f>
        <v>66418</v>
      </c>
      <c r="G18" s="13">
        <f t="shared" si="1"/>
        <v>1995</v>
      </c>
      <c r="H18" s="14">
        <f t="shared" si="2"/>
        <v>1</v>
      </c>
      <c r="J18" s="13">
        <f t="shared" si="3"/>
        <v>1995</v>
      </c>
      <c r="K18" s="14">
        <f t="shared" si="4"/>
        <v>3.2043884364506541E-3</v>
      </c>
      <c r="M18" s="13">
        <f t="shared" si="5"/>
        <v>1995</v>
      </c>
      <c r="N18" s="14">
        <f t="shared" si="6"/>
        <v>7.4602992746151237E-4</v>
      </c>
      <c r="P18" s="15">
        <f>IFERROR(VLOOKUP($D18,'Refinarias Cor NUTS II Tab'!$A$5:$D$111,P$1,FALSE),"")</f>
        <v>66418</v>
      </c>
      <c r="Q18" s="15">
        <f>IFERROR(VLOOKUP($D18,'Refinarias Cor NUTS II Tab'!$A$5:$D$111,Q$1,FALSE),"")</f>
        <v>20727200</v>
      </c>
      <c r="R18" s="15">
        <f>IFERROR(VLOOKUP($D18,'Refinarias Cor NUTS II Tab'!$A$5:$D$111,R$1,FALSE),"")</f>
        <v>89028600</v>
      </c>
      <c r="T18" s="9">
        <f t="shared" si="7"/>
        <v>1991</v>
      </c>
      <c r="U18" s="9">
        <v>1991</v>
      </c>
      <c r="V18" s="10">
        <f>IFERROR(VLOOKUP($U18,'Refinarias Cor NUTS II Tab'!$A$5:$I$52,2,FALSE),"")</f>
        <v>51318.639376602892</v>
      </c>
    </row>
    <row r="19" spans="4:22" x14ac:dyDescent="0.3">
      <c r="D19" s="13">
        <f t="shared" si="0"/>
        <v>1996</v>
      </c>
      <c r="E19" s="9">
        <f>IFERROR(VLOOKUP($D19,'Refinarias Cor NUTS II Tab'!$A$5:$D$111,E$1,FALSE),"")</f>
        <v>79289</v>
      </c>
      <c r="G19" s="13">
        <f t="shared" si="1"/>
        <v>1996</v>
      </c>
      <c r="H19" s="14">
        <f t="shared" si="2"/>
        <v>1</v>
      </c>
      <c r="J19" s="13">
        <f t="shared" si="3"/>
        <v>1996</v>
      </c>
      <c r="K19" s="14">
        <f t="shared" si="4"/>
        <v>3.527388880732802E-3</v>
      </c>
      <c r="M19" s="13">
        <f t="shared" si="5"/>
        <v>1996</v>
      </c>
      <c r="N19" s="14">
        <f t="shared" si="6"/>
        <v>8.4035670831231267E-4</v>
      </c>
      <c r="P19" s="15">
        <f>IFERROR(VLOOKUP($D19,'Refinarias Cor NUTS II Tab'!$A$5:$D$111,P$1,FALSE),"")</f>
        <v>79289</v>
      </c>
      <c r="Q19" s="15">
        <f>IFERROR(VLOOKUP($D19,'Refinarias Cor NUTS II Tab'!$A$5:$D$111,Q$1,FALSE),"")</f>
        <v>22478100</v>
      </c>
      <c r="R19" s="15">
        <f>IFERROR(VLOOKUP($D19,'Refinarias Cor NUTS II Tab'!$A$5:$D$111,R$1,FALSE),"")</f>
        <v>94351600</v>
      </c>
      <c r="T19" s="9">
        <f t="shared" si="7"/>
        <v>1992</v>
      </c>
      <c r="U19" s="9">
        <v>1992</v>
      </c>
      <c r="V19" s="10">
        <f>IFERROR(VLOOKUP($U19,'Refinarias Cor NUTS II Tab'!$A$5:$I$52,2,FALSE),"")</f>
        <v>213245.36673900182</v>
      </c>
    </row>
    <row r="20" spans="4:22" x14ac:dyDescent="0.3">
      <c r="D20" s="13">
        <f t="shared" si="0"/>
        <v>1997</v>
      </c>
      <c r="E20" s="9">
        <f>IFERROR(VLOOKUP($D20,'Refinarias Cor NUTS II Tab'!$A$5:$D$111,E$1,FALSE),"")</f>
        <v>180044</v>
      </c>
      <c r="G20" s="13">
        <f t="shared" si="1"/>
        <v>1997</v>
      </c>
      <c r="H20" s="14">
        <f t="shared" si="2"/>
        <v>1</v>
      </c>
      <c r="J20" s="13">
        <f t="shared" si="3"/>
        <v>1997</v>
      </c>
      <c r="K20" s="14">
        <f t="shared" si="4"/>
        <v>6.7677063833946035E-3</v>
      </c>
      <c r="M20" s="13">
        <f t="shared" si="5"/>
        <v>1997</v>
      </c>
      <c r="N20" s="14">
        <f t="shared" si="6"/>
        <v>1.7594294587460874E-3</v>
      </c>
      <c r="P20" s="15">
        <f>IFERROR(VLOOKUP($D20,'Refinarias Cor NUTS II Tab'!$A$5:$D$111,P$1,FALSE),"")</f>
        <v>180044</v>
      </c>
      <c r="Q20" s="15">
        <f>IFERROR(VLOOKUP($D20,'Refinarias Cor NUTS II Tab'!$A$5:$D$111,Q$1,FALSE),"")</f>
        <v>26603400</v>
      </c>
      <c r="R20" s="15">
        <f>IFERROR(VLOOKUP($D20,'Refinarias Cor NUTS II Tab'!$A$5:$D$111,R$1,FALSE),"")</f>
        <v>102330900</v>
      </c>
      <c r="T20" s="9">
        <f t="shared" si="7"/>
        <v>1993</v>
      </c>
      <c r="U20" s="9">
        <v>1993</v>
      </c>
      <c r="V20" s="10">
        <f>IFERROR(VLOOKUP($U20,'Refinarias Cor NUTS II Tab'!$A$5:$I$52,2,FALSE),"")</f>
        <v>403135.47583349783</v>
      </c>
    </row>
    <row r="21" spans="4:22" x14ac:dyDescent="0.3">
      <c r="D21" s="13">
        <f t="shared" si="0"/>
        <v>1998</v>
      </c>
      <c r="E21" s="9">
        <f>IFERROR(VLOOKUP($D21,'Refinarias Cor NUTS II Tab'!$A$5:$D$111,E$1,FALSE),"")</f>
        <v>34150.000000000007</v>
      </c>
      <c r="G21" s="13">
        <f t="shared" si="1"/>
        <v>1998</v>
      </c>
      <c r="H21" s="14">
        <f t="shared" si="2"/>
        <v>1</v>
      </c>
      <c r="J21" s="13">
        <f t="shared" si="3"/>
        <v>1998</v>
      </c>
      <c r="K21" s="14">
        <f t="shared" si="4"/>
        <v>1.1213965080730699E-3</v>
      </c>
      <c r="M21" s="13">
        <f t="shared" si="5"/>
        <v>1998</v>
      </c>
      <c r="N21" s="14">
        <f t="shared" si="6"/>
        <v>3.0668125086436525E-4</v>
      </c>
      <c r="P21" s="15">
        <f>IFERROR(VLOOKUP($D21,'Refinarias Cor NUTS II Tab'!$A$5:$D$111,P$1,FALSE),"")</f>
        <v>34150.000000000007</v>
      </c>
      <c r="Q21" s="15">
        <f>IFERROR(VLOOKUP($D21,'Refinarias Cor NUTS II Tab'!$A$5:$D$111,Q$1,FALSE),"")</f>
        <v>30453100</v>
      </c>
      <c r="R21" s="15">
        <f>IFERROR(VLOOKUP($D21,'Refinarias Cor NUTS II Tab'!$A$5:$D$111,R$1,FALSE),"")</f>
        <v>111353400</v>
      </c>
      <c r="T21" s="9">
        <f t="shared" si="7"/>
        <v>1994</v>
      </c>
      <c r="U21" s="9">
        <v>1994</v>
      </c>
      <c r="V21" s="10">
        <f>IFERROR(VLOOKUP($U21,'Refinarias Cor NUTS II Tab'!$A$5:$I$52,2,FALSE),"")</f>
        <v>121233.64864864867</v>
      </c>
    </row>
    <row r="22" spans="4:22" x14ac:dyDescent="0.3">
      <c r="D22" s="13">
        <f t="shared" si="0"/>
        <v>1999</v>
      </c>
      <c r="E22" s="9">
        <f>IFERROR(VLOOKUP($D22,'Refinarias Cor NUTS II Tab'!$A$5:$D$111,E$1,FALSE),"")</f>
        <v>311884</v>
      </c>
      <c r="G22" s="13">
        <f t="shared" si="1"/>
        <v>1999</v>
      </c>
      <c r="H22" s="14">
        <f t="shared" si="2"/>
        <v>1</v>
      </c>
      <c r="J22" s="13">
        <f t="shared" si="3"/>
        <v>1999</v>
      </c>
      <c r="K22" s="14">
        <f t="shared" si="4"/>
        <v>9.4510589426028569E-3</v>
      </c>
      <c r="M22" s="13">
        <f t="shared" si="5"/>
        <v>1999</v>
      </c>
      <c r="N22" s="14">
        <f t="shared" si="6"/>
        <v>2.6076538021944208E-3</v>
      </c>
      <c r="P22" s="15">
        <f>IFERROR(VLOOKUP($D22,'Refinarias Cor NUTS II Tab'!$A$5:$D$111,P$1,FALSE),"")</f>
        <v>311884</v>
      </c>
      <c r="Q22" s="15">
        <f>IFERROR(VLOOKUP($D22,'Refinarias Cor NUTS II Tab'!$A$5:$D$111,Q$1,FALSE),"")</f>
        <v>32999900</v>
      </c>
      <c r="R22" s="15">
        <f>IFERROR(VLOOKUP($D22,'Refinarias Cor NUTS II Tab'!$A$5:$D$111,R$1,FALSE),"")</f>
        <v>119603300</v>
      </c>
      <c r="T22" s="9">
        <f t="shared" si="7"/>
        <v>1995</v>
      </c>
      <c r="U22" s="9">
        <v>1995</v>
      </c>
      <c r="V22" s="10">
        <f>IFERROR(VLOOKUP($U22,'Refinarias Cor NUTS II Tab'!$A$5:$I$52,2,FALSE),"")</f>
        <v>66418</v>
      </c>
    </row>
    <row r="23" spans="4:22" x14ac:dyDescent="0.3">
      <c r="D23" s="13">
        <f t="shared" si="0"/>
        <v>2000</v>
      </c>
      <c r="E23" s="9">
        <f>IFERROR(VLOOKUP($D23,'Refinarias Cor NUTS II Tab'!$A$5:$D$111,E$1,FALSE),"")</f>
        <v>366134</v>
      </c>
      <c r="G23" s="13">
        <f t="shared" si="1"/>
        <v>2000</v>
      </c>
      <c r="H23" s="14">
        <f t="shared" si="2"/>
        <v>1</v>
      </c>
      <c r="J23" s="13">
        <f t="shared" si="3"/>
        <v>2000</v>
      </c>
      <c r="K23" s="14">
        <f t="shared" si="4"/>
        <v>1.0181730205033943E-2</v>
      </c>
      <c r="M23" s="13">
        <f t="shared" si="5"/>
        <v>2000</v>
      </c>
      <c r="N23" s="14">
        <f t="shared" si="6"/>
        <v>2.8511889233692458E-3</v>
      </c>
      <c r="P23" s="15">
        <f>IFERROR(VLOOKUP($D23,'Refinarias Cor NUTS II Tab'!$A$5:$D$111,P$1,FALSE),"")</f>
        <v>366134</v>
      </c>
      <c r="Q23" s="15">
        <f>IFERROR(VLOOKUP($D23,'Refinarias Cor NUTS II Tab'!$A$5:$D$111,Q$1,FALSE),"")</f>
        <v>35959899.999999993</v>
      </c>
      <c r="R23" s="15">
        <f>IFERROR(VLOOKUP($D23,'Refinarias Cor NUTS II Tab'!$A$5:$D$111,R$1,FALSE),"")</f>
        <v>128414500</v>
      </c>
      <c r="T23" s="9">
        <f t="shared" si="7"/>
        <v>1996</v>
      </c>
      <c r="U23" s="9">
        <v>1996</v>
      </c>
      <c r="V23" s="10">
        <f>IFERROR(VLOOKUP($U23,'Refinarias Cor NUTS II Tab'!$A$5:$I$52,2,FALSE),"")</f>
        <v>79289</v>
      </c>
    </row>
    <row r="24" spans="4:22" x14ac:dyDescent="0.3">
      <c r="D24" s="13">
        <f t="shared" si="0"/>
        <v>2001</v>
      </c>
      <c r="E24" s="9">
        <f>IFERROR(VLOOKUP($D24,'Refinarias Cor NUTS II Tab'!$A$5:$D$111,E$1,FALSE),"")</f>
        <v>346466</v>
      </c>
      <c r="G24" s="13">
        <f t="shared" si="1"/>
        <v>2001</v>
      </c>
      <c r="H24" s="14">
        <f t="shared" si="2"/>
        <v>1</v>
      </c>
      <c r="J24" s="13">
        <f t="shared" si="3"/>
        <v>2001</v>
      </c>
      <c r="K24" s="14">
        <f t="shared" si="4"/>
        <v>9.3192638538466942E-3</v>
      </c>
      <c r="M24" s="13">
        <f t="shared" si="5"/>
        <v>2001</v>
      </c>
      <c r="N24" s="14">
        <f t="shared" si="6"/>
        <v>2.5517639095828321E-3</v>
      </c>
      <c r="P24" s="15">
        <f>IFERROR(VLOOKUP($D24,'Refinarias Cor NUTS II Tab'!$A$5:$D$111,P$1,FALSE),"")</f>
        <v>346466</v>
      </c>
      <c r="Q24" s="15">
        <f>IFERROR(VLOOKUP($D24,'Refinarias Cor NUTS II Tab'!$A$5:$D$111,Q$1,FALSE),"")</f>
        <v>37177399.999999993</v>
      </c>
      <c r="R24" s="15">
        <f>IFERROR(VLOOKUP($D24,'Refinarias Cor NUTS II Tab'!$A$5:$D$111,R$1,FALSE),"")</f>
        <v>135775100</v>
      </c>
      <c r="T24" s="9">
        <f t="shared" si="7"/>
        <v>1997</v>
      </c>
      <c r="U24" s="9">
        <v>1997</v>
      </c>
      <c r="V24" s="10">
        <f>IFERROR(VLOOKUP($U24,'Refinarias Cor NUTS II Tab'!$A$5:$I$52,2,FALSE),"")</f>
        <v>180044</v>
      </c>
    </row>
    <row r="25" spans="4:22" x14ac:dyDescent="0.3">
      <c r="D25" s="13">
        <f t="shared" si="0"/>
        <v>2002</v>
      </c>
      <c r="E25" s="9">
        <f>IFERROR(VLOOKUP($D25,'Refinarias Cor NUTS II Tab'!$A$5:$D$111,E$1,FALSE),"")</f>
        <v>163956.00000000003</v>
      </c>
      <c r="G25" s="13">
        <f t="shared" si="1"/>
        <v>2002</v>
      </c>
      <c r="H25" s="14">
        <f t="shared" si="2"/>
        <v>1</v>
      </c>
      <c r="J25" s="13">
        <f t="shared" si="3"/>
        <v>2002</v>
      </c>
      <c r="K25" s="14">
        <f t="shared" si="4"/>
        <v>4.4480134561386856E-3</v>
      </c>
      <c r="M25" s="13">
        <f t="shared" si="5"/>
        <v>2002</v>
      </c>
      <c r="N25" s="14">
        <f t="shared" si="6"/>
        <v>1.1501309677301689E-3</v>
      </c>
      <c r="P25" s="15">
        <f>IFERROR(VLOOKUP($D25,'Refinarias Cor NUTS II Tab'!$A$5:$D$111,P$1,FALSE),"")</f>
        <v>163956.00000000003</v>
      </c>
      <c r="Q25" s="15">
        <f>IFERROR(VLOOKUP($D25,'Refinarias Cor NUTS II Tab'!$A$5:$D$111,Q$1,FALSE),"")</f>
        <v>36860500</v>
      </c>
      <c r="R25" s="15">
        <f>IFERROR(VLOOKUP($D25,'Refinarias Cor NUTS II Tab'!$A$5:$D$111,R$1,FALSE),"")</f>
        <v>142554200</v>
      </c>
      <c r="T25" s="9">
        <f t="shared" si="7"/>
        <v>1998</v>
      </c>
      <c r="U25" s="9">
        <v>1998</v>
      </c>
      <c r="V25" s="10">
        <f>IFERROR(VLOOKUP($U25,'Refinarias Cor NUTS II Tab'!$A$5:$I$52,2,FALSE),"")</f>
        <v>34150.000000000007</v>
      </c>
    </row>
    <row r="26" spans="4:22" x14ac:dyDescent="0.3">
      <c r="D26" s="13">
        <f t="shared" si="0"/>
        <v>2003</v>
      </c>
      <c r="E26" s="9">
        <f>IFERROR(VLOOKUP($D26,'Refinarias Cor NUTS II Tab'!$A$5:$D$111,E$1,FALSE),"")</f>
        <v>136856</v>
      </c>
      <c r="G26" s="13">
        <f t="shared" si="1"/>
        <v>2003</v>
      </c>
      <c r="H26" s="14">
        <f t="shared" si="2"/>
        <v>1</v>
      </c>
      <c r="J26" s="13">
        <f t="shared" si="3"/>
        <v>2003</v>
      </c>
      <c r="K26" s="14">
        <f t="shared" si="4"/>
        <v>3.943261021774145E-3</v>
      </c>
      <c r="M26" s="13">
        <f t="shared" si="5"/>
        <v>2003</v>
      </c>
      <c r="N26" s="14">
        <f t="shared" si="6"/>
        <v>9.3693476591007738E-4</v>
      </c>
      <c r="P26" s="15">
        <f>IFERROR(VLOOKUP($D26,'Refinarias Cor NUTS II Tab'!$A$5:$D$111,P$1,FALSE),"")</f>
        <v>136856</v>
      </c>
      <c r="Q26" s="15">
        <f>IFERROR(VLOOKUP($D26,'Refinarias Cor NUTS II Tab'!$A$5:$D$111,Q$1,FALSE),"")</f>
        <v>34706300</v>
      </c>
      <c r="R26" s="15">
        <f>IFERROR(VLOOKUP($D26,'Refinarias Cor NUTS II Tab'!$A$5:$D$111,R$1,FALSE),"")</f>
        <v>146067800</v>
      </c>
      <c r="T26" s="9">
        <f t="shared" si="7"/>
        <v>1999</v>
      </c>
      <c r="U26" s="9">
        <v>1999</v>
      </c>
      <c r="V26" s="10">
        <f>IFERROR(VLOOKUP($U26,'Refinarias Cor NUTS II Tab'!$A$5:$I$52,2,FALSE),"")</f>
        <v>311884</v>
      </c>
    </row>
    <row r="27" spans="4:22" x14ac:dyDescent="0.3">
      <c r="D27" s="13">
        <f t="shared" si="0"/>
        <v>2004</v>
      </c>
      <c r="E27" s="9">
        <f>IFERROR(VLOOKUP($D27,'Refinarias Cor NUTS II Tab'!$A$5:$D$111,E$1,FALSE),"")</f>
        <v>168591</v>
      </c>
      <c r="G27" s="13">
        <f t="shared" si="1"/>
        <v>2004</v>
      </c>
      <c r="H27" s="14">
        <f t="shared" si="2"/>
        <v>1</v>
      </c>
      <c r="J27" s="13">
        <f t="shared" si="3"/>
        <v>2004</v>
      </c>
      <c r="K27" s="14">
        <f t="shared" si="4"/>
        <v>4.7273762222153678E-3</v>
      </c>
      <c r="M27" s="13">
        <f t="shared" si="5"/>
        <v>2004</v>
      </c>
      <c r="N27" s="14">
        <f t="shared" si="6"/>
        <v>1.107341686349413E-3</v>
      </c>
      <c r="P27" s="15">
        <f>IFERROR(VLOOKUP($D27,'Refinarias Cor NUTS II Tab'!$A$5:$D$111,P$1,FALSE),"")</f>
        <v>168591</v>
      </c>
      <c r="Q27" s="15">
        <f>IFERROR(VLOOKUP($D27,'Refinarias Cor NUTS II Tab'!$A$5:$D$111,Q$1,FALSE),"")</f>
        <v>35662700</v>
      </c>
      <c r="R27" s="15">
        <f>IFERROR(VLOOKUP($D27,'Refinarias Cor NUTS II Tab'!$A$5:$D$111,R$1,FALSE),"")</f>
        <v>152248400.00000003</v>
      </c>
      <c r="T27" s="9">
        <f t="shared" si="7"/>
        <v>2000</v>
      </c>
      <c r="U27" s="9">
        <v>2000</v>
      </c>
      <c r="V27" s="10">
        <f>IFERROR(VLOOKUP($U27,'Refinarias Cor NUTS II Tab'!$A$5:$I$52,2,FALSE),"")</f>
        <v>366134</v>
      </c>
    </row>
    <row r="28" spans="4:22" x14ac:dyDescent="0.3">
      <c r="D28" s="13">
        <f t="shared" si="0"/>
        <v>2005</v>
      </c>
      <c r="E28" s="9">
        <f>IFERROR(VLOOKUP($D28,'Refinarias Cor NUTS II Tab'!$A$5:$D$111,E$1,FALSE),"")</f>
        <v>132310</v>
      </c>
      <c r="G28" s="13">
        <f t="shared" si="1"/>
        <v>2005</v>
      </c>
      <c r="H28" s="14">
        <f t="shared" si="2"/>
        <v>1</v>
      </c>
      <c r="J28" s="13">
        <f t="shared" si="3"/>
        <v>2005</v>
      </c>
      <c r="K28" s="14">
        <f t="shared" si="4"/>
        <v>3.6083430148522683E-3</v>
      </c>
      <c r="M28" s="13">
        <f t="shared" si="5"/>
        <v>2005</v>
      </c>
      <c r="N28" s="14">
        <f t="shared" si="6"/>
        <v>8.3448594694382375E-4</v>
      </c>
      <c r="P28" s="15">
        <f>IFERROR(VLOOKUP($D28,'Refinarias Cor NUTS II Tab'!$A$5:$D$111,P$1,FALSE),"")</f>
        <v>132310</v>
      </c>
      <c r="Q28" s="15">
        <f>IFERROR(VLOOKUP($D28,'Refinarias Cor NUTS II Tab'!$A$5:$D$111,Q$1,FALSE),"")</f>
        <v>36667800</v>
      </c>
      <c r="R28" s="15">
        <f>IFERROR(VLOOKUP($D28,'Refinarias Cor NUTS II Tab'!$A$5:$D$111,R$1,FALSE),"")</f>
        <v>158552700</v>
      </c>
      <c r="T28" s="9">
        <f t="shared" si="7"/>
        <v>2001</v>
      </c>
      <c r="U28" s="9">
        <v>2001</v>
      </c>
      <c r="V28" s="10">
        <f>IFERROR(VLOOKUP($U28,'Refinarias Cor NUTS II Tab'!$A$5:$I$52,2,FALSE),"")</f>
        <v>346466</v>
      </c>
    </row>
    <row r="29" spans="4:22" x14ac:dyDescent="0.3">
      <c r="D29" s="13">
        <f t="shared" si="0"/>
        <v>2006</v>
      </c>
      <c r="E29" s="9">
        <f>IFERROR(VLOOKUP($D29,'Refinarias Cor NUTS II Tab'!$A$5:$D$111,E$1,FALSE),"")</f>
        <v>100807</v>
      </c>
      <c r="G29" s="13">
        <f t="shared" si="1"/>
        <v>2006</v>
      </c>
      <c r="H29" s="14">
        <f t="shared" si="2"/>
        <v>1</v>
      </c>
      <c r="J29" s="13">
        <f t="shared" si="3"/>
        <v>2006</v>
      </c>
      <c r="K29" s="14">
        <f t="shared" si="4"/>
        <v>2.6908272651562063E-3</v>
      </c>
      <c r="M29" s="13">
        <f t="shared" si="5"/>
        <v>2006</v>
      </c>
      <c r="N29" s="14">
        <f t="shared" si="6"/>
        <v>6.0631996554801981E-4</v>
      </c>
      <c r="P29" s="15">
        <f>IFERROR(VLOOKUP($D29,'Refinarias Cor NUTS II Tab'!$A$5:$D$111,P$1,FALSE),"")</f>
        <v>100807</v>
      </c>
      <c r="Q29" s="15">
        <f>IFERROR(VLOOKUP($D29,'Refinarias Cor NUTS II Tab'!$A$5:$D$111,Q$1,FALSE),"")</f>
        <v>37463200.000000007</v>
      </c>
      <c r="R29" s="15">
        <f>IFERROR(VLOOKUP($D29,'Refinarias Cor NUTS II Tab'!$A$5:$D$111,R$1,FALSE),"")</f>
        <v>166260400</v>
      </c>
      <c r="T29" s="9">
        <f t="shared" si="7"/>
        <v>2002</v>
      </c>
      <c r="U29" s="9">
        <v>2002</v>
      </c>
      <c r="V29" s="10">
        <f>IFERROR(VLOOKUP($U29,'Refinarias Cor NUTS II Tab'!$A$5:$I$52,2,FALSE),"")</f>
        <v>163956.00000000003</v>
      </c>
    </row>
    <row r="30" spans="4:22" x14ac:dyDescent="0.3">
      <c r="D30" s="13">
        <f t="shared" si="0"/>
        <v>2007</v>
      </c>
      <c r="E30" s="9">
        <f>IFERROR(VLOOKUP($D30,'Refinarias Cor NUTS II Tab'!$A$5:$D$111,E$1,FALSE),"")</f>
        <v>123912</v>
      </c>
      <c r="G30" s="13">
        <f t="shared" si="1"/>
        <v>2007</v>
      </c>
      <c r="H30" s="14">
        <f t="shared" si="2"/>
        <v>1</v>
      </c>
      <c r="J30" s="13">
        <f t="shared" si="3"/>
        <v>2007</v>
      </c>
      <c r="K30" s="14">
        <f t="shared" si="4"/>
        <v>3.1369491250810115E-3</v>
      </c>
      <c r="M30" s="13">
        <f t="shared" si="5"/>
        <v>2007</v>
      </c>
      <c r="N30" s="14">
        <f t="shared" si="6"/>
        <v>7.0611807156688322E-4</v>
      </c>
      <c r="P30" s="15">
        <f>IFERROR(VLOOKUP($D30,'Refinarias Cor NUTS II Tab'!$A$5:$D$111,P$1,FALSE),"")</f>
        <v>123912</v>
      </c>
      <c r="Q30" s="15">
        <f>IFERROR(VLOOKUP($D30,'Refinarias Cor NUTS II Tab'!$A$5:$D$111,Q$1,FALSE),"")</f>
        <v>39500799.999999993</v>
      </c>
      <c r="R30" s="15">
        <f>IFERROR(VLOOKUP($D30,'Refinarias Cor NUTS II Tab'!$A$5:$D$111,R$1,FALSE),"")</f>
        <v>175483400</v>
      </c>
      <c r="T30" s="9">
        <f t="shared" si="7"/>
        <v>2003</v>
      </c>
      <c r="U30" s="9">
        <v>2003</v>
      </c>
      <c r="V30" s="10">
        <f>IFERROR(VLOOKUP($U30,'Refinarias Cor NUTS II Tab'!$A$5:$I$52,2,FALSE),"")</f>
        <v>136856</v>
      </c>
    </row>
    <row r="31" spans="4:22" x14ac:dyDescent="0.3">
      <c r="D31" s="13">
        <f t="shared" si="0"/>
        <v>2008</v>
      </c>
      <c r="E31" s="9">
        <f>IFERROR(VLOOKUP($D31,'Refinarias Cor NUTS II Tab'!$A$5:$D$111,E$1,FALSE),"")</f>
        <v>327551.99999999994</v>
      </c>
      <c r="G31" s="13">
        <f t="shared" si="1"/>
        <v>2008</v>
      </c>
      <c r="H31" s="14">
        <f t="shared" si="2"/>
        <v>1</v>
      </c>
      <c r="J31" s="13">
        <f t="shared" si="3"/>
        <v>2008</v>
      </c>
      <c r="K31" s="14">
        <f t="shared" si="4"/>
        <v>8.0029319064721816E-3</v>
      </c>
      <c r="M31" s="13">
        <f t="shared" si="5"/>
        <v>2008</v>
      </c>
      <c r="N31" s="14">
        <f t="shared" si="6"/>
        <v>1.828849130220186E-3</v>
      </c>
      <c r="P31" s="15">
        <f>IFERROR(VLOOKUP($D31,'Refinarias Cor NUTS II Tab'!$A$5:$D$111,P$1,FALSE),"")</f>
        <v>327551.99999999994</v>
      </c>
      <c r="Q31" s="15">
        <f>IFERROR(VLOOKUP($D31,'Refinarias Cor NUTS II Tab'!$A$5:$D$111,Q$1,FALSE),"")</f>
        <v>40929000</v>
      </c>
      <c r="R31" s="15">
        <f>IFERROR(VLOOKUP($D31,'Refinarias Cor NUTS II Tab'!$A$5:$D$111,R$1,FALSE),"")</f>
        <v>179102800</v>
      </c>
      <c r="T31" s="9">
        <f t="shared" si="7"/>
        <v>2004</v>
      </c>
      <c r="U31" s="9">
        <v>2004</v>
      </c>
      <c r="V31" s="10">
        <f>IFERROR(VLOOKUP($U31,'Refinarias Cor NUTS II Tab'!$A$5:$I$52,2,FALSE),"")</f>
        <v>168591</v>
      </c>
    </row>
    <row r="32" spans="4:22" x14ac:dyDescent="0.3">
      <c r="D32" s="13">
        <f t="shared" si="0"/>
        <v>2009</v>
      </c>
      <c r="E32" s="9">
        <f>IFERROR(VLOOKUP($D32,'Refinarias Cor NUTS II Tab'!$A$5:$D$111,E$1,FALSE),"")</f>
        <v>352260.99999999994</v>
      </c>
      <c r="G32" s="13">
        <f t="shared" si="1"/>
        <v>2009</v>
      </c>
      <c r="H32" s="14">
        <f t="shared" si="2"/>
        <v>1</v>
      </c>
      <c r="J32" s="13">
        <f t="shared" si="3"/>
        <v>2009</v>
      </c>
      <c r="K32" s="14">
        <f t="shared" si="4"/>
        <v>9.4716477867016532E-3</v>
      </c>
      <c r="M32" s="13">
        <f t="shared" si="5"/>
        <v>2009</v>
      </c>
      <c r="N32" s="14">
        <f t="shared" si="6"/>
        <v>2.0081417700967522E-3</v>
      </c>
      <c r="P32" s="15">
        <f>IFERROR(VLOOKUP($D32,'Refinarias Cor NUTS II Tab'!$A$5:$D$111,P$1,FALSE),"")</f>
        <v>352260.99999999994</v>
      </c>
      <c r="Q32" s="15">
        <f>IFERROR(VLOOKUP($D32,'Refinarias Cor NUTS II Tab'!$A$5:$D$111,Q$1,FALSE),"")</f>
        <v>37191100.000000007</v>
      </c>
      <c r="R32" s="15">
        <f>IFERROR(VLOOKUP($D32,'Refinarias Cor NUTS II Tab'!$A$5:$D$111,R$1,FALSE),"")</f>
        <v>175416400</v>
      </c>
      <c r="T32" s="9">
        <f t="shared" si="7"/>
        <v>2005</v>
      </c>
      <c r="U32" s="9">
        <v>2005</v>
      </c>
      <c r="V32" s="10">
        <f>IFERROR(VLOOKUP($U32,'Refinarias Cor NUTS II Tab'!$A$5:$I$52,2,FALSE),"")</f>
        <v>132310</v>
      </c>
    </row>
    <row r="33" spans="4:22" x14ac:dyDescent="0.3">
      <c r="D33" s="13">
        <f t="shared" si="0"/>
        <v>2010</v>
      </c>
      <c r="E33" s="9">
        <f>IFERROR(VLOOKUP($D33,'Refinarias Cor NUTS II Tab'!$A$5:$D$111,E$1,FALSE),"")</f>
        <v>787364</v>
      </c>
      <c r="G33" s="13">
        <f t="shared" si="1"/>
        <v>2010</v>
      </c>
      <c r="H33" s="14">
        <f t="shared" si="2"/>
        <v>1</v>
      </c>
      <c r="J33" s="13">
        <f t="shared" si="3"/>
        <v>2010</v>
      </c>
      <c r="K33" s="14">
        <f t="shared" si="4"/>
        <v>2.1307231638112299E-2</v>
      </c>
      <c r="M33" s="13">
        <f t="shared" si="5"/>
        <v>2010</v>
      </c>
      <c r="N33" s="14">
        <f t="shared" si="6"/>
        <v>4.3837230277912007E-3</v>
      </c>
      <c r="P33" s="15">
        <f>IFERROR(VLOOKUP($D33,'Refinarias Cor NUTS II Tab'!$A$5:$D$111,P$1,FALSE),"")</f>
        <v>787364</v>
      </c>
      <c r="Q33" s="15">
        <f>IFERROR(VLOOKUP($D33,'Refinarias Cor NUTS II Tab'!$A$5:$D$111,Q$1,FALSE),"")</f>
        <v>36952900</v>
      </c>
      <c r="R33" s="15">
        <f>IFERROR(VLOOKUP($D33,'Refinarias Cor NUTS II Tab'!$A$5:$D$111,R$1,FALSE),"")</f>
        <v>179610800.00000003</v>
      </c>
      <c r="T33" s="9">
        <f t="shared" si="7"/>
        <v>2006</v>
      </c>
      <c r="U33" s="9">
        <v>2006</v>
      </c>
      <c r="V33" s="10">
        <f>IFERROR(VLOOKUP($U33,'Refinarias Cor NUTS II Tab'!$A$5:$I$52,2,FALSE),"")</f>
        <v>100807</v>
      </c>
    </row>
    <row r="34" spans="4:22" x14ac:dyDescent="0.3">
      <c r="D34" s="13">
        <f t="shared" si="0"/>
        <v>2011</v>
      </c>
      <c r="E34" s="9">
        <f>IFERROR(VLOOKUP($D34,'Refinarias Cor NUTS II Tab'!$A$5:$D$111,E$1,FALSE),"")</f>
        <v>646866</v>
      </c>
      <c r="G34" s="13">
        <f t="shared" si="1"/>
        <v>2011</v>
      </c>
      <c r="H34" s="14">
        <f t="shared" si="2"/>
        <v>1</v>
      </c>
      <c r="J34" s="13">
        <f t="shared" si="3"/>
        <v>2011</v>
      </c>
      <c r="K34" s="14">
        <f t="shared" si="4"/>
        <v>1.9941980553311919E-2</v>
      </c>
      <c r="M34" s="13">
        <f t="shared" si="5"/>
        <v>2011</v>
      </c>
      <c r="N34" s="14">
        <f t="shared" si="6"/>
        <v>3.6733671708986337E-3</v>
      </c>
      <c r="P34" s="15">
        <f>IFERROR(VLOOKUP($D34,'Refinarias Cor NUTS II Tab'!$A$5:$D$111,P$1,FALSE),"")</f>
        <v>646866</v>
      </c>
      <c r="Q34" s="15">
        <f>IFERROR(VLOOKUP($D34,'Refinarias Cor NUTS II Tab'!$A$5:$D$111,Q$1,FALSE),"")</f>
        <v>32437399.999999996</v>
      </c>
      <c r="R34" s="15">
        <f>IFERROR(VLOOKUP($D34,'Refinarias Cor NUTS II Tab'!$A$5:$D$111,R$1,FALSE),"")</f>
        <v>176096200</v>
      </c>
      <c r="T34" s="9">
        <f t="shared" si="7"/>
        <v>2007</v>
      </c>
      <c r="U34" s="9">
        <v>2007</v>
      </c>
      <c r="V34" s="10">
        <f>IFERROR(VLOOKUP($U34,'Refinarias Cor NUTS II Tab'!$A$5:$I$52,2,FALSE),"")</f>
        <v>123912</v>
      </c>
    </row>
    <row r="35" spans="4:22" x14ac:dyDescent="0.3">
      <c r="D35" s="13">
        <f t="shared" si="0"/>
        <v>2012</v>
      </c>
      <c r="E35" s="9">
        <f>IFERROR(VLOOKUP($D35,'Refinarias Cor NUTS II Tab'!$A$5:$D$111,E$1,FALSE),"")</f>
        <v>189677</v>
      </c>
      <c r="G35" s="13">
        <f t="shared" si="1"/>
        <v>2012</v>
      </c>
      <c r="H35" s="14">
        <f t="shared" si="2"/>
        <v>1</v>
      </c>
      <c r="J35" s="13">
        <f t="shared" si="3"/>
        <v>2012</v>
      </c>
      <c r="K35" s="14">
        <f t="shared" si="4"/>
        <v>7.1222532630408984E-3</v>
      </c>
      <c r="M35" s="13">
        <f t="shared" si="5"/>
        <v>2012</v>
      </c>
      <c r="N35" s="14">
        <f t="shared" si="6"/>
        <v>1.1270466964079871E-3</v>
      </c>
      <c r="P35" s="15">
        <f>IFERROR(VLOOKUP($D35,'Refinarias Cor NUTS II Tab'!$A$5:$D$111,P$1,FALSE),"")</f>
        <v>189677</v>
      </c>
      <c r="Q35" s="15">
        <f>IFERROR(VLOOKUP($D35,'Refinarias Cor NUTS II Tab'!$A$5:$D$111,Q$1,FALSE),"")</f>
        <v>26631600</v>
      </c>
      <c r="R35" s="15">
        <f>IFERROR(VLOOKUP($D35,'Refinarias Cor NUTS II Tab'!$A$5:$D$111,R$1,FALSE),"")</f>
        <v>168295599.99999997</v>
      </c>
      <c r="T35" s="9">
        <f t="shared" si="7"/>
        <v>2008</v>
      </c>
      <c r="U35" s="9">
        <v>2008</v>
      </c>
      <c r="V35" s="10">
        <f>IFERROR(VLOOKUP($U35,'Refinarias Cor NUTS II Tab'!$A$5:$I$52,2,FALSE),"")</f>
        <v>327551.99999999994</v>
      </c>
    </row>
    <row r="36" spans="4:22" x14ac:dyDescent="0.3">
      <c r="D36" s="13">
        <f t="shared" si="0"/>
        <v>2013</v>
      </c>
      <c r="E36" s="9">
        <f>IFERROR(VLOOKUP($D36,'Refinarias Cor NUTS II Tab'!$A$5:$D$111,E$1,FALSE),"")</f>
        <v>63320.000000000007</v>
      </c>
      <c r="G36" s="13">
        <f t="shared" si="1"/>
        <v>2013</v>
      </c>
      <c r="H36" s="14">
        <f t="shared" si="2"/>
        <v>1</v>
      </c>
      <c r="J36" s="13">
        <f t="shared" si="3"/>
        <v>2013</v>
      </c>
      <c r="K36" s="14">
        <f t="shared" si="4"/>
        <v>2.5176638052031193E-3</v>
      </c>
      <c r="M36" s="13">
        <f t="shared" si="5"/>
        <v>2013</v>
      </c>
      <c r="N36" s="14">
        <f t="shared" si="6"/>
        <v>3.7139507180089661E-4</v>
      </c>
      <c r="P36" s="15">
        <f>IFERROR(VLOOKUP($D36,'Refinarias Cor NUTS II Tab'!$A$5:$D$111,P$1,FALSE),"")</f>
        <v>63320.000000000007</v>
      </c>
      <c r="Q36" s="15">
        <f>IFERROR(VLOOKUP($D36,'Refinarias Cor NUTS II Tab'!$A$5:$D$111,Q$1,FALSE),"")</f>
        <v>25150300</v>
      </c>
      <c r="R36" s="15">
        <f>IFERROR(VLOOKUP($D36,'Refinarias Cor NUTS II Tab'!$A$5:$D$111,R$1,FALSE),"")</f>
        <v>170492300</v>
      </c>
      <c r="T36" s="9">
        <f t="shared" si="7"/>
        <v>2009</v>
      </c>
      <c r="U36" s="9">
        <v>2009</v>
      </c>
      <c r="V36" s="10">
        <f>IFERROR(VLOOKUP($U36,'Refinarias Cor NUTS II Tab'!$A$5:$I$52,2,FALSE),"")</f>
        <v>352260.99999999994</v>
      </c>
    </row>
    <row r="37" spans="4:22" x14ac:dyDescent="0.3">
      <c r="D37" s="13">
        <f t="shared" si="0"/>
        <v>2014</v>
      </c>
      <c r="E37" s="9">
        <f>IFERROR(VLOOKUP($D37,'Refinarias Cor NUTS II Tab'!$A$5:$D$111,E$1,FALSE),"")</f>
        <v>103426</v>
      </c>
      <c r="G37" s="13">
        <f t="shared" si="1"/>
        <v>2014</v>
      </c>
      <c r="H37" s="14">
        <f t="shared" si="2"/>
        <v>1</v>
      </c>
      <c r="J37" s="13">
        <f t="shared" si="3"/>
        <v>2014</v>
      </c>
      <c r="K37" s="14">
        <f t="shared" si="4"/>
        <v>3.9759809631449263E-3</v>
      </c>
      <c r="M37" s="13">
        <f t="shared" si="5"/>
        <v>2014</v>
      </c>
      <c r="N37" s="14">
        <f t="shared" si="6"/>
        <v>5.9765263614704569E-4</v>
      </c>
      <c r="P37" s="15">
        <f>IFERROR(VLOOKUP($D37,'Refinarias Cor NUTS II Tab'!$A$5:$D$111,P$1,FALSE),"")</f>
        <v>103426</v>
      </c>
      <c r="Q37" s="15">
        <f>IFERROR(VLOOKUP($D37,'Refinarias Cor NUTS II Tab'!$A$5:$D$111,Q$1,FALSE),"")</f>
        <v>26012699.999999996</v>
      </c>
      <c r="R37" s="15">
        <f>IFERROR(VLOOKUP($D37,'Refinarias Cor NUTS II Tab'!$A$5:$D$111,R$1,FALSE),"")</f>
        <v>173053700</v>
      </c>
      <c r="T37" s="9">
        <f t="shared" si="7"/>
        <v>2010</v>
      </c>
      <c r="U37" s="9">
        <v>2010</v>
      </c>
      <c r="V37" s="10">
        <f>IFERROR(VLOOKUP($U37,'Refinarias Cor NUTS II Tab'!$A$5:$I$52,2,FALSE),"")</f>
        <v>787364</v>
      </c>
    </row>
    <row r="38" spans="4:22" x14ac:dyDescent="0.3">
      <c r="D38" s="13">
        <f t="shared" si="0"/>
        <v>2015</v>
      </c>
      <c r="E38" s="9">
        <f>IFERROR(VLOOKUP($D38,'Refinarias Cor NUTS II Tab'!$A$5:$D$111,E$1,FALSE),"")</f>
        <v>67788.000000000015</v>
      </c>
      <c r="G38" s="13">
        <f t="shared" si="1"/>
        <v>2015</v>
      </c>
      <c r="H38" s="14">
        <f t="shared" si="2"/>
        <v>1</v>
      </c>
      <c r="J38" s="13">
        <f t="shared" si="3"/>
        <v>2015</v>
      </c>
      <c r="K38" s="14">
        <f t="shared" si="4"/>
        <v>2.4308536388575122E-3</v>
      </c>
      <c r="M38" s="13">
        <f t="shared" si="5"/>
        <v>2015</v>
      </c>
      <c r="N38" s="14">
        <f t="shared" si="6"/>
        <v>3.7720100693772087E-4</v>
      </c>
      <c r="P38" s="15">
        <f>IFERROR(VLOOKUP($D38,'Refinarias Cor NUTS II Tab'!$A$5:$D$111,P$1,FALSE),"")</f>
        <v>67788.000000000015</v>
      </c>
      <c r="Q38" s="15">
        <f>IFERROR(VLOOKUP($D38,'Refinarias Cor NUTS II Tab'!$A$5:$D$111,Q$1,FALSE),"")</f>
        <v>27886500</v>
      </c>
      <c r="R38" s="15">
        <f>IFERROR(VLOOKUP($D38,'Refinarias Cor NUTS II Tab'!$A$5:$D$111,R$1,FALSE),"")</f>
        <v>179713200</v>
      </c>
      <c r="T38" s="9">
        <f t="shared" si="7"/>
        <v>2011</v>
      </c>
      <c r="U38" s="9">
        <v>2011</v>
      </c>
      <c r="V38" s="10">
        <f>IFERROR(VLOOKUP($U38,'Refinarias Cor NUTS II Tab'!$A$5:$I$52,2,FALSE),"")</f>
        <v>646866</v>
      </c>
    </row>
    <row r="39" spans="4:22" x14ac:dyDescent="0.3">
      <c r="D39" s="13">
        <f t="shared" si="0"/>
        <v>2016</v>
      </c>
      <c r="E39" s="9">
        <f>IFERROR(VLOOKUP($D39,'Refinarias Cor NUTS II Tab'!$A$5:$D$111,E$1,FALSE),"")</f>
        <v>90338</v>
      </c>
      <c r="G39" s="13">
        <f t="shared" si="1"/>
        <v>2016</v>
      </c>
      <c r="H39" s="14">
        <f t="shared" si="2"/>
        <v>1</v>
      </c>
      <c r="J39" s="13">
        <f t="shared" si="3"/>
        <v>2016</v>
      </c>
      <c r="K39" s="14">
        <f t="shared" si="4"/>
        <v>3.1266072065150052E-3</v>
      </c>
      <c r="M39" s="13">
        <f t="shared" si="5"/>
        <v>2016</v>
      </c>
      <c r="N39" s="14">
        <f t="shared" si="6"/>
        <v>4.8441255232189643E-4</v>
      </c>
      <c r="P39" s="15">
        <f>IFERROR(VLOOKUP($D39,'Refinarias Cor NUTS II Tab'!$A$5:$D$111,P$1,FALSE),"")</f>
        <v>90338</v>
      </c>
      <c r="Q39" s="15">
        <f>IFERROR(VLOOKUP($D39,'Refinarias Cor NUTS II Tab'!$A$5:$D$111,Q$1,FALSE),"")</f>
        <v>28893300</v>
      </c>
      <c r="R39" s="15">
        <f>IFERROR(VLOOKUP($D39,'Refinarias Cor NUTS II Tab'!$A$5:$D$111,R$1,FALSE),"")</f>
        <v>186489800</v>
      </c>
      <c r="T39" s="9">
        <f t="shared" si="7"/>
        <v>2012</v>
      </c>
      <c r="U39" s="9">
        <v>2012</v>
      </c>
      <c r="V39" s="10">
        <f>IFERROR(VLOOKUP($U39,'Refinarias Cor NUTS II Tab'!$A$5:$I$52,2,FALSE),"")</f>
        <v>189677</v>
      </c>
    </row>
    <row r="40" spans="4:22" x14ac:dyDescent="0.3">
      <c r="D40" s="13">
        <f t="shared" si="0"/>
        <v>2017</v>
      </c>
      <c r="E40" s="9">
        <f>IFERROR(VLOOKUP($D40,'Refinarias Cor NUTS II Tab'!$A$5:$D$111,E$1,FALSE),"")</f>
        <v>71506</v>
      </c>
      <c r="G40" s="13">
        <f t="shared" si="1"/>
        <v>2017</v>
      </c>
      <c r="H40" s="14">
        <f t="shared" si="2"/>
        <v>1</v>
      </c>
      <c r="J40" s="13">
        <f t="shared" si="3"/>
        <v>2017</v>
      </c>
      <c r="K40" s="14">
        <f t="shared" si="4"/>
        <v>2.1742475150284151E-3</v>
      </c>
      <c r="M40" s="13">
        <f t="shared" si="5"/>
        <v>2017</v>
      </c>
      <c r="N40" s="14">
        <f t="shared" si="6"/>
        <v>3.6492502313124306E-4</v>
      </c>
      <c r="P40" s="15">
        <f>IFERROR(VLOOKUP($D40,'Refinarias Cor NUTS II Tab'!$A$5:$D$111,P$1,FALSE),"")</f>
        <v>71506</v>
      </c>
      <c r="Q40" s="15">
        <f>IFERROR(VLOOKUP($D40,'Refinarias Cor NUTS II Tab'!$A$5:$D$111,Q$1,FALSE),"")</f>
        <v>32887699.999999996</v>
      </c>
      <c r="R40" s="15">
        <f>IFERROR(VLOOKUP($D40,'Refinarias Cor NUTS II Tab'!$A$5:$D$111,R$1,FALSE),"")</f>
        <v>195947100</v>
      </c>
      <c r="T40" s="9">
        <f t="shared" si="7"/>
        <v>2013</v>
      </c>
      <c r="U40" s="9">
        <v>2013</v>
      </c>
      <c r="V40" s="10">
        <f>IFERROR(VLOOKUP($U40,'Refinarias Cor NUTS II Tab'!$A$5:$I$52,2,FALSE),"")</f>
        <v>63320.000000000007</v>
      </c>
    </row>
    <row r="41" spans="4:22" x14ac:dyDescent="0.3">
      <c r="D41" s="13">
        <f t="shared" si="0"/>
        <v>2018</v>
      </c>
      <c r="E41" s="9">
        <f>IFERROR(VLOOKUP($D41,'Refinarias Cor NUTS II Tab'!$A$5:$D$111,E$1,FALSE),"")</f>
        <v>150781</v>
      </c>
      <c r="G41" s="13">
        <f t="shared" si="1"/>
        <v>2018</v>
      </c>
      <c r="H41" s="14">
        <f t="shared" si="2"/>
        <v>1</v>
      </c>
      <c r="J41" s="13">
        <f t="shared" si="3"/>
        <v>2018</v>
      </c>
      <c r="K41" s="14">
        <f t="shared" si="4"/>
        <v>4.1937897389398501E-3</v>
      </c>
      <c r="M41" s="13">
        <f t="shared" si="5"/>
        <v>2018</v>
      </c>
      <c r="N41" s="14">
        <f t="shared" si="6"/>
        <v>7.3485677747116979E-4</v>
      </c>
      <c r="P41" s="15">
        <f>IFERROR(VLOOKUP($D41,'Refinarias Cor NUTS II Tab'!$A$5:$D$111,P$1,FALSE),"")</f>
        <v>150781</v>
      </c>
      <c r="Q41" s="15">
        <f>IFERROR(VLOOKUP($D41,'Refinarias Cor NUTS II Tab'!$A$5:$D$111,Q$1,FALSE),"")</f>
        <v>35953400</v>
      </c>
      <c r="R41" s="15">
        <f>IFERROR(VLOOKUP($D41,'Refinarias Cor NUTS II Tab'!$A$5:$D$111,R$1,FALSE),"")</f>
        <v>205184200</v>
      </c>
      <c r="T41" s="9">
        <f t="shared" si="7"/>
        <v>2014</v>
      </c>
      <c r="U41" s="9">
        <v>2014</v>
      </c>
      <c r="V41" s="10">
        <f>IFERROR(VLOOKUP($U41,'Refinarias Cor NUTS II Tab'!$A$5:$I$52,2,FALSE),"")</f>
        <v>103426</v>
      </c>
    </row>
    <row r="42" spans="4:22" x14ac:dyDescent="0.3">
      <c r="D42" s="13">
        <f t="shared" si="0"/>
        <v>2019</v>
      </c>
      <c r="E42" s="9">
        <f>IFERROR(VLOOKUP($D42,'Refinarias Cor NUTS II Tab'!$A$5:$D$111,E$1,FALSE),"")</f>
        <v>174613.99999999997</v>
      </c>
      <c r="G42" s="13">
        <f t="shared" si="1"/>
        <v>2019</v>
      </c>
      <c r="H42" s="14">
        <f t="shared" si="2"/>
        <v>1</v>
      </c>
      <c r="J42" s="13">
        <f t="shared" si="3"/>
        <v>2019</v>
      </c>
      <c r="K42" s="14">
        <f t="shared" si="4"/>
        <v>4.4986100770061125E-3</v>
      </c>
      <c r="M42" s="13">
        <f t="shared" si="5"/>
        <v>2019</v>
      </c>
      <c r="N42" s="14">
        <f t="shared" si="6"/>
        <v>8.1452708738484513E-4</v>
      </c>
      <c r="P42" s="15">
        <f>IFERROR(VLOOKUP($D42,'Refinarias Cor NUTS II Tab'!$A$5:$D$111,P$1,FALSE),"")</f>
        <v>174613.99999999997</v>
      </c>
      <c r="Q42" s="15">
        <f>IFERROR(VLOOKUP($D42,'Refinarias Cor NUTS II Tab'!$A$5:$D$111,Q$1,FALSE),"")</f>
        <v>38815100</v>
      </c>
      <c r="R42" s="15">
        <f>IFERROR(VLOOKUP($D42,'Refinarias Cor NUTS II Tab'!$A$5:$D$111,R$1,FALSE),"")</f>
        <v>214374700</v>
      </c>
      <c r="T42" s="9">
        <f t="shared" si="7"/>
        <v>2015</v>
      </c>
      <c r="U42" s="9">
        <v>2015</v>
      </c>
      <c r="V42" s="10">
        <f>IFERROR(VLOOKUP($U42,'Refinarias Cor NUTS II Tab'!$A$5:$I$52,2,FALSE),"")</f>
        <v>67788.000000000015</v>
      </c>
    </row>
    <row r="43" spans="4:22" x14ac:dyDescent="0.3">
      <c r="D43" s="13">
        <f t="shared" si="0"/>
        <v>2020</v>
      </c>
      <c r="E43" s="9">
        <f>IFERROR(VLOOKUP($D43,'Refinarias Cor NUTS II Tab'!$A$5:$D$111,E$1,FALSE),"")</f>
        <v>132905</v>
      </c>
      <c r="G43" s="13">
        <f t="shared" si="1"/>
        <v>2020</v>
      </c>
      <c r="H43" s="14">
        <f t="shared" si="2"/>
        <v>1</v>
      </c>
      <c r="J43" s="13">
        <f t="shared" si="3"/>
        <v>2020</v>
      </c>
      <c r="K43" s="14">
        <f t="shared" si="4"/>
        <v>3.4511994349490267E-3</v>
      </c>
      <c r="M43" s="13">
        <f t="shared" si="5"/>
        <v>2020</v>
      </c>
      <c r="N43" s="14">
        <f t="shared" si="6"/>
        <v>6.6280535151549296E-4</v>
      </c>
      <c r="P43" s="15">
        <f>IFERROR(VLOOKUP($D43,'Refinarias Cor NUTS II Tab'!$A$5:$D$111,P$1,FALSE),"")</f>
        <v>132905</v>
      </c>
      <c r="Q43" s="15">
        <f>IFERROR(VLOOKUP($D43,'Refinarias Cor NUTS II Tab'!$A$5:$D$111,Q$1,FALSE),"")</f>
        <v>38509799.999999993</v>
      </c>
      <c r="R43" s="15">
        <f>IFERROR(VLOOKUP($D43,'Refinarias Cor NUTS II Tab'!$A$5:$D$111,R$1,FALSE),"")</f>
        <v>200518900.00000003</v>
      </c>
      <c r="T43" s="9">
        <f t="shared" si="7"/>
        <v>2016</v>
      </c>
      <c r="U43" s="9">
        <v>2016</v>
      </c>
      <c r="V43" s="10">
        <f>IFERROR(VLOOKUP($U43,'Refinarias Cor NUTS II Tab'!$A$5:$I$52,2,FALSE),"")</f>
        <v>90338</v>
      </c>
    </row>
    <row r="44" spans="4:22" x14ac:dyDescent="0.3">
      <c r="D44" s="13">
        <f>D45-1</f>
        <v>2021</v>
      </c>
      <c r="E44" s="9">
        <f>IFERROR(VLOOKUP($D44,'Refinarias Cor NUTS II Tab'!$A$5:$D$111,E$1,FALSE),"")</f>
        <v>118323.00000000001</v>
      </c>
      <c r="G44" s="13">
        <f t="shared" si="1"/>
        <v>2021</v>
      </c>
      <c r="H44" s="14">
        <f t="shared" si="2"/>
        <v>1</v>
      </c>
      <c r="J44" s="13">
        <f t="shared" si="3"/>
        <v>2021</v>
      </c>
      <c r="K44" s="14">
        <f t="shared" si="4"/>
        <v>2.7113800831358821E-3</v>
      </c>
      <c r="M44" s="13">
        <f t="shared" si="5"/>
        <v>2021</v>
      </c>
      <c r="N44" s="14">
        <f t="shared" si="6"/>
        <v>5.4765652734764991E-4</v>
      </c>
      <c r="P44" s="15">
        <f>IFERROR(VLOOKUP($D44,'Refinarias Cor NUTS II Tab'!$A$5:$D$111,P$1,FALSE),"")</f>
        <v>118323.00000000001</v>
      </c>
      <c r="Q44" s="15">
        <f>IFERROR(VLOOKUP($D44,'Refinarias Cor NUTS II Tab'!$A$5:$D$111,Q$1,FALSE),"")</f>
        <v>43639400</v>
      </c>
      <c r="R44" s="15">
        <f>IFERROR(VLOOKUP($D44,'Refinarias Cor NUTS II Tab'!$A$5:$D$111,R$1,FALSE),"")</f>
        <v>216053300</v>
      </c>
      <c r="T44" s="9">
        <f t="shared" si="7"/>
        <v>2017</v>
      </c>
      <c r="U44" s="9">
        <v>2017</v>
      </c>
      <c r="V44" s="10">
        <f>IFERROR(VLOOKUP($U44,'Refinarias Cor NUTS II Tab'!$A$5:$I$52,2,FALSE),"")</f>
        <v>71506</v>
      </c>
    </row>
    <row r="45" spans="4:22" x14ac:dyDescent="0.3">
      <c r="D45" s="13">
        <f>T4</f>
        <v>2022</v>
      </c>
      <c r="E45" s="9">
        <f>IFERROR(VLOOKUP($D45,'Refinarias Cor NUTS II Tab'!$A$5:$D$111,E$1,FALSE),"")</f>
        <v>133930.99999999997</v>
      </c>
      <c r="G45" s="13">
        <f t="shared" si="1"/>
        <v>2022</v>
      </c>
      <c r="H45" s="14">
        <f>IF(SUM(E45)=0,"",E45/P45)</f>
        <v>1</v>
      </c>
      <c r="J45" s="13">
        <f t="shared" si="3"/>
        <v>2022</v>
      </c>
      <c r="K45" s="14">
        <f>IF(SUM(E45)=0,"",E45/Q45)</f>
        <v>2.7520728236635804E-3</v>
      </c>
      <c r="M45" s="13">
        <f t="shared" si="5"/>
        <v>2022</v>
      </c>
      <c r="N45" s="14">
        <f>IF(SUM(E45)=0,"",E45/R45)</f>
        <v>5.526553710083603E-4</v>
      </c>
      <c r="P45" s="15">
        <f>IFERROR(VLOOKUP($D45,'Refinarias Cor NUTS II Tab'!$A$5:$D$111,P$1,FALSE),"")</f>
        <v>133930.99999999997</v>
      </c>
      <c r="Q45" s="15">
        <f>IFERROR(VLOOKUP($D45,'Refinarias Cor NUTS II Tab'!$A$5:$D$111,Q$1,FALSE),"")</f>
        <v>48665500</v>
      </c>
      <c r="R45" s="15">
        <f>IFERROR(VLOOKUP($D45,'Refinarias Cor NUTS II Tab'!$A$5:$D$111,R$1,FALSE),"")</f>
        <v>242340900.00000003</v>
      </c>
      <c r="T45" s="9">
        <f t="shared" si="7"/>
        <v>2018</v>
      </c>
      <c r="U45" s="9">
        <v>2018</v>
      </c>
      <c r="V45" s="10">
        <f>IFERROR(VLOOKUP($U45,'Refinarias Cor NUTS II Tab'!$A$5:$I$52,2,FALSE),"")</f>
        <v>150781</v>
      </c>
    </row>
    <row r="46" spans="4:22" x14ac:dyDescent="0.3">
      <c r="T46" s="9">
        <f t="shared" si="7"/>
        <v>2019</v>
      </c>
      <c r="U46" s="9">
        <v>2019</v>
      </c>
      <c r="V46" s="10">
        <f>IFERROR(VLOOKUP($U46,'Refinarias Cor NUTS II Tab'!$A$5:$I$52,2,FALSE),"")</f>
        <v>174613.99999999997</v>
      </c>
    </row>
    <row r="47" spans="4:22" x14ac:dyDescent="0.3">
      <c r="T47" s="9">
        <f t="shared" si="7"/>
        <v>2020</v>
      </c>
      <c r="U47" s="9">
        <v>2020</v>
      </c>
      <c r="V47" s="10">
        <f>IFERROR(VLOOKUP($U47,'Refinarias Cor NUTS II Tab'!$A$5:$I$52,2,FALSE),"")</f>
        <v>132905</v>
      </c>
    </row>
    <row r="48" spans="4:22" x14ac:dyDescent="0.3">
      <c r="T48" s="9">
        <f t="shared" si="7"/>
        <v>2021</v>
      </c>
      <c r="U48" s="9">
        <v>2021</v>
      </c>
      <c r="V48" s="10">
        <f>IFERROR(VLOOKUP($U48,'Refinarias Cor NUTS II Tab'!$A$5:$I$52,2,FALSE),"")</f>
        <v>118323.00000000001</v>
      </c>
    </row>
    <row r="49" spans="20:22" x14ac:dyDescent="0.3">
      <c r="T49" s="9">
        <f t="shared" si="7"/>
        <v>2022</v>
      </c>
      <c r="U49" s="9">
        <v>2022</v>
      </c>
      <c r="V49" s="10">
        <f>IFERROR(VLOOKUP($U49,'Refinarias Cor NUTS II Tab'!$A$5:$I$52,2,FALSE),"")</f>
        <v>133930.99999999997</v>
      </c>
    </row>
    <row r="50" spans="20:22" x14ac:dyDescent="0.3">
      <c r="T50" s="9" t="str">
        <f t="shared" si="7"/>
        <v/>
      </c>
      <c r="U50" s="9">
        <v>2023</v>
      </c>
      <c r="V50" s="10" t="str">
        <f>IFERROR(VLOOKUP($U50,'Refinarias Cor NUTS II Tab'!$A$5:$I$52,2,FALSE),"")</f>
        <v/>
      </c>
    </row>
    <row r="51" spans="20:22" x14ac:dyDescent="0.3">
      <c r="T51" s="9" t="str">
        <f t="shared" si="7"/>
        <v/>
      </c>
      <c r="U51" s="9">
        <v>2024</v>
      </c>
      <c r="V51" s="10" t="str">
        <f>IFERROR(VLOOKUP($U51,'Refinarias Cor NUTS II Tab'!$A$5:$I$52,2,FALSE),"")</f>
        <v/>
      </c>
    </row>
    <row r="52" spans="20:22" x14ac:dyDescent="0.3">
      <c r="T52" s="9" t="str">
        <f t="shared" si="7"/>
        <v/>
      </c>
      <c r="U52" s="9">
        <v>2025</v>
      </c>
      <c r="V52" s="10" t="str">
        <f>IFERROR(VLOOKUP($U52,'Refinarias Cor NUTS II Tab'!$A$5:$I$52,2,FALSE),"")</f>
        <v/>
      </c>
    </row>
    <row r="53" spans="20:22" x14ac:dyDescent="0.3">
      <c r="T53" s="9" t="str">
        <f t="shared" si="7"/>
        <v/>
      </c>
      <c r="U53" s="9">
        <v>2026</v>
      </c>
      <c r="V53" s="10" t="str">
        <f>IFERROR(VLOOKUP($U53,'Refinarias Cor NUTS II Tab'!$A$5:$I$52,2,FALSE),"")</f>
        <v/>
      </c>
    </row>
    <row r="54" spans="20:22" x14ac:dyDescent="0.3">
      <c r="T54" s="9" t="str">
        <f t="shared" si="7"/>
        <v/>
      </c>
      <c r="U54" s="9">
        <v>2027</v>
      </c>
      <c r="V54" s="10" t="str">
        <f>IFERROR(VLOOKUP($U54,'Refinarias Cor NUTS II Tab'!$A$5:$I$52,2,FALSE),"")</f>
        <v/>
      </c>
    </row>
    <row r="55" spans="20:22" x14ac:dyDescent="0.3">
      <c r="T55" s="9" t="str">
        <f t="shared" si="7"/>
        <v/>
      </c>
      <c r="U55" s="9">
        <v>2028</v>
      </c>
      <c r="V55" s="10" t="str">
        <f>IFERROR(VLOOKUP($U55,'Refinarias Cor NUTS II Tab'!$A$5:$I$52,2,FALSE),"")</f>
        <v/>
      </c>
    </row>
    <row r="56" spans="20:22" x14ac:dyDescent="0.3">
      <c r="T56" s="9" t="str">
        <f t="shared" si="7"/>
        <v/>
      </c>
      <c r="U56" s="9">
        <v>2029</v>
      </c>
      <c r="V56" s="10" t="str">
        <f>IFERROR(VLOOKUP($U56,'Refinarias Cor NUTS II Tab'!$A$5:$I$52,2,FALSE),"")</f>
        <v/>
      </c>
    </row>
  </sheetData>
  <sheetProtection algorithmName="SHA-512" hashValue="UETKiDsdp7FaBTE2/qepAbMk72R+/MdccVwHtpwVAaD63kbJJ5N0zKwUWTDSlt7KeFRxNA3nJY1L7G3t7kcezQ==" saltValue="pNmJu454sNikrsrchSRgog==" spinCount="100000" sheet="1" objects="1" scenarios="1" autoFilter="0"/>
  <mergeCells count="4">
    <mergeCell ref="D2:E2"/>
    <mergeCell ref="G2:H2"/>
    <mergeCell ref="J2:K2"/>
    <mergeCell ref="M2:N2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Folha51"/>
  <dimension ref="A1:V56"/>
  <sheetViews>
    <sheetView topLeftCell="L30" workbookViewId="0">
      <selection activeCell="A34" sqref="A1:XFD1048576"/>
    </sheetView>
  </sheetViews>
  <sheetFormatPr defaultRowHeight="14.4" x14ac:dyDescent="0.3"/>
  <cols>
    <col min="1" max="1" width="8.88671875" style="9"/>
    <col min="2" max="2" width="21" style="9" bestFit="1" customWidth="1"/>
    <col min="3" max="4" width="8.88671875" style="9"/>
    <col min="5" max="5" width="16.6640625" style="9" customWidth="1"/>
    <col min="6" max="7" width="8.88671875" style="9"/>
    <col min="8" max="8" width="16.6640625" style="9" customWidth="1"/>
    <col min="9" max="10" width="8.88671875" style="9"/>
    <col min="11" max="11" width="16.6640625" style="9" customWidth="1"/>
    <col min="12" max="13" width="8.88671875" style="9"/>
    <col min="14" max="14" width="16.6640625" style="9" customWidth="1"/>
    <col min="15" max="15" width="8.88671875" style="9"/>
    <col min="16" max="16" width="12.109375" style="9" bestFit="1" customWidth="1"/>
    <col min="17" max="17" width="10.109375" style="9" bestFit="1" customWidth="1"/>
    <col min="18" max="18" width="11.109375" style="9" bestFit="1" customWidth="1"/>
    <col min="19" max="19" width="8.88671875" style="9"/>
    <col min="20" max="20" width="5" style="9" bestFit="1" customWidth="1"/>
    <col min="21" max="21" width="5" style="10" bestFit="1" customWidth="1"/>
    <col min="22" max="22" width="11.44140625" style="9" bestFit="1" customWidth="1"/>
    <col min="23" max="16384" width="8.88671875" style="9"/>
  </cols>
  <sheetData>
    <row r="1" spans="1:22" x14ac:dyDescent="0.3">
      <c r="A1" s="9">
        <v>1</v>
      </c>
      <c r="B1" s="9" t="str">
        <f>VLOOKUP(A1,$A$5:$B$10,2,FALSE)</f>
        <v>Portugal</v>
      </c>
      <c r="E1" s="9">
        <f>A1+1</f>
        <v>2</v>
      </c>
      <c r="P1" s="9">
        <v>2</v>
      </c>
      <c r="Q1" s="9">
        <v>3</v>
      </c>
      <c r="R1" s="9">
        <v>5</v>
      </c>
    </row>
    <row r="2" spans="1:22" x14ac:dyDescent="0.3">
      <c r="D2" s="70" t="s">
        <v>40</v>
      </c>
      <c r="E2" s="70"/>
      <c r="G2" s="70" t="s">
        <v>41</v>
      </c>
      <c r="H2" s="70"/>
      <c r="J2" s="70" t="s">
        <v>42</v>
      </c>
      <c r="K2" s="70"/>
      <c r="M2" s="70" t="s">
        <v>43</v>
      </c>
      <c r="N2" s="70"/>
    </row>
    <row r="3" spans="1:22" x14ac:dyDescent="0.3">
      <c r="U3" s="9"/>
      <c r="V3" s="10"/>
    </row>
    <row r="4" spans="1:22" ht="72" x14ac:dyDescent="0.3">
      <c r="D4" s="12"/>
      <c r="E4" s="17" t="str">
        <f>HLOOKUP(B1,'Refinarias Encad NUTS II Tab'!$B$3:$E$42,E1,FALSE)</f>
        <v>Investimento em Infraestruturas de Refinação de Produtos Petrolíferos</v>
      </c>
      <c r="G4" s="12"/>
      <c r="H4" s="17" t="str">
        <f>E4</f>
        <v>Investimento em Infraestruturas de Refinação de Produtos Petrolíferos</v>
      </c>
      <c r="J4" s="12"/>
      <c r="K4" s="17" t="str">
        <f>H4</f>
        <v>Investimento em Infraestruturas de Refinação de Produtos Petrolíferos</v>
      </c>
      <c r="M4" s="12"/>
      <c r="N4" s="17" t="str">
        <f>K4</f>
        <v>Investimento em Infraestruturas de Refinação de Produtos Petrolíferos</v>
      </c>
      <c r="P4" s="11" t="s">
        <v>36</v>
      </c>
      <c r="Q4" s="11" t="s">
        <v>37</v>
      </c>
      <c r="R4" s="11" t="s">
        <v>38</v>
      </c>
      <c r="T4" s="9">
        <f>MAX(T5:T500)</f>
        <v>2022</v>
      </c>
      <c r="U4" s="9"/>
      <c r="V4" s="10" t="s">
        <v>36</v>
      </c>
    </row>
    <row r="5" spans="1:22" x14ac:dyDescent="0.3">
      <c r="A5" s="9">
        <v>1</v>
      </c>
      <c r="B5" s="9" t="s">
        <v>36</v>
      </c>
      <c r="D5" s="13">
        <f t="shared" ref="D5:D43" si="0">D6-1</f>
        <v>1982</v>
      </c>
      <c r="E5" s="9">
        <f>IFERROR(VLOOKUP($D5,'Refinarias Encad NUTS II Tab'!$A$5:$E$111,E$1,FALSE),"")</f>
        <v>15623.257863333942</v>
      </c>
      <c r="G5" s="13">
        <f>D5</f>
        <v>1982</v>
      </c>
      <c r="H5" s="14">
        <f>IF(SUM(E5)=0,"",E5/P5)</f>
        <v>1</v>
      </c>
      <c r="J5" s="13">
        <f>G5</f>
        <v>1982</v>
      </c>
      <c r="K5" s="14">
        <f>IF(SUM(E5)=0,"",E5/Q5)</f>
        <v>8.0279830755531278E-4</v>
      </c>
      <c r="M5" s="13">
        <f>J5</f>
        <v>1982</v>
      </c>
      <c r="N5" s="14">
        <f>IF(SUM(E5)=0,"",E5/R5)</f>
        <v>1.5383081807080005E-4</v>
      </c>
      <c r="P5" s="15">
        <f>IFERROR(VLOOKUP($D5,'Refinarias Encad NUTS II Tab'!$A$5:$E$111,P$1,FALSE),"")</f>
        <v>15623.257863333942</v>
      </c>
      <c r="Q5" s="15">
        <f>IFERROR(VLOOKUP($D5,'Refinarias Encad NUTS II Tab'!$A$5:$E$111,Q$1,FALSE),"")</f>
        <v>19461000</v>
      </c>
      <c r="R5" s="15">
        <f>IFERROR(VLOOKUP($D5,'Refinarias Encad NUTS II Tab'!$A$5:$E$111,R$1,FALSE),"")</f>
        <v>101561299.99999999</v>
      </c>
      <c r="T5" s="9">
        <f>IF(SUM(V5)&gt;0,U5,"")</f>
        <v>1978</v>
      </c>
      <c r="U5" s="9">
        <v>1978</v>
      </c>
      <c r="V5" s="10">
        <f>IFERROR(VLOOKUP($U5,'Refinarias Cor NUTS II Tab'!$A$5:$I$52,2,FALSE),"")</f>
        <v>48853.981258630913</v>
      </c>
    </row>
    <row r="6" spans="1:22" x14ac:dyDescent="0.3">
      <c r="D6" s="13">
        <f t="shared" si="0"/>
        <v>1983</v>
      </c>
      <c r="E6" s="9">
        <f>IFERROR(VLOOKUP($D6,'Refinarias Encad NUTS II Tab'!$A$5:$E$111,E$1,FALSE),"")</f>
        <v>6415.957219624991</v>
      </c>
      <c r="G6" s="13">
        <f t="shared" ref="G6:G45" si="1">D6</f>
        <v>1983</v>
      </c>
      <c r="H6" s="14">
        <f t="shared" ref="H6:H44" si="2">IF(SUM(E6)=0,"",E6/P6)</f>
        <v>1</v>
      </c>
      <c r="J6" s="13">
        <f t="shared" ref="J6:J45" si="3">G6</f>
        <v>1983</v>
      </c>
      <c r="K6" s="14">
        <f t="shared" ref="K6:K44" si="4">IF(SUM(E6)=0,"",E6/Q6)</f>
        <v>3.413651087855808E-4</v>
      </c>
      <c r="M6" s="13">
        <f t="shared" ref="M6:M45" si="5">J6</f>
        <v>1983</v>
      </c>
      <c r="N6" s="14">
        <f t="shared" ref="N6:N44" si="6">IF(SUM(E6)=0,"",E6/R6)</f>
        <v>6.2116438307441543E-5</v>
      </c>
      <c r="P6" s="15">
        <f>IFERROR(VLOOKUP($D6,'Refinarias Encad NUTS II Tab'!$A$5:$E$111,P$1,FALSE),"")</f>
        <v>6415.957219624991</v>
      </c>
      <c r="Q6" s="15">
        <f>IFERROR(VLOOKUP($D6,'Refinarias Encad NUTS II Tab'!$A$5:$E$111,Q$1,FALSE),"")</f>
        <v>18795000</v>
      </c>
      <c r="R6" s="15">
        <f>IFERROR(VLOOKUP($D6,'Refinarias Encad NUTS II Tab'!$A$5:$E$111,R$1,FALSE),"")</f>
        <v>103289200</v>
      </c>
      <c r="T6" s="9">
        <f t="shared" ref="T6:T56" si="7">IF(SUM(V6)&gt;0,U6,"")</f>
        <v>1979</v>
      </c>
      <c r="U6" s="9">
        <v>1979</v>
      </c>
      <c r="V6" s="10">
        <f>IFERROR(VLOOKUP($U6,'Refinarias Cor NUTS II Tab'!$A$5:$I$52,2,FALSE),"")</f>
        <v>20864.379759321371</v>
      </c>
    </row>
    <row r="7" spans="1:22" x14ac:dyDescent="0.3">
      <c r="D7" s="13">
        <f t="shared" si="0"/>
        <v>1984</v>
      </c>
      <c r="E7" s="9">
        <f>IFERROR(VLOOKUP($D7,'Refinarias Encad NUTS II Tab'!$A$5:$E$111,E$1,FALSE),"")</f>
        <v>3783.5006894201611</v>
      </c>
      <c r="G7" s="13">
        <f t="shared" si="1"/>
        <v>1984</v>
      </c>
      <c r="H7" s="14">
        <f t="shared" si="2"/>
        <v>1</v>
      </c>
      <c r="J7" s="13">
        <f t="shared" si="3"/>
        <v>1984</v>
      </c>
      <c r="K7" s="14">
        <f t="shared" si="4"/>
        <v>2.2912810153580669E-4</v>
      </c>
      <c r="M7" s="13">
        <f t="shared" si="5"/>
        <v>1984</v>
      </c>
      <c r="N7" s="14">
        <f t="shared" si="6"/>
        <v>3.7102419618827856E-5</v>
      </c>
      <c r="P7" s="15">
        <f>IFERROR(VLOOKUP($D7,'Refinarias Encad NUTS II Tab'!$A$5:$E$111,P$1,FALSE),"")</f>
        <v>3783.5006894201611</v>
      </c>
      <c r="Q7" s="15">
        <f>IFERROR(VLOOKUP($D7,'Refinarias Encad NUTS II Tab'!$A$5:$E$111,Q$1,FALSE),"")</f>
        <v>16512599.999999998</v>
      </c>
      <c r="R7" s="15">
        <f>IFERROR(VLOOKUP($D7,'Refinarias Encad NUTS II Tab'!$A$5:$E$111,R$1,FALSE),"")</f>
        <v>101974500</v>
      </c>
      <c r="T7" s="9">
        <f t="shared" si="7"/>
        <v>1980</v>
      </c>
      <c r="U7" s="9">
        <v>1980</v>
      </c>
      <c r="V7" s="10">
        <f>IFERROR(VLOOKUP($U7,'Refinarias Cor NUTS II Tab'!$A$5:$I$52,2,FALSE),"")</f>
        <v>33050.016571315849</v>
      </c>
    </row>
    <row r="8" spans="1:22" x14ac:dyDescent="0.3">
      <c r="D8" s="13">
        <f t="shared" si="0"/>
        <v>1985</v>
      </c>
      <c r="E8" s="9">
        <f>IFERROR(VLOOKUP($D8,'Refinarias Encad NUTS II Tab'!$A$5:$E$111,E$1,FALSE),"")</f>
        <v>7176.7972466806787</v>
      </c>
      <c r="G8" s="13">
        <f t="shared" si="1"/>
        <v>1985</v>
      </c>
      <c r="H8" s="14">
        <f t="shared" si="2"/>
        <v>1</v>
      </c>
      <c r="J8" s="13">
        <f t="shared" si="3"/>
        <v>1985</v>
      </c>
      <c r="K8" s="14">
        <f t="shared" si="4"/>
        <v>4.4359542155307155E-4</v>
      </c>
      <c r="M8" s="13">
        <f t="shared" si="5"/>
        <v>1985</v>
      </c>
      <c r="N8" s="14">
        <f t="shared" si="6"/>
        <v>6.9742578251796378E-5</v>
      </c>
      <c r="P8" s="15">
        <f>IFERROR(VLOOKUP($D8,'Refinarias Encad NUTS II Tab'!$A$5:$E$111,P$1,FALSE),"")</f>
        <v>7176.7972466806787</v>
      </c>
      <c r="Q8" s="15">
        <f>IFERROR(VLOOKUP($D8,'Refinarias Encad NUTS II Tab'!$A$5:$E$111,Q$1,FALSE),"")</f>
        <v>16178700</v>
      </c>
      <c r="R8" s="15">
        <f>IFERROR(VLOOKUP($D8,'Refinarias Encad NUTS II Tab'!$A$5:$E$111,R$1,FALSE),"")</f>
        <v>102904099.99999999</v>
      </c>
      <c r="T8" s="9">
        <f t="shared" si="7"/>
        <v>1981</v>
      </c>
      <c r="U8" s="9">
        <v>1981</v>
      </c>
      <c r="V8" s="10">
        <f>IFERROR(VLOOKUP($U8,'Refinarias Cor NUTS II Tab'!$A$5:$I$52,2,FALSE),"")</f>
        <v>35062.383704872766</v>
      </c>
    </row>
    <row r="9" spans="1:22" x14ac:dyDescent="0.3">
      <c r="D9" s="13">
        <f t="shared" si="0"/>
        <v>1986</v>
      </c>
      <c r="E9" s="9">
        <f>IFERROR(VLOOKUP($D9,'Refinarias Encad NUTS II Tab'!$A$5:$E$111,E$1,FALSE),"")</f>
        <v>15897.214840976614</v>
      </c>
      <c r="G9" s="13">
        <f t="shared" si="1"/>
        <v>1986</v>
      </c>
      <c r="H9" s="14">
        <f t="shared" si="2"/>
        <v>1</v>
      </c>
      <c r="J9" s="13">
        <f t="shared" si="3"/>
        <v>1986</v>
      </c>
      <c r="K9" s="14">
        <f t="shared" si="4"/>
        <v>9.2525724568292536E-4</v>
      </c>
      <c r="M9" s="13">
        <f t="shared" si="5"/>
        <v>1986</v>
      </c>
      <c r="N9" s="14">
        <f t="shared" si="6"/>
        <v>1.4985709085830947E-4</v>
      </c>
      <c r="P9" s="15">
        <f>IFERROR(VLOOKUP($D9,'Refinarias Encad NUTS II Tab'!$A$5:$E$111,P$1,FALSE),"")</f>
        <v>15897.214840976614</v>
      </c>
      <c r="Q9" s="15">
        <f>IFERROR(VLOOKUP($D9,'Refinarias Encad NUTS II Tab'!$A$5:$E$111,Q$1,FALSE),"")</f>
        <v>17181400</v>
      </c>
      <c r="R9" s="15">
        <f>IFERROR(VLOOKUP($D9,'Refinarias Encad NUTS II Tab'!$A$5:$E$111,R$1,FALSE),"")</f>
        <v>106082500</v>
      </c>
      <c r="T9" s="9">
        <f t="shared" si="7"/>
        <v>1982</v>
      </c>
      <c r="U9" s="9">
        <v>1982</v>
      </c>
      <c r="V9" s="10">
        <f>IFERROR(VLOOKUP($U9,'Refinarias Cor NUTS II Tab'!$A$5:$I$52,2,FALSE),"")</f>
        <v>3179.4024172420604</v>
      </c>
    </row>
    <row r="10" spans="1:22" x14ac:dyDescent="0.3">
      <c r="D10" s="13">
        <f t="shared" si="0"/>
        <v>1987</v>
      </c>
      <c r="E10" s="9">
        <f>IFERROR(VLOOKUP($D10,'Refinarias Encad NUTS II Tab'!$A$5:$E$111,E$1,FALSE),"")</f>
        <v>20641.659463236057</v>
      </c>
      <c r="G10" s="13">
        <f t="shared" si="1"/>
        <v>1987</v>
      </c>
      <c r="H10" s="14">
        <f t="shared" si="2"/>
        <v>1</v>
      </c>
      <c r="J10" s="13">
        <f t="shared" si="3"/>
        <v>1987</v>
      </c>
      <c r="K10" s="14">
        <f t="shared" si="4"/>
        <v>9.9598835517042666E-4</v>
      </c>
      <c r="M10" s="13">
        <f t="shared" si="5"/>
        <v>1987</v>
      </c>
      <c r="N10" s="14">
        <f t="shared" si="6"/>
        <v>1.8217349273911708E-4</v>
      </c>
      <c r="P10" s="15">
        <f>IFERROR(VLOOKUP($D10,'Refinarias Encad NUTS II Tab'!$A$5:$E$111,P$1,FALSE),"")</f>
        <v>20641.659463236057</v>
      </c>
      <c r="Q10" s="15">
        <f>IFERROR(VLOOKUP($D10,'Refinarias Encad NUTS II Tab'!$A$5:$E$111,Q$1,FALSE),"")</f>
        <v>20724800</v>
      </c>
      <c r="R10" s="15">
        <f>IFERROR(VLOOKUP($D10,'Refinarias Encad NUTS II Tab'!$A$5:$E$111,R$1,FALSE),"")</f>
        <v>113307700</v>
      </c>
      <c r="T10" s="9">
        <f t="shared" si="7"/>
        <v>1983</v>
      </c>
      <c r="U10" s="9">
        <v>1983</v>
      </c>
      <c r="V10" s="10">
        <f>IFERROR(VLOOKUP($U10,'Refinarias Cor NUTS II Tab'!$A$5:$I$52,2,FALSE),"")</f>
        <v>1651.3537137502472</v>
      </c>
    </row>
    <row r="11" spans="1:22" x14ac:dyDescent="0.3">
      <c r="D11" s="13">
        <f t="shared" si="0"/>
        <v>1988</v>
      </c>
      <c r="E11" s="9">
        <f>IFERROR(VLOOKUP($D11,'Refinarias Encad NUTS II Tab'!$A$5:$E$111,E$1,FALSE),"")</f>
        <v>38202.022275347415</v>
      </c>
      <c r="G11" s="13">
        <f t="shared" si="1"/>
        <v>1988</v>
      </c>
      <c r="H11" s="14">
        <f t="shared" si="2"/>
        <v>1</v>
      </c>
      <c r="J11" s="13">
        <f t="shared" si="3"/>
        <v>1988</v>
      </c>
      <c r="K11" s="14">
        <f t="shared" si="4"/>
        <v>1.61694837362852E-3</v>
      </c>
      <c r="M11" s="13">
        <f t="shared" si="5"/>
        <v>1988</v>
      </c>
      <c r="N11" s="14">
        <f t="shared" si="6"/>
        <v>3.1691850627579425E-4</v>
      </c>
      <c r="P11" s="15">
        <f>IFERROR(VLOOKUP($D11,'Refinarias Encad NUTS II Tab'!$A$5:$E$111,P$1,FALSE),"")</f>
        <v>38202.022275347415</v>
      </c>
      <c r="Q11" s="15">
        <f>IFERROR(VLOOKUP($D11,'Refinarias Encad NUTS II Tab'!$A$5:$E$111,Q$1,FALSE),"")</f>
        <v>23626000</v>
      </c>
      <c r="R11" s="15">
        <f>IFERROR(VLOOKUP($D11,'Refinarias Encad NUTS II Tab'!$A$5:$E$111,R$1,FALSE),"")</f>
        <v>120542100</v>
      </c>
      <c r="T11" s="9">
        <f t="shared" si="7"/>
        <v>1984</v>
      </c>
      <c r="U11" s="9">
        <v>1984</v>
      </c>
      <c r="V11" s="10">
        <f>IFERROR(VLOOKUP($U11,'Refinarias Cor NUTS II Tab'!$A$5:$I$52,2,FALSE),"")</f>
        <v>1199.5543499704088</v>
      </c>
    </row>
    <row r="12" spans="1:22" x14ac:dyDescent="0.3">
      <c r="D12" s="13">
        <f t="shared" si="0"/>
        <v>1989</v>
      </c>
      <c r="E12" s="9">
        <f>IFERROR(VLOOKUP($D12,'Refinarias Encad NUTS II Tab'!$A$5:$E$111,E$1,FALSE),"")</f>
        <v>31778.294996797689</v>
      </c>
      <c r="G12" s="13">
        <f t="shared" si="1"/>
        <v>1989</v>
      </c>
      <c r="H12" s="14">
        <f t="shared" si="2"/>
        <v>1</v>
      </c>
      <c r="J12" s="13">
        <f t="shared" si="3"/>
        <v>1989</v>
      </c>
      <c r="K12" s="14">
        <f t="shared" si="4"/>
        <v>1.2939572049675348E-3</v>
      </c>
      <c r="M12" s="13">
        <f t="shared" si="5"/>
        <v>1989</v>
      </c>
      <c r="N12" s="14">
        <f t="shared" si="6"/>
        <v>2.4936435355451701E-4</v>
      </c>
      <c r="P12" s="15">
        <f>IFERROR(VLOOKUP($D12,'Refinarias Encad NUTS II Tab'!$A$5:$E$111,P$1,FALSE),"")</f>
        <v>31778.294996797689</v>
      </c>
      <c r="Q12" s="15">
        <f>IFERROR(VLOOKUP($D12,'Refinarias Encad NUTS II Tab'!$A$5:$E$111,Q$1,FALSE),"")</f>
        <v>24559000</v>
      </c>
      <c r="R12" s="15">
        <f>IFERROR(VLOOKUP($D12,'Refinarias Encad NUTS II Tab'!$A$5:$E$111,R$1,FALSE),"")</f>
        <v>127437199.99999999</v>
      </c>
      <c r="T12" s="9">
        <f t="shared" si="7"/>
        <v>1985</v>
      </c>
      <c r="U12" s="9">
        <v>1985</v>
      </c>
      <c r="V12" s="10">
        <f>IFERROR(VLOOKUP($U12,'Refinarias Cor NUTS II Tab'!$A$5:$I$52,2,FALSE),"")</f>
        <v>2661.3063720654973</v>
      </c>
    </row>
    <row r="13" spans="1:22" x14ac:dyDescent="0.3">
      <c r="D13" s="13">
        <f t="shared" si="0"/>
        <v>1990</v>
      </c>
      <c r="E13" s="9">
        <f>IFERROR(VLOOKUP($D13,'Refinarias Encad NUTS II Tab'!$A$5:$E$111,E$1,FALSE),"")</f>
        <v>116091.38734786578</v>
      </c>
      <c r="G13" s="13">
        <f t="shared" si="1"/>
        <v>1990</v>
      </c>
      <c r="H13" s="14">
        <f t="shared" si="2"/>
        <v>1</v>
      </c>
      <c r="J13" s="13">
        <f t="shared" si="3"/>
        <v>1990</v>
      </c>
      <c r="K13" s="14">
        <f t="shared" si="4"/>
        <v>4.3998509529118782E-3</v>
      </c>
      <c r="M13" s="13">
        <f t="shared" si="5"/>
        <v>1990</v>
      </c>
      <c r="N13" s="14">
        <f t="shared" si="6"/>
        <v>8.5811318878017495E-4</v>
      </c>
      <c r="P13" s="15">
        <f>IFERROR(VLOOKUP($D13,'Refinarias Encad NUTS II Tab'!$A$5:$E$111,P$1,FALSE),"")</f>
        <v>116091.38734786578</v>
      </c>
      <c r="Q13" s="15">
        <f>IFERROR(VLOOKUP($D13,'Refinarias Encad NUTS II Tab'!$A$5:$E$111,Q$1,FALSE),"")</f>
        <v>26385300</v>
      </c>
      <c r="R13" s="15">
        <f>IFERROR(VLOOKUP($D13,'Refinarias Encad NUTS II Tab'!$A$5:$E$111,R$1,FALSE),"")</f>
        <v>135286800</v>
      </c>
      <c r="T13" s="9">
        <f t="shared" si="7"/>
        <v>1986</v>
      </c>
      <c r="U13" s="9">
        <v>1986</v>
      </c>
      <c r="V13" s="10">
        <f>IFERROR(VLOOKUP($U13,'Refinarias Cor NUTS II Tab'!$A$5:$I$52,2,FALSE),"")</f>
        <v>6535.2769777076373</v>
      </c>
    </row>
    <row r="14" spans="1:22" x14ac:dyDescent="0.3">
      <c r="D14" s="13">
        <f t="shared" si="0"/>
        <v>1991</v>
      </c>
      <c r="E14" s="9">
        <f>IFERROR(VLOOKUP($D14,'Refinarias Encad NUTS II Tab'!$A$5:$E$111,E$1,FALSE),"")</f>
        <v>83524.546196465541</v>
      </c>
      <c r="G14" s="13">
        <f t="shared" si="1"/>
        <v>1991</v>
      </c>
      <c r="H14" s="14">
        <f t="shared" si="2"/>
        <v>1</v>
      </c>
      <c r="J14" s="13">
        <f t="shared" si="3"/>
        <v>1991</v>
      </c>
      <c r="K14" s="14">
        <f t="shared" si="4"/>
        <v>2.9533697839357565E-3</v>
      </c>
      <c r="M14" s="13">
        <f t="shared" si="5"/>
        <v>1991</v>
      </c>
      <c r="N14" s="14">
        <f t="shared" si="6"/>
        <v>5.9993697985282184E-4</v>
      </c>
      <c r="P14" s="15">
        <f>IFERROR(VLOOKUP($D14,'Refinarias Encad NUTS II Tab'!$A$5:$E$111,P$1,FALSE),"")</f>
        <v>83524.546196465541</v>
      </c>
      <c r="Q14" s="15">
        <f>IFERROR(VLOOKUP($D14,'Refinarias Encad NUTS II Tab'!$A$5:$E$111,Q$1,FALSE),"")</f>
        <v>28281100.000000004</v>
      </c>
      <c r="R14" s="15">
        <f>IFERROR(VLOOKUP($D14,'Refinarias Encad NUTS II Tab'!$A$5:$E$111,R$1,FALSE),"")</f>
        <v>139222200</v>
      </c>
      <c r="T14" s="9">
        <f t="shared" si="7"/>
        <v>1987</v>
      </c>
      <c r="U14" s="9">
        <v>1987</v>
      </c>
      <c r="V14" s="10">
        <f>IFERROR(VLOOKUP($U14,'Refinarias Cor NUTS II Tab'!$A$5:$I$52,2,FALSE),"")</f>
        <v>9170.3635825606671</v>
      </c>
    </row>
    <row r="15" spans="1:22" x14ac:dyDescent="0.3">
      <c r="D15" s="13">
        <f t="shared" si="0"/>
        <v>1992</v>
      </c>
      <c r="E15" s="9">
        <f>IFERROR(VLOOKUP($D15,'Refinarias Encad NUTS II Tab'!$A$5:$E$111,E$1,FALSE),"")</f>
        <v>336436.73908062163</v>
      </c>
      <c r="G15" s="13">
        <f t="shared" si="1"/>
        <v>1992</v>
      </c>
      <c r="H15" s="14">
        <f t="shared" si="2"/>
        <v>1</v>
      </c>
      <c r="J15" s="13">
        <f t="shared" si="3"/>
        <v>1992</v>
      </c>
      <c r="K15" s="14">
        <f t="shared" si="4"/>
        <v>1.0968283445067473E-2</v>
      </c>
      <c r="M15" s="13">
        <f t="shared" si="5"/>
        <v>1992</v>
      </c>
      <c r="N15" s="14">
        <f t="shared" si="6"/>
        <v>2.3756217431842256E-3</v>
      </c>
      <c r="P15" s="15">
        <f>IFERROR(VLOOKUP($D15,'Refinarias Encad NUTS II Tab'!$A$5:$E$111,P$1,FALSE),"")</f>
        <v>336436.73908062163</v>
      </c>
      <c r="Q15" s="15">
        <f>IFERROR(VLOOKUP($D15,'Refinarias Encad NUTS II Tab'!$A$5:$E$111,Q$1,FALSE),"")</f>
        <v>30673600</v>
      </c>
      <c r="R15" s="15">
        <f>IFERROR(VLOOKUP($D15,'Refinarias Encad NUTS II Tab'!$A$5:$E$111,R$1,FALSE),"")</f>
        <v>141620500</v>
      </c>
      <c r="T15" s="9">
        <f t="shared" si="7"/>
        <v>1988</v>
      </c>
      <c r="U15" s="9">
        <v>1988</v>
      </c>
      <c r="V15" s="10">
        <f>IFERROR(VLOOKUP($U15,'Refinarias Cor NUTS II Tab'!$A$5:$I$52,2,FALSE),"")</f>
        <v>18924.116985598746</v>
      </c>
    </row>
    <row r="16" spans="1:22" x14ac:dyDescent="0.3">
      <c r="D16" s="13">
        <f t="shared" si="0"/>
        <v>1993</v>
      </c>
      <c r="E16" s="9">
        <f>IFERROR(VLOOKUP($D16,'Refinarias Encad NUTS II Tab'!$A$5:$E$111,E$1,FALSE),"")</f>
        <v>624014.63093373762</v>
      </c>
      <c r="G16" s="13">
        <f t="shared" si="1"/>
        <v>1993</v>
      </c>
      <c r="H16" s="14">
        <f t="shared" si="2"/>
        <v>1</v>
      </c>
      <c r="J16" s="13">
        <f t="shared" si="3"/>
        <v>1993</v>
      </c>
      <c r="K16" s="14">
        <f t="shared" si="4"/>
        <v>2.1728739446965625E-2</v>
      </c>
      <c r="M16" s="13">
        <f t="shared" si="5"/>
        <v>1993</v>
      </c>
      <c r="N16" s="14">
        <f t="shared" si="6"/>
        <v>4.4811285783287755E-3</v>
      </c>
      <c r="P16" s="15">
        <f>IFERROR(VLOOKUP($D16,'Refinarias Encad NUTS II Tab'!$A$5:$E$111,P$1,FALSE),"")</f>
        <v>624014.63093373762</v>
      </c>
      <c r="Q16" s="15">
        <f>IFERROR(VLOOKUP($D16,'Refinarias Encad NUTS II Tab'!$A$5:$E$111,Q$1,FALSE),"")</f>
        <v>28718400</v>
      </c>
      <c r="R16" s="15">
        <f>IFERROR(VLOOKUP($D16,'Refinarias Encad NUTS II Tab'!$A$5:$E$111,R$1,FALSE),"")</f>
        <v>139253900.00000003</v>
      </c>
      <c r="T16" s="9">
        <f t="shared" si="7"/>
        <v>1989</v>
      </c>
      <c r="U16" s="9">
        <v>1989</v>
      </c>
      <c r="V16" s="10">
        <f>IFERROR(VLOOKUP($U16,'Refinarias Cor NUTS II Tab'!$A$5:$I$52,2,FALSE),"")</f>
        <v>17350.930952850667</v>
      </c>
    </row>
    <row r="17" spans="4:22" x14ac:dyDescent="0.3">
      <c r="D17" s="13">
        <f t="shared" si="0"/>
        <v>1994</v>
      </c>
      <c r="E17" s="9">
        <f>IFERROR(VLOOKUP($D17,'Refinarias Encad NUTS II Tab'!$A$5:$E$111,E$1,FALSE),"")</f>
        <v>179780.34118792129</v>
      </c>
      <c r="G17" s="13">
        <f t="shared" si="1"/>
        <v>1994</v>
      </c>
      <c r="H17" s="14">
        <f t="shared" si="2"/>
        <v>1</v>
      </c>
      <c r="J17" s="13">
        <f t="shared" si="3"/>
        <v>1994</v>
      </c>
      <c r="K17" s="14">
        <f t="shared" si="4"/>
        <v>6.3027303548538185E-3</v>
      </c>
      <c r="M17" s="13">
        <f t="shared" si="5"/>
        <v>1994</v>
      </c>
      <c r="N17" s="14">
        <f t="shared" si="6"/>
        <v>1.2682782276584113E-3</v>
      </c>
      <c r="P17" s="15">
        <f>IFERROR(VLOOKUP($D17,'Refinarias Encad NUTS II Tab'!$A$5:$E$111,P$1,FALSE),"")</f>
        <v>179780.34118792129</v>
      </c>
      <c r="Q17" s="15">
        <f>IFERROR(VLOOKUP($D17,'Refinarias Encad NUTS II Tab'!$A$5:$E$111,Q$1,FALSE),"")</f>
        <v>28524200</v>
      </c>
      <c r="R17" s="15">
        <f>IFERROR(VLOOKUP($D17,'Refinarias Encad NUTS II Tab'!$A$5:$E$111,R$1,FALSE),"")</f>
        <v>141751500</v>
      </c>
      <c r="T17" s="9">
        <f t="shared" si="7"/>
        <v>1990</v>
      </c>
      <c r="U17" s="9">
        <v>1990</v>
      </c>
      <c r="V17" s="10">
        <f>IFERROR(VLOOKUP($U17,'Refinarias Cor NUTS II Tab'!$A$5:$I$52,2,FALSE),"")</f>
        <v>67607.669757348616</v>
      </c>
    </row>
    <row r="18" spans="4:22" x14ac:dyDescent="0.3">
      <c r="D18" s="13">
        <f t="shared" si="0"/>
        <v>1995</v>
      </c>
      <c r="E18" s="9">
        <f>IFERROR(VLOOKUP($D18,'Refinarias Encad NUTS II Tab'!$A$5:$E$111,E$1,FALSE),"")</f>
        <v>95329.91510671968</v>
      </c>
      <c r="G18" s="13">
        <f t="shared" si="1"/>
        <v>1995</v>
      </c>
      <c r="H18" s="14">
        <f t="shared" si="2"/>
        <v>1</v>
      </c>
      <c r="J18" s="13">
        <f t="shared" si="3"/>
        <v>1995</v>
      </c>
      <c r="K18" s="14">
        <f t="shared" si="4"/>
        <v>3.2043884364506541E-3</v>
      </c>
      <c r="M18" s="13">
        <f t="shared" si="5"/>
        <v>1995</v>
      </c>
      <c r="N18" s="14">
        <f t="shared" si="6"/>
        <v>6.5687055033522047E-4</v>
      </c>
      <c r="P18" s="15">
        <f>IFERROR(VLOOKUP($D18,'Refinarias Encad NUTS II Tab'!$A$5:$E$111,P$1,FALSE),"")</f>
        <v>95329.91510671968</v>
      </c>
      <c r="Q18" s="15">
        <f>IFERROR(VLOOKUP($D18,'Refinarias Encad NUTS II Tab'!$A$5:$E$111,Q$1,FALSE),"")</f>
        <v>29749800.000000004</v>
      </c>
      <c r="R18" s="15">
        <f>IFERROR(VLOOKUP($D18,'Refinarias Encad NUTS II Tab'!$A$5:$E$111,R$1,FALSE),"")</f>
        <v>145127400</v>
      </c>
      <c r="T18" s="9">
        <f t="shared" si="7"/>
        <v>1991</v>
      </c>
      <c r="U18" s="9">
        <v>1991</v>
      </c>
      <c r="V18" s="10">
        <f>IFERROR(VLOOKUP($U18,'Refinarias Cor NUTS II Tab'!$A$5:$I$52,2,FALSE),"")</f>
        <v>51318.639376602892</v>
      </c>
    </row>
    <row r="19" spans="4:22" x14ac:dyDescent="0.3">
      <c r="D19" s="13">
        <f t="shared" si="0"/>
        <v>1996</v>
      </c>
      <c r="E19" s="9">
        <f>IFERROR(VLOOKUP($D19,'Refinarias Encad NUTS II Tab'!$A$5:$E$111,E$1,FALSE),"")</f>
        <v>110382.22750588352</v>
      </c>
      <c r="G19" s="13">
        <f t="shared" si="1"/>
        <v>1996</v>
      </c>
      <c r="H19" s="14">
        <f t="shared" si="2"/>
        <v>1</v>
      </c>
      <c r="J19" s="13">
        <f t="shared" si="3"/>
        <v>1996</v>
      </c>
      <c r="K19" s="14">
        <f t="shared" si="4"/>
        <v>3.5273888807328033E-3</v>
      </c>
      <c r="M19" s="13">
        <f t="shared" si="5"/>
        <v>1996</v>
      </c>
      <c r="N19" s="14">
        <f t="shared" si="6"/>
        <v>7.3483755748256002E-4</v>
      </c>
      <c r="P19" s="15">
        <f>IFERROR(VLOOKUP($D19,'Refinarias Encad NUTS II Tab'!$A$5:$E$111,P$1,FALSE),"")</f>
        <v>110382.22750588352</v>
      </c>
      <c r="Q19" s="15">
        <f>IFERROR(VLOOKUP($D19,'Refinarias Encad NUTS II Tab'!$A$5:$E$111,Q$1,FALSE),"")</f>
        <v>31292899.999999996</v>
      </c>
      <c r="R19" s="15">
        <f>IFERROR(VLOOKUP($D19,'Refinarias Encad NUTS II Tab'!$A$5:$E$111,R$1,FALSE),"")</f>
        <v>150213099.99999997</v>
      </c>
      <c r="T19" s="9">
        <f t="shared" si="7"/>
        <v>1992</v>
      </c>
      <c r="U19" s="9">
        <v>1992</v>
      </c>
      <c r="V19" s="10">
        <f>IFERROR(VLOOKUP($U19,'Refinarias Cor NUTS II Tab'!$A$5:$I$52,2,FALSE),"")</f>
        <v>213245.36673900182</v>
      </c>
    </row>
    <row r="20" spans="4:22" x14ac:dyDescent="0.3">
      <c r="D20" s="13">
        <f t="shared" si="0"/>
        <v>1997</v>
      </c>
      <c r="E20" s="9">
        <f>IFERROR(VLOOKUP($D20,'Refinarias Encad NUTS II Tab'!$A$5:$E$111,E$1,FALSE),"")</f>
        <v>241774.28023485714</v>
      </c>
      <c r="G20" s="13">
        <f t="shared" si="1"/>
        <v>1997</v>
      </c>
      <c r="H20" s="14">
        <f t="shared" si="2"/>
        <v>1</v>
      </c>
      <c r="J20" s="13">
        <f t="shared" si="3"/>
        <v>1997</v>
      </c>
      <c r="K20" s="14">
        <f t="shared" si="4"/>
        <v>6.7677063833946017E-3</v>
      </c>
      <c r="M20" s="13">
        <f t="shared" si="5"/>
        <v>1997</v>
      </c>
      <c r="N20" s="14">
        <f t="shared" si="6"/>
        <v>1.5416957666757882E-3</v>
      </c>
      <c r="P20" s="15">
        <f>IFERROR(VLOOKUP($D20,'Refinarias Encad NUTS II Tab'!$A$5:$E$111,P$1,FALSE),"")</f>
        <v>241774.28023485714</v>
      </c>
      <c r="Q20" s="15">
        <f>IFERROR(VLOOKUP($D20,'Refinarias Encad NUTS II Tab'!$A$5:$E$111,Q$1,FALSE),"")</f>
        <v>35724700</v>
      </c>
      <c r="R20" s="15">
        <f>IFERROR(VLOOKUP($D20,'Refinarias Encad NUTS II Tab'!$A$5:$E$111,R$1,FALSE),"")</f>
        <v>156823600</v>
      </c>
      <c r="T20" s="9">
        <f t="shared" si="7"/>
        <v>1993</v>
      </c>
      <c r="U20" s="9">
        <v>1993</v>
      </c>
      <c r="V20" s="10">
        <f>IFERROR(VLOOKUP($U20,'Refinarias Cor NUTS II Tab'!$A$5:$I$52,2,FALSE),"")</f>
        <v>403135.47583349783</v>
      </c>
    </row>
    <row r="21" spans="4:22" x14ac:dyDescent="0.3">
      <c r="D21" s="13">
        <f t="shared" si="0"/>
        <v>1998</v>
      </c>
      <c r="E21" s="9">
        <f>IFERROR(VLOOKUP($D21,'Refinarias Encad NUTS II Tab'!$A$5:$E$111,E$1,FALSE),"")</f>
        <v>44762.672273101925</v>
      </c>
      <c r="G21" s="13">
        <f t="shared" si="1"/>
        <v>1998</v>
      </c>
      <c r="H21" s="14">
        <f t="shared" si="2"/>
        <v>1</v>
      </c>
      <c r="J21" s="13">
        <f t="shared" si="3"/>
        <v>1998</v>
      </c>
      <c r="K21" s="14">
        <f t="shared" si="4"/>
        <v>1.1213965080730701E-3</v>
      </c>
      <c r="M21" s="13">
        <f t="shared" si="5"/>
        <v>1998</v>
      </c>
      <c r="N21" s="14">
        <f t="shared" si="6"/>
        <v>2.7233916170724999E-4</v>
      </c>
      <c r="P21" s="15">
        <f>IFERROR(VLOOKUP($D21,'Refinarias Encad NUTS II Tab'!$A$5:$E$111,P$1,FALSE),"")</f>
        <v>44762.672273101925</v>
      </c>
      <c r="Q21" s="15">
        <f>IFERROR(VLOOKUP($D21,'Refinarias Encad NUTS II Tab'!$A$5:$E$111,Q$1,FALSE),"")</f>
        <v>39916899.999999993</v>
      </c>
      <c r="R21" s="15">
        <f>IFERROR(VLOOKUP($D21,'Refinarias Encad NUTS II Tab'!$A$5:$E$111,R$1,FALSE),"")</f>
        <v>164363700</v>
      </c>
      <c r="T21" s="9">
        <f t="shared" si="7"/>
        <v>1994</v>
      </c>
      <c r="U21" s="9">
        <v>1994</v>
      </c>
      <c r="V21" s="10">
        <f>IFERROR(VLOOKUP($U21,'Refinarias Cor NUTS II Tab'!$A$5:$I$52,2,FALSE),"")</f>
        <v>121233.64864864867</v>
      </c>
    </row>
    <row r="22" spans="4:22" x14ac:dyDescent="0.3">
      <c r="D22" s="13">
        <f t="shared" si="0"/>
        <v>1999</v>
      </c>
      <c r="E22" s="9">
        <f>IFERROR(VLOOKUP($D22,'Refinarias Encad NUTS II Tab'!$A$5:$E$111,E$1,FALSE),"")</f>
        <v>400154.05520622787</v>
      </c>
      <c r="G22" s="13">
        <f t="shared" si="1"/>
        <v>1999</v>
      </c>
      <c r="H22" s="14">
        <f t="shared" si="2"/>
        <v>1</v>
      </c>
      <c r="J22" s="13">
        <f t="shared" si="3"/>
        <v>1999</v>
      </c>
      <c r="K22" s="14">
        <f t="shared" si="4"/>
        <v>9.4510589426028552E-3</v>
      </c>
      <c r="M22" s="13">
        <f t="shared" si="5"/>
        <v>1999</v>
      </c>
      <c r="N22" s="14">
        <f t="shared" si="6"/>
        <v>2.3430322224779376E-3</v>
      </c>
      <c r="P22" s="15">
        <f>IFERROR(VLOOKUP($D22,'Refinarias Encad NUTS II Tab'!$A$5:$E$111,P$1,FALSE),"")</f>
        <v>400154.05520622787</v>
      </c>
      <c r="Q22" s="15">
        <f>IFERROR(VLOOKUP($D22,'Refinarias Encad NUTS II Tab'!$A$5:$E$111,Q$1,FALSE),"")</f>
        <v>42339600</v>
      </c>
      <c r="R22" s="15">
        <f>IFERROR(VLOOKUP($D22,'Refinarias Encad NUTS II Tab'!$A$5:$E$111,R$1,FALSE),"")</f>
        <v>170784700</v>
      </c>
      <c r="T22" s="9">
        <f t="shared" si="7"/>
        <v>1995</v>
      </c>
      <c r="U22" s="9">
        <v>1995</v>
      </c>
      <c r="V22" s="10">
        <f>IFERROR(VLOOKUP($U22,'Refinarias Cor NUTS II Tab'!$A$5:$I$52,2,FALSE),"")</f>
        <v>66418</v>
      </c>
    </row>
    <row r="23" spans="4:22" x14ac:dyDescent="0.3">
      <c r="D23" s="13">
        <f t="shared" si="0"/>
        <v>2000</v>
      </c>
      <c r="E23" s="9">
        <f>IFERROR(VLOOKUP($D23,'Refinarias Encad NUTS II Tab'!$A$5:$E$111,E$1,FALSE),"")</f>
        <v>448581.57850828295</v>
      </c>
      <c r="G23" s="13">
        <f t="shared" si="1"/>
        <v>2000</v>
      </c>
      <c r="H23" s="14">
        <f t="shared" si="2"/>
        <v>1</v>
      </c>
      <c r="J23" s="13">
        <f t="shared" si="3"/>
        <v>2000</v>
      </c>
      <c r="K23" s="14">
        <f t="shared" si="4"/>
        <v>1.0181730205033943E-2</v>
      </c>
      <c r="M23" s="13">
        <f t="shared" si="5"/>
        <v>2000</v>
      </c>
      <c r="N23" s="14">
        <f t="shared" si="6"/>
        <v>2.5300409781287584E-3</v>
      </c>
      <c r="P23" s="15">
        <f>IFERROR(VLOOKUP($D23,'Refinarias Encad NUTS II Tab'!$A$5:$E$111,P$1,FALSE),"")</f>
        <v>448581.57850828295</v>
      </c>
      <c r="Q23" s="15">
        <f>IFERROR(VLOOKUP($D23,'Refinarias Encad NUTS II Tab'!$A$5:$E$111,Q$1,FALSE),"")</f>
        <v>44057500</v>
      </c>
      <c r="R23" s="15">
        <f>IFERROR(VLOOKUP($D23,'Refinarias Encad NUTS II Tab'!$A$5:$E$111,R$1,FALSE),"")</f>
        <v>177302100</v>
      </c>
      <c r="T23" s="9">
        <f t="shared" si="7"/>
        <v>1996</v>
      </c>
      <c r="U23" s="9">
        <v>1996</v>
      </c>
      <c r="V23" s="10">
        <f>IFERROR(VLOOKUP($U23,'Refinarias Cor NUTS II Tab'!$A$5:$I$52,2,FALSE),"")</f>
        <v>79289</v>
      </c>
    </row>
    <row r="24" spans="4:22" x14ac:dyDescent="0.3">
      <c r="D24" s="13">
        <f t="shared" si="0"/>
        <v>2001</v>
      </c>
      <c r="E24" s="9">
        <f>IFERROR(VLOOKUP($D24,'Refinarias Encad NUTS II Tab'!$A$5:$E$111,E$1,FALSE),"")</f>
        <v>414574.90794945322</v>
      </c>
      <c r="G24" s="13">
        <f t="shared" si="1"/>
        <v>2001</v>
      </c>
      <c r="H24" s="14">
        <f t="shared" si="2"/>
        <v>1</v>
      </c>
      <c r="J24" s="13">
        <f t="shared" si="3"/>
        <v>2001</v>
      </c>
      <c r="K24" s="14">
        <f t="shared" si="4"/>
        <v>9.3192638538466925E-3</v>
      </c>
      <c r="M24" s="13">
        <f t="shared" si="5"/>
        <v>2001</v>
      </c>
      <c r="N24" s="14">
        <f t="shared" si="6"/>
        <v>2.2936599531804642E-3</v>
      </c>
      <c r="P24" s="15">
        <f>IFERROR(VLOOKUP($D24,'Refinarias Encad NUTS II Tab'!$A$5:$E$111,P$1,FALSE),"")</f>
        <v>414574.90794945322</v>
      </c>
      <c r="Q24" s="15">
        <f>IFERROR(VLOOKUP($D24,'Refinarias Encad NUTS II Tab'!$A$5:$E$111,Q$1,FALSE),"")</f>
        <v>44485800</v>
      </c>
      <c r="R24" s="15">
        <f>IFERROR(VLOOKUP($D24,'Refinarias Encad NUTS II Tab'!$A$5:$E$111,R$1,FALSE),"")</f>
        <v>180748200</v>
      </c>
      <c r="T24" s="9">
        <f t="shared" si="7"/>
        <v>1997</v>
      </c>
      <c r="U24" s="9">
        <v>1997</v>
      </c>
      <c r="V24" s="10">
        <f>IFERROR(VLOOKUP($U24,'Refinarias Cor NUTS II Tab'!$A$5:$I$52,2,FALSE),"")</f>
        <v>180044</v>
      </c>
    </row>
    <row r="25" spans="4:22" x14ac:dyDescent="0.3">
      <c r="D25" s="13">
        <f t="shared" si="0"/>
        <v>2002</v>
      </c>
      <c r="E25" s="9">
        <f>IFERROR(VLOOKUP($D25,'Refinarias Encad NUTS II Tab'!$A$5:$E$111,E$1,FALSE),"")</f>
        <v>191162.27430447232</v>
      </c>
      <c r="G25" s="13">
        <f t="shared" si="1"/>
        <v>2002</v>
      </c>
      <c r="H25" s="14">
        <f t="shared" si="2"/>
        <v>1</v>
      </c>
      <c r="J25" s="13">
        <f t="shared" si="3"/>
        <v>2002</v>
      </c>
      <c r="K25" s="14">
        <f t="shared" si="4"/>
        <v>4.4480134561386865E-3</v>
      </c>
      <c r="M25" s="13">
        <f t="shared" si="5"/>
        <v>2002</v>
      </c>
      <c r="N25" s="14">
        <f t="shared" si="6"/>
        <v>1.0495250363012551E-3</v>
      </c>
      <c r="P25" s="15">
        <f>IFERROR(VLOOKUP($D25,'Refinarias Encad NUTS II Tab'!$A$5:$E$111,P$1,FALSE),"")</f>
        <v>191162.27430447232</v>
      </c>
      <c r="Q25" s="15">
        <f>IFERROR(VLOOKUP($D25,'Refinarias Encad NUTS II Tab'!$A$5:$E$111,Q$1,FALSE),"")</f>
        <v>42977000</v>
      </c>
      <c r="R25" s="15">
        <f>IFERROR(VLOOKUP($D25,'Refinarias Encad NUTS II Tab'!$A$5:$E$111,R$1,FALSE),"")</f>
        <v>182141700</v>
      </c>
      <c r="T25" s="9">
        <f t="shared" si="7"/>
        <v>1998</v>
      </c>
      <c r="U25" s="9">
        <v>1998</v>
      </c>
      <c r="V25" s="10">
        <f>IFERROR(VLOOKUP($U25,'Refinarias Cor NUTS II Tab'!$A$5:$I$52,2,FALSE),"")</f>
        <v>34150.000000000007</v>
      </c>
    </row>
    <row r="26" spans="4:22" x14ac:dyDescent="0.3">
      <c r="D26" s="13">
        <f t="shared" si="0"/>
        <v>2003</v>
      </c>
      <c r="E26" s="9">
        <f>IFERROR(VLOOKUP($D26,'Refinarias Encad NUTS II Tab'!$A$5:$E$111,E$1,FALSE),"")</f>
        <v>157074.67656304472</v>
      </c>
      <c r="G26" s="13">
        <f t="shared" si="1"/>
        <v>2003</v>
      </c>
      <c r="H26" s="14">
        <f t="shared" si="2"/>
        <v>1</v>
      </c>
      <c r="J26" s="13">
        <f t="shared" si="3"/>
        <v>2003</v>
      </c>
      <c r="K26" s="14">
        <f t="shared" si="4"/>
        <v>3.9432610217741441E-3</v>
      </c>
      <c r="M26" s="13">
        <f t="shared" si="5"/>
        <v>2003</v>
      </c>
      <c r="N26" s="14">
        <f t="shared" si="6"/>
        <v>8.7047637621196232E-4</v>
      </c>
      <c r="P26" s="15">
        <f>IFERROR(VLOOKUP($D26,'Refinarias Encad NUTS II Tab'!$A$5:$E$111,P$1,FALSE),"")</f>
        <v>157074.67656304472</v>
      </c>
      <c r="Q26" s="15">
        <f>IFERROR(VLOOKUP($D26,'Refinarias Encad NUTS II Tab'!$A$5:$E$111,Q$1,FALSE),"")</f>
        <v>39833700</v>
      </c>
      <c r="R26" s="15">
        <f>IFERROR(VLOOKUP($D26,'Refinarias Encad NUTS II Tab'!$A$5:$E$111,R$1,FALSE),"")</f>
        <v>180446800</v>
      </c>
      <c r="T26" s="9">
        <f t="shared" si="7"/>
        <v>1999</v>
      </c>
      <c r="U26" s="9">
        <v>1999</v>
      </c>
      <c r="V26" s="10">
        <f>IFERROR(VLOOKUP($U26,'Refinarias Cor NUTS II Tab'!$A$5:$I$52,2,FALSE),"")</f>
        <v>311884</v>
      </c>
    </row>
    <row r="27" spans="4:22" x14ac:dyDescent="0.3">
      <c r="D27" s="13">
        <f t="shared" si="0"/>
        <v>2004</v>
      </c>
      <c r="E27" s="9">
        <f>IFERROR(VLOOKUP($D27,'Refinarias Encad NUTS II Tab'!$A$5:$E$111,E$1,FALSE),"")</f>
        <v>188664.3849147709</v>
      </c>
      <c r="G27" s="13">
        <f t="shared" si="1"/>
        <v>2004</v>
      </c>
      <c r="H27" s="14">
        <f t="shared" si="2"/>
        <v>1</v>
      </c>
      <c r="J27" s="13">
        <f t="shared" si="3"/>
        <v>2004</v>
      </c>
      <c r="K27" s="14">
        <f t="shared" si="4"/>
        <v>4.7273762222153678E-3</v>
      </c>
      <c r="M27" s="13">
        <f t="shared" si="5"/>
        <v>2004</v>
      </c>
      <c r="N27" s="14">
        <f t="shared" si="6"/>
        <v>1.0271669987655929E-3</v>
      </c>
      <c r="P27" s="15">
        <f>IFERROR(VLOOKUP($D27,'Refinarias Encad NUTS II Tab'!$A$5:$E$111,P$1,FALSE),"")</f>
        <v>188664.3849147709</v>
      </c>
      <c r="Q27" s="15">
        <f>IFERROR(VLOOKUP($D27,'Refinarias Encad NUTS II Tab'!$A$5:$E$111,Q$1,FALSE),"")</f>
        <v>39908900</v>
      </c>
      <c r="R27" s="15">
        <f>IFERROR(VLOOKUP($D27,'Refinarias Encad NUTS II Tab'!$A$5:$E$111,R$1,FALSE),"")</f>
        <v>183674500</v>
      </c>
      <c r="T27" s="9">
        <f t="shared" si="7"/>
        <v>2000</v>
      </c>
      <c r="U27" s="9">
        <v>2000</v>
      </c>
      <c r="V27" s="10">
        <f>IFERROR(VLOOKUP($U27,'Refinarias Cor NUTS II Tab'!$A$5:$I$52,2,FALSE),"")</f>
        <v>366134</v>
      </c>
    </row>
    <row r="28" spans="4:22" x14ac:dyDescent="0.3">
      <c r="D28" s="13">
        <f t="shared" si="0"/>
        <v>2005</v>
      </c>
      <c r="E28" s="9">
        <f>IFERROR(VLOOKUP($D28,'Refinarias Encad NUTS II Tab'!$A$5:$E$111,E$1,FALSE),"")</f>
        <v>144164.12847239265</v>
      </c>
      <c r="G28" s="13">
        <f t="shared" si="1"/>
        <v>2005</v>
      </c>
      <c r="H28" s="14">
        <f t="shared" si="2"/>
        <v>1</v>
      </c>
      <c r="J28" s="13">
        <f t="shared" si="3"/>
        <v>2005</v>
      </c>
      <c r="K28" s="14">
        <f t="shared" si="4"/>
        <v>3.6083430148522678E-3</v>
      </c>
      <c r="M28" s="13">
        <f t="shared" si="5"/>
        <v>2005</v>
      </c>
      <c r="N28" s="14">
        <f t="shared" si="6"/>
        <v>7.787999632241086E-4</v>
      </c>
      <c r="P28" s="15">
        <f>IFERROR(VLOOKUP($D28,'Refinarias Encad NUTS II Tab'!$A$5:$E$111,P$1,FALSE),"")</f>
        <v>144164.12847239265</v>
      </c>
      <c r="Q28" s="15">
        <f>IFERROR(VLOOKUP($D28,'Refinarias Encad NUTS II Tab'!$A$5:$E$111,Q$1,FALSE),"")</f>
        <v>39953000</v>
      </c>
      <c r="R28" s="15">
        <f>IFERROR(VLOOKUP($D28,'Refinarias Encad NUTS II Tab'!$A$5:$E$111,R$1,FALSE),"")</f>
        <v>185110599.99999997</v>
      </c>
      <c r="T28" s="9">
        <f t="shared" si="7"/>
        <v>2001</v>
      </c>
      <c r="U28" s="9">
        <v>2001</v>
      </c>
      <c r="V28" s="10">
        <f>IFERROR(VLOOKUP($U28,'Refinarias Cor NUTS II Tab'!$A$5:$I$52,2,FALSE),"")</f>
        <v>346466</v>
      </c>
    </row>
    <row r="29" spans="4:22" x14ac:dyDescent="0.3">
      <c r="D29" s="13">
        <f t="shared" si="0"/>
        <v>2006</v>
      </c>
      <c r="E29" s="9">
        <f>IFERROR(VLOOKUP($D29,'Refinarias Encad NUTS II Tab'!$A$5:$E$111,E$1,FALSE),"")</f>
        <v>106692.91555980267</v>
      </c>
      <c r="G29" s="13">
        <f t="shared" si="1"/>
        <v>2006</v>
      </c>
      <c r="H29" s="14">
        <f t="shared" si="2"/>
        <v>1</v>
      </c>
      <c r="J29" s="13">
        <f t="shared" si="3"/>
        <v>2006</v>
      </c>
      <c r="K29" s="14">
        <f t="shared" si="4"/>
        <v>2.6908272651562063E-3</v>
      </c>
      <c r="M29" s="13">
        <f t="shared" si="5"/>
        <v>2006</v>
      </c>
      <c r="N29" s="14">
        <f t="shared" si="6"/>
        <v>5.6715771624816841E-4</v>
      </c>
      <c r="P29" s="15">
        <f>IFERROR(VLOOKUP($D29,'Refinarias Encad NUTS II Tab'!$A$5:$E$111,P$1,FALSE),"")</f>
        <v>106692.91555980267</v>
      </c>
      <c r="Q29" s="15">
        <f>IFERROR(VLOOKUP($D29,'Refinarias Encad NUTS II Tab'!$A$5:$E$111,Q$1,FALSE),"")</f>
        <v>39650600</v>
      </c>
      <c r="R29" s="15">
        <f>IFERROR(VLOOKUP($D29,'Refinarias Encad NUTS II Tab'!$A$5:$E$111,R$1,FALSE),"")</f>
        <v>188118599.99999997</v>
      </c>
      <c r="T29" s="9">
        <f t="shared" si="7"/>
        <v>2002</v>
      </c>
      <c r="U29" s="9">
        <v>2002</v>
      </c>
      <c r="V29" s="10">
        <f>IFERROR(VLOOKUP($U29,'Refinarias Cor NUTS II Tab'!$A$5:$I$52,2,FALSE),"")</f>
        <v>163956.00000000003</v>
      </c>
    </row>
    <row r="30" spans="4:22" x14ac:dyDescent="0.3">
      <c r="D30" s="13">
        <f t="shared" si="0"/>
        <v>2007</v>
      </c>
      <c r="E30" s="9">
        <f>IFERROR(VLOOKUP($D30,'Refinarias Encad NUTS II Tab'!$A$5:$E$111,E$1,FALSE),"")</f>
        <v>128220.28592838628</v>
      </c>
      <c r="G30" s="13">
        <f t="shared" si="1"/>
        <v>2007</v>
      </c>
      <c r="H30" s="14">
        <f t="shared" si="2"/>
        <v>1</v>
      </c>
      <c r="J30" s="13">
        <f t="shared" si="3"/>
        <v>2007</v>
      </c>
      <c r="K30" s="14">
        <f t="shared" si="4"/>
        <v>3.1369491250810115E-3</v>
      </c>
      <c r="M30" s="13">
        <f t="shared" si="5"/>
        <v>2007</v>
      </c>
      <c r="N30" s="14">
        <f t="shared" si="6"/>
        <v>6.6492571812225168E-4</v>
      </c>
      <c r="P30" s="15">
        <f>IFERROR(VLOOKUP($D30,'Refinarias Encad NUTS II Tab'!$A$5:$E$111,P$1,FALSE),"")</f>
        <v>128220.28592838628</v>
      </c>
      <c r="Q30" s="15">
        <f>IFERROR(VLOOKUP($D30,'Refinarias Encad NUTS II Tab'!$A$5:$E$111,Q$1,FALSE),"")</f>
        <v>40874200</v>
      </c>
      <c r="R30" s="15">
        <f>IFERROR(VLOOKUP($D30,'Refinarias Encad NUTS II Tab'!$A$5:$E$111,R$1,FALSE),"")</f>
        <v>192834000</v>
      </c>
      <c r="T30" s="9">
        <f t="shared" si="7"/>
        <v>2003</v>
      </c>
      <c r="U30" s="9">
        <v>2003</v>
      </c>
      <c r="V30" s="10">
        <f>IFERROR(VLOOKUP($U30,'Refinarias Cor NUTS II Tab'!$A$5:$I$52,2,FALSE),"")</f>
        <v>136856</v>
      </c>
    </row>
    <row r="31" spans="4:22" x14ac:dyDescent="0.3">
      <c r="D31" s="13">
        <f t="shared" si="0"/>
        <v>2008</v>
      </c>
      <c r="E31" s="9">
        <f>IFERROR(VLOOKUP($D31,'Refinarias Encad NUTS II Tab'!$A$5:$E$111,E$1,FALSE),"")</f>
        <v>328498.74684453564</v>
      </c>
      <c r="G31" s="13">
        <f t="shared" si="1"/>
        <v>2008</v>
      </c>
      <c r="H31" s="14">
        <f t="shared" si="2"/>
        <v>1</v>
      </c>
      <c r="J31" s="13">
        <f t="shared" si="3"/>
        <v>2008</v>
      </c>
      <c r="K31" s="14">
        <f t="shared" si="4"/>
        <v>8.0029319064721834E-3</v>
      </c>
      <c r="M31" s="13">
        <f t="shared" si="5"/>
        <v>2008</v>
      </c>
      <c r="N31" s="14">
        <f t="shared" si="6"/>
        <v>1.698110240830354E-3</v>
      </c>
      <c r="P31" s="15">
        <f>IFERROR(VLOOKUP($D31,'Refinarias Encad NUTS II Tab'!$A$5:$E$111,P$1,FALSE),"")</f>
        <v>328498.74684453564</v>
      </c>
      <c r="Q31" s="15">
        <f>IFERROR(VLOOKUP($D31,'Refinarias Encad NUTS II Tab'!$A$5:$E$111,Q$1,FALSE),"")</f>
        <v>41047300</v>
      </c>
      <c r="R31" s="15">
        <f>IFERROR(VLOOKUP($D31,'Refinarias Encad NUTS II Tab'!$A$5:$E$111,R$1,FALSE),"")</f>
        <v>193449600</v>
      </c>
      <c r="T31" s="9">
        <f t="shared" si="7"/>
        <v>2004</v>
      </c>
      <c r="U31" s="9">
        <v>2004</v>
      </c>
      <c r="V31" s="10">
        <f>IFERROR(VLOOKUP($U31,'Refinarias Cor NUTS II Tab'!$A$5:$I$52,2,FALSE),"")</f>
        <v>168591</v>
      </c>
    </row>
    <row r="32" spans="4:22" x14ac:dyDescent="0.3">
      <c r="D32" s="13">
        <f t="shared" si="0"/>
        <v>2009</v>
      </c>
      <c r="E32" s="9">
        <f>IFERROR(VLOOKUP($D32,'Refinarias Encad NUTS II Tab'!$A$5:$E$111,E$1,FALSE),"")</f>
        <v>359477.44844868785</v>
      </c>
      <c r="G32" s="13">
        <f t="shared" si="1"/>
        <v>2009</v>
      </c>
      <c r="H32" s="14">
        <f t="shared" si="2"/>
        <v>1</v>
      </c>
      <c r="J32" s="13">
        <f t="shared" si="3"/>
        <v>2009</v>
      </c>
      <c r="K32" s="14">
        <f t="shared" si="4"/>
        <v>9.4716477867016532E-3</v>
      </c>
      <c r="M32" s="13">
        <f t="shared" si="5"/>
        <v>2009</v>
      </c>
      <c r="N32" s="14">
        <f t="shared" si="6"/>
        <v>1.9181337625990495E-3</v>
      </c>
      <c r="P32" s="15">
        <f>IFERROR(VLOOKUP($D32,'Refinarias Encad NUTS II Tab'!$A$5:$E$111,P$1,FALSE),"")</f>
        <v>359477.44844868785</v>
      </c>
      <c r="Q32" s="15">
        <f>IFERROR(VLOOKUP($D32,'Refinarias Encad NUTS II Tab'!$A$5:$E$111,Q$1,FALSE),"")</f>
        <v>37953000</v>
      </c>
      <c r="R32" s="15">
        <f>IFERROR(VLOOKUP($D32,'Refinarias Encad NUTS II Tab'!$A$5:$E$111,R$1,FALSE),"")</f>
        <v>187410000</v>
      </c>
      <c r="T32" s="9">
        <f t="shared" si="7"/>
        <v>2005</v>
      </c>
      <c r="U32" s="9">
        <v>2005</v>
      </c>
      <c r="V32" s="10">
        <f>IFERROR(VLOOKUP($U32,'Refinarias Cor NUTS II Tab'!$A$5:$I$52,2,FALSE),"")</f>
        <v>132310</v>
      </c>
    </row>
    <row r="33" spans="4:22" x14ac:dyDescent="0.3">
      <c r="D33" s="13">
        <f t="shared" si="0"/>
        <v>2010</v>
      </c>
      <c r="E33" s="9">
        <f>IFERROR(VLOOKUP($D33,'Refinarias Encad NUTS II Tab'!$A$5:$E$111,E$1,FALSE),"")</f>
        <v>799573.04372863821</v>
      </c>
      <c r="G33" s="13">
        <f t="shared" si="1"/>
        <v>2010</v>
      </c>
      <c r="H33" s="14">
        <f t="shared" si="2"/>
        <v>1</v>
      </c>
      <c r="J33" s="13">
        <f t="shared" si="3"/>
        <v>2010</v>
      </c>
      <c r="K33" s="14">
        <f t="shared" si="4"/>
        <v>2.1307231638112299E-2</v>
      </c>
      <c r="M33" s="13">
        <f t="shared" si="5"/>
        <v>2010</v>
      </c>
      <c r="N33" s="14">
        <f t="shared" si="6"/>
        <v>4.1935663809426421E-3</v>
      </c>
      <c r="P33" s="15">
        <f>IFERROR(VLOOKUP($D33,'Refinarias Encad NUTS II Tab'!$A$5:$E$111,P$1,FALSE),"")</f>
        <v>799573.04372863821</v>
      </c>
      <c r="Q33" s="15">
        <f>IFERROR(VLOOKUP($D33,'Refinarias Encad NUTS II Tab'!$A$5:$E$111,Q$1,FALSE),"")</f>
        <v>37525899.999999993</v>
      </c>
      <c r="R33" s="15">
        <f>IFERROR(VLOOKUP($D33,'Refinarias Encad NUTS II Tab'!$A$5:$E$111,R$1,FALSE),"")</f>
        <v>190666599.99999997</v>
      </c>
      <c r="T33" s="9">
        <f t="shared" si="7"/>
        <v>2006</v>
      </c>
      <c r="U33" s="9">
        <v>2006</v>
      </c>
      <c r="V33" s="10">
        <f>IFERROR(VLOOKUP($U33,'Refinarias Cor NUTS II Tab'!$A$5:$I$52,2,FALSE),"")</f>
        <v>100807</v>
      </c>
    </row>
    <row r="34" spans="4:22" x14ac:dyDescent="0.3">
      <c r="D34" s="13">
        <f t="shared" si="0"/>
        <v>2011</v>
      </c>
      <c r="E34" s="9">
        <f>IFERROR(VLOOKUP($D34,'Refinarias Encad NUTS II Tab'!$A$5:$E$111,E$1,FALSE),"")</f>
        <v>654106.93313890765</v>
      </c>
      <c r="G34" s="13">
        <f t="shared" si="1"/>
        <v>2011</v>
      </c>
      <c r="H34" s="14">
        <f t="shared" si="2"/>
        <v>1</v>
      </c>
      <c r="J34" s="13">
        <f t="shared" si="3"/>
        <v>2011</v>
      </c>
      <c r="K34" s="14">
        <f t="shared" si="4"/>
        <v>1.9941980553311922E-2</v>
      </c>
      <c r="M34" s="13">
        <f t="shared" si="5"/>
        <v>2011</v>
      </c>
      <c r="N34" s="14">
        <f t="shared" si="6"/>
        <v>3.4898266476673344E-3</v>
      </c>
      <c r="P34" s="15">
        <f>IFERROR(VLOOKUP($D34,'Refinarias Encad NUTS II Tab'!$A$5:$E$111,P$1,FALSE),"")</f>
        <v>654106.93313890765</v>
      </c>
      <c r="Q34" s="15">
        <f>IFERROR(VLOOKUP($D34,'Refinarias Encad NUTS II Tab'!$A$5:$E$111,Q$1,FALSE),"")</f>
        <v>32800500</v>
      </c>
      <c r="R34" s="15">
        <f>IFERROR(VLOOKUP($D34,'Refinarias Encad NUTS II Tab'!$A$5:$E$111,R$1,FALSE),"")</f>
        <v>187432500</v>
      </c>
      <c r="T34" s="9">
        <f t="shared" si="7"/>
        <v>2007</v>
      </c>
      <c r="U34" s="9">
        <v>2007</v>
      </c>
      <c r="V34" s="10">
        <f>IFERROR(VLOOKUP($U34,'Refinarias Cor NUTS II Tab'!$A$5:$I$52,2,FALSE),"")</f>
        <v>123912</v>
      </c>
    </row>
    <row r="35" spans="4:22" x14ac:dyDescent="0.3">
      <c r="D35" s="13">
        <f t="shared" si="0"/>
        <v>2012</v>
      </c>
      <c r="E35" s="9">
        <f>IFERROR(VLOOKUP($D35,'Refinarias Encad NUTS II Tab'!$A$5:$E$111,E$1,FALSE),"")</f>
        <v>194570.70021703542</v>
      </c>
      <c r="G35" s="13">
        <f t="shared" si="1"/>
        <v>2012</v>
      </c>
      <c r="H35" s="14">
        <f t="shared" si="2"/>
        <v>1</v>
      </c>
      <c r="J35" s="13">
        <f t="shared" si="3"/>
        <v>2012</v>
      </c>
      <c r="K35" s="14">
        <f t="shared" si="4"/>
        <v>7.1222532630408992E-3</v>
      </c>
      <c r="M35" s="13">
        <f t="shared" si="5"/>
        <v>2012</v>
      </c>
      <c r="N35" s="14">
        <f t="shared" si="6"/>
        <v>1.0819828303452101E-3</v>
      </c>
      <c r="P35" s="15">
        <f>IFERROR(VLOOKUP($D35,'Refinarias Encad NUTS II Tab'!$A$5:$E$111,P$1,FALSE),"")</f>
        <v>194570.70021703542</v>
      </c>
      <c r="Q35" s="15">
        <f>IFERROR(VLOOKUP($D35,'Refinarias Encad NUTS II Tab'!$A$5:$E$111,Q$1,FALSE),"")</f>
        <v>27318700</v>
      </c>
      <c r="R35" s="15">
        <f>IFERROR(VLOOKUP($D35,'Refinarias Encad NUTS II Tab'!$A$5:$E$111,R$1,FALSE),"")</f>
        <v>179827900</v>
      </c>
      <c r="T35" s="9">
        <f t="shared" si="7"/>
        <v>2008</v>
      </c>
      <c r="U35" s="9">
        <v>2008</v>
      </c>
      <c r="V35" s="10">
        <f>IFERROR(VLOOKUP($U35,'Refinarias Cor NUTS II Tab'!$A$5:$I$52,2,FALSE),"")</f>
        <v>327551.99999999994</v>
      </c>
    </row>
    <row r="36" spans="4:22" x14ac:dyDescent="0.3">
      <c r="D36" s="13">
        <f t="shared" si="0"/>
        <v>2013</v>
      </c>
      <c r="E36" s="9">
        <f>IFERROR(VLOOKUP($D36,'Refinarias Encad NUTS II Tab'!$A$5:$E$111,E$1,FALSE),"")</f>
        <v>65474.113151731806</v>
      </c>
      <c r="G36" s="13">
        <f t="shared" si="1"/>
        <v>2013</v>
      </c>
      <c r="H36" s="14">
        <f t="shared" si="2"/>
        <v>1</v>
      </c>
      <c r="J36" s="13">
        <f t="shared" si="3"/>
        <v>2013</v>
      </c>
      <c r="K36" s="14">
        <f t="shared" si="4"/>
        <v>2.5176638052031197E-3</v>
      </c>
      <c r="M36" s="13">
        <f t="shared" si="5"/>
        <v>2013</v>
      </c>
      <c r="N36" s="14">
        <f t="shared" si="6"/>
        <v>3.6748401879866494E-4</v>
      </c>
      <c r="P36" s="15">
        <f>IFERROR(VLOOKUP($D36,'Refinarias Encad NUTS II Tab'!$A$5:$E$111,P$1,FALSE),"")</f>
        <v>65474.113151731806</v>
      </c>
      <c r="Q36" s="15">
        <f>IFERROR(VLOOKUP($D36,'Refinarias Encad NUTS II Tab'!$A$5:$E$111,Q$1,FALSE),"")</f>
        <v>26005900</v>
      </c>
      <c r="R36" s="15">
        <f>IFERROR(VLOOKUP($D36,'Refinarias Encad NUTS II Tab'!$A$5:$E$111,R$1,FALSE),"")</f>
        <v>178168599.99999997</v>
      </c>
      <c r="T36" s="9">
        <f t="shared" si="7"/>
        <v>2009</v>
      </c>
      <c r="U36" s="9">
        <v>2009</v>
      </c>
      <c r="V36" s="10">
        <f>IFERROR(VLOOKUP($U36,'Refinarias Cor NUTS II Tab'!$A$5:$I$52,2,FALSE),"")</f>
        <v>352260.99999999994</v>
      </c>
    </row>
    <row r="37" spans="4:22" x14ac:dyDescent="0.3">
      <c r="D37" s="13">
        <f t="shared" si="0"/>
        <v>2014</v>
      </c>
      <c r="E37" s="9">
        <f>IFERROR(VLOOKUP($D37,'Refinarias Encad NUTS II Tab'!$A$5:$E$111,E$1,FALSE),"")</f>
        <v>105765.46719871448</v>
      </c>
      <c r="G37" s="13">
        <f t="shared" si="1"/>
        <v>2014</v>
      </c>
      <c r="H37" s="14">
        <f t="shared" si="2"/>
        <v>1</v>
      </c>
      <c r="J37" s="13">
        <f t="shared" si="3"/>
        <v>2014</v>
      </c>
      <c r="K37" s="14">
        <f t="shared" si="4"/>
        <v>3.9759809631449254E-3</v>
      </c>
      <c r="M37" s="13">
        <f t="shared" si="5"/>
        <v>2014</v>
      </c>
      <c r="N37" s="14">
        <f t="shared" si="6"/>
        <v>5.8895984131156231E-4</v>
      </c>
      <c r="P37" s="15">
        <f>IFERROR(VLOOKUP($D37,'Refinarias Encad NUTS II Tab'!$A$5:$E$111,P$1,FALSE),"")</f>
        <v>105765.46719871448</v>
      </c>
      <c r="Q37" s="15">
        <f>IFERROR(VLOOKUP($D37,'Refinarias Encad NUTS II Tab'!$A$5:$E$111,Q$1,FALSE),"")</f>
        <v>26601100</v>
      </c>
      <c r="R37" s="15">
        <f>IFERROR(VLOOKUP($D37,'Refinarias Encad NUTS II Tab'!$A$5:$E$111,R$1,FALSE),"")</f>
        <v>179580100</v>
      </c>
      <c r="T37" s="9">
        <f t="shared" si="7"/>
        <v>2010</v>
      </c>
      <c r="U37" s="9">
        <v>2010</v>
      </c>
      <c r="V37" s="10">
        <f>IFERROR(VLOOKUP($U37,'Refinarias Cor NUTS II Tab'!$A$5:$I$52,2,FALSE),"")</f>
        <v>787364</v>
      </c>
    </row>
    <row r="38" spans="4:22" x14ac:dyDescent="0.3">
      <c r="D38" s="13">
        <f t="shared" si="0"/>
        <v>2015</v>
      </c>
      <c r="E38" s="9">
        <f>IFERROR(VLOOKUP($D38,'Refinarias Encad NUTS II Tab'!$A$5:$E$111,E$1,FALSE),"")</f>
        <v>68490.759786993716</v>
      </c>
      <c r="G38" s="13">
        <f t="shared" si="1"/>
        <v>2015</v>
      </c>
      <c r="H38" s="14">
        <f t="shared" si="2"/>
        <v>1</v>
      </c>
      <c r="J38" s="13">
        <f t="shared" si="3"/>
        <v>2015</v>
      </c>
      <c r="K38" s="14">
        <f t="shared" si="4"/>
        <v>2.4308536388575118E-3</v>
      </c>
      <c r="M38" s="13">
        <f t="shared" si="5"/>
        <v>2015</v>
      </c>
      <c r="N38" s="14">
        <f t="shared" si="6"/>
        <v>3.7467961821830695E-4</v>
      </c>
      <c r="P38" s="15">
        <f>IFERROR(VLOOKUP($D38,'Refinarias Encad NUTS II Tab'!$A$5:$E$111,P$1,FALSE),"")</f>
        <v>68490.759786993716</v>
      </c>
      <c r="Q38" s="15">
        <f>IFERROR(VLOOKUP($D38,'Refinarias Encad NUTS II Tab'!$A$5:$E$111,Q$1,FALSE),"")</f>
        <v>28175600.000000004</v>
      </c>
      <c r="R38" s="15">
        <f>IFERROR(VLOOKUP($D38,'Refinarias Encad NUTS II Tab'!$A$5:$E$111,R$1,FALSE),"")</f>
        <v>182798200</v>
      </c>
      <c r="T38" s="9">
        <f t="shared" si="7"/>
        <v>2011</v>
      </c>
      <c r="U38" s="9">
        <v>2011</v>
      </c>
      <c r="V38" s="10">
        <f>IFERROR(VLOOKUP($U38,'Refinarias Cor NUTS II Tab'!$A$5:$I$52,2,FALSE),"")</f>
        <v>646866</v>
      </c>
    </row>
    <row r="39" spans="4:22" x14ac:dyDescent="0.3">
      <c r="D39" s="13">
        <f t="shared" si="0"/>
        <v>2016</v>
      </c>
      <c r="E39" s="9">
        <f>IFERROR(VLOOKUP($D39,'Refinarias Encad NUTS II Tab'!$A$5:$E$111,E$1,FALSE),"")</f>
        <v>90338.312660720665</v>
      </c>
      <c r="G39" s="13">
        <f t="shared" si="1"/>
        <v>2016</v>
      </c>
      <c r="H39" s="14">
        <f t="shared" si="2"/>
        <v>1</v>
      </c>
      <c r="J39" s="13">
        <f t="shared" si="3"/>
        <v>2016</v>
      </c>
      <c r="K39" s="14">
        <f t="shared" si="4"/>
        <v>3.1266072065150056E-3</v>
      </c>
      <c r="M39" s="13">
        <f t="shared" si="5"/>
        <v>2016</v>
      </c>
      <c r="N39" s="14">
        <f t="shared" si="6"/>
        <v>4.8441422887858033E-4</v>
      </c>
      <c r="P39" s="15">
        <f>IFERROR(VLOOKUP($D39,'Refinarias Encad NUTS II Tab'!$A$5:$E$111,P$1,FALSE),"")</f>
        <v>90338.312660720665</v>
      </c>
      <c r="Q39" s="15">
        <f>IFERROR(VLOOKUP($D39,'Refinarias Encad NUTS II Tab'!$A$5:$E$111,Q$1,FALSE),"")</f>
        <v>28893400</v>
      </c>
      <c r="R39" s="15">
        <f>IFERROR(VLOOKUP($D39,'Refinarias Encad NUTS II Tab'!$A$5:$E$111,R$1,FALSE),"")</f>
        <v>186489800</v>
      </c>
      <c r="T39" s="9">
        <f t="shared" si="7"/>
        <v>2012</v>
      </c>
      <c r="U39" s="9">
        <v>2012</v>
      </c>
      <c r="V39" s="10">
        <f>IFERROR(VLOOKUP($U39,'Refinarias Cor NUTS II Tab'!$A$5:$I$52,2,FALSE),"")</f>
        <v>189677</v>
      </c>
    </row>
    <row r="40" spans="4:22" x14ac:dyDescent="0.3">
      <c r="D40" s="13">
        <f t="shared" si="0"/>
        <v>2017</v>
      </c>
      <c r="E40" s="9">
        <f>IFERROR(VLOOKUP($D40,'Refinarias Encad NUTS II Tab'!$A$5:$E$111,E$1,FALSE),"")</f>
        <v>70039.035201610328</v>
      </c>
      <c r="G40" s="13">
        <f t="shared" si="1"/>
        <v>2017</v>
      </c>
      <c r="H40" s="14">
        <f t="shared" si="2"/>
        <v>1</v>
      </c>
      <c r="J40" s="13">
        <f t="shared" si="3"/>
        <v>2017</v>
      </c>
      <c r="K40" s="14">
        <f t="shared" si="4"/>
        <v>2.1742475150284147E-3</v>
      </c>
      <c r="M40" s="13">
        <f t="shared" si="5"/>
        <v>2017</v>
      </c>
      <c r="N40" s="14">
        <f t="shared" si="6"/>
        <v>3.6284241108896869E-4</v>
      </c>
      <c r="P40" s="15">
        <f>IFERROR(VLOOKUP($D40,'Refinarias Encad NUTS II Tab'!$A$5:$E$111,P$1,FALSE),"")</f>
        <v>70039.035201610328</v>
      </c>
      <c r="Q40" s="15">
        <f>IFERROR(VLOOKUP($D40,'Refinarias Encad NUTS II Tab'!$A$5:$E$111,Q$1,FALSE),"")</f>
        <v>32213000</v>
      </c>
      <c r="R40" s="15">
        <f>IFERROR(VLOOKUP($D40,'Refinarias Encad NUTS II Tab'!$A$5:$E$111,R$1,FALSE),"")</f>
        <v>193028800.00000003</v>
      </c>
      <c r="T40" s="9">
        <f t="shared" si="7"/>
        <v>2013</v>
      </c>
      <c r="U40" s="9">
        <v>2013</v>
      </c>
      <c r="V40" s="10">
        <f>IFERROR(VLOOKUP($U40,'Refinarias Cor NUTS II Tab'!$A$5:$I$52,2,FALSE),"")</f>
        <v>63320.000000000007</v>
      </c>
    </row>
    <row r="41" spans="4:22" x14ac:dyDescent="0.3">
      <c r="D41" s="13">
        <f t="shared" si="0"/>
        <v>2018</v>
      </c>
      <c r="E41" s="9">
        <f>IFERROR(VLOOKUP($D41,'Refinarias Encad NUTS II Tab'!$A$5:$E$111,E$1,FALSE),"")</f>
        <v>143446.4811255681</v>
      </c>
      <c r="G41" s="13">
        <f t="shared" si="1"/>
        <v>2018</v>
      </c>
      <c r="H41" s="14">
        <f t="shared" si="2"/>
        <v>1</v>
      </c>
      <c r="J41" s="13">
        <f t="shared" si="3"/>
        <v>2018</v>
      </c>
      <c r="K41" s="14">
        <f t="shared" si="4"/>
        <v>4.1937897389398501E-3</v>
      </c>
      <c r="M41" s="13">
        <f t="shared" si="5"/>
        <v>2018</v>
      </c>
      <c r="N41" s="14">
        <f t="shared" si="6"/>
        <v>7.2254782872989193E-4</v>
      </c>
      <c r="P41" s="15">
        <f>IFERROR(VLOOKUP($D41,'Refinarias Encad NUTS II Tab'!$A$5:$E$111,P$1,FALSE),"")</f>
        <v>143446.4811255681</v>
      </c>
      <c r="Q41" s="15">
        <f>IFERROR(VLOOKUP($D41,'Refinarias Encad NUTS II Tab'!$A$5:$E$111,Q$1,FALSE),"")</f>
        <v>34204500</v>
      </c>
      <c r="R41" s="15">
        <f>IFERROR(VLOOKUP($D41,'Refinarias Encad NUTS II Tab'!$A$5:$E$111,R$1,FALSE),"")</f>
        <v>198528700</v>
      </c>
      <c r="T41" s="9">
        <f t="shared" si="7"/>
        <v>2014</v>
      </c>
      <c r="U41" s="9">
        <v>2014</v>
      </c>
      <c r="V41" s="10">
        <f>IFERROR(VLOOKUP($U41,'Refinarias Cor NUTS II Tab'!$A$5:$I$52,2,FALSE),"")</f>
        <v>103426</v>
      </c>
    </row>
    <row r="42" spans="4:22" x14ac:dyDescent="0.3">
      <c r="D42" s="13">
        <f t="shared" si="0"/>
        <v>2019</v>
      </c>
      <c r="E42" s="9">
        <f>IFERROR(VLOOKUP($D42,'Refinarias Encad NUTS II Tab'!$A$5:$E$111,E$1,FALSE),"")</f>
        <v>162162.74702886248</v>
      </c>
      <c r="G42" s="13">
        <f t="shared" si="1"/>
        <v>2019</v>
      </c>
      <c r="H42" s="14">
        <f t="shared" si="2"/>
        <v>1</v>
      </c>
      <c r="J42" s="13">
        <f t="shared" si="3"/>
        <v>2019</v>
      </c>
      <c r="K42" s="14">
        <f t="shared" si="4"/>
        <v>4.4986100770061134E-3</v>
      </c>
      <c r="M42" s="13">
        <f t="shared" si="5"/>
        <v>2019</v>
      </c>
      <c r="N42" s="14">
        <f t="shared" si="6"/>
        <v>7.9548123213551633E-4</v>
      </c>
      <c r="P42" s="15">
        <f>IFERROR(VLOOKUP($D42,'Refinarias Encad NUTS II Tab'!$A$5:$E$111,P$1,FALSE),"")</f>
        <v>162162.74702886248</v>
      </c>
      <c r="Q42" s="15">
        <f>IFERROR(VLOOKUP($D42,'Refinarias Encad NUTS II Tab'!$A$5:$E$111,Q$1,FALSE),"")</f>
        <v>36047300</v>
      </c>
      <c r="R42" s="15">
        <f>IFERROR(VLOOKUP($D42,'Refinarias Encad NUTS II Tab'!$A$5:$E$111,R$1,FALSE),"")</f>
        <v>203854900</v>
      </c>
      <c r="T42" s="9">
        <f t="shared" si="7"/>
        <v>2015</v>
      </c>
      <c r="U42" s="9">
        <v>2015</v>
      </c>
      <c r="V42" s="10">
        <f>IFERROR(VLOOKUP($U42,'Refinarias Cor NUTS II Tab'!$A$5:$I$52,2,FALSE),"")</f>
        <v>67788.000000000015</v>
      </c>
    </row>
    <row r="43" spans="4:22" x14ac:dyDescent="0.3">
      <c r="D43" s="13">
        <f t="shared" si="0"/>
        <v>2020</v>
      </c>
      <c r="E43" s="9">
        <f>IFERROR(VLOOKUP($D43,'Refinarias Encad NUTS II Tab'!$A$5:$E$111,E$1,FALSE),"")</f>
        <v>121697.92007489005</v>
      </c>
      <c r="G43" s="13">
        <f t="shared" si="1"/>
        <v>2020</v>
      </c>
      <c r="H43" s="14">
        <f t="shared" si="2"/>
        <v>1</v>
      </c>
      <c r="J43" s="13">
        <f t="shared" si="3"/>
        <v>2020</v>
      </c>
      <c r="K43" s="14">
        <f t="shared" si="4"/>
        <v>3.4511994349490267E-3</v>
      </c>
      <c r="M43" s="13">
        <f t="shared" si="5"/>
        <v>2020</v>
      </c>
      <c r="N43" s="14">
        <f t="shared" si="6"/>
        <v>6.5102113674881887E-4</v>
      </c>
      <c r="P43" s="15">
        <f>IFERROR(VLOOKUP($D43,'Refinarias Encad NUTS II Tab'!$A$5:$E$111,P$1,FALSE),"")</f>
        <v>121697.92007489005</v>
      </c>
      <c r="Q43" s="15">
        <f>IFERROR(VLOOKUP($D43,'Refinarias Encad NUTS II Tab'!$A$5:$E$111,Q$1,FALSE),"")</f>
        <v>35262500</v>
      </c>
      <c r="R43" s="15">
        <f>IFERROR(VLOOKUP($D43,'Refinarias Encad NUTS II Tab'!$A$5:$E$111,R$1,FALSE),"")</f>
        <v>186933900.00000003</v>
      </c>
      <c r="T43" s="9">
        <f t="shared" si="7"/>
        <v>2016</v>
      </c>
      <c r="U43" s="9">
        <v>2016</v>
      </c>
      <c r="V43" s="10">
        <f>IFERROR(VLOOKUP($U43,'Refinarias Cor NUTS II Tab'!$A$5:$I$52,2,FALSE),"")</f>
        <v>90338</v>
      </c>
    </row>
    <row r="44" spans="4:22" x14ac:dyDescent="0.3">
      <c r="D44" s="13">
        <f>D45-1</f>
        <v>2021</v>
      </c>
      <c r="E44" s="9">
        <f>IFERROR(VLOOKUP($D44,'Refinarias Encad NUTS II Tab'!$A$5:$E$111,E$1,FALSE),"")</f>
        <v>103321.2051380175</v>
      </c>
      <c r="G44" s="13">
        <f t="shared" si="1"/>
        <v>2021</v>
      </c>
      <c r="H44" s="14">
        <f t="shared" si="2"/>
        <v>1</v>
      </c>
      <c r="J44" s="13">
        <f t="shared" si="3"/>
        <v>2021</v>
      </c>
      <c r="K44" s="14">
        <f t="shared" si="4"/>
        <v>2.7113800831358821E-3</v>
      </c>
      <c r="M44" s="13">
        <f t="shared" si="5"/>
        <v>2021</v>
      </c>
      <c r="N44" s="14">
        <f t="shared" si="6"/>
        <v>5.2272425169404041E-4</v>
      </c>
      <c r="P44" s="15">
        <f>IFERROR(VLOOKUP($D44,'Refinarias Encad NUTS II Tab'!$A$5:$E$111,P$1,FALSE),"")</f>
        <v>103321.2051380175</v>
      </c>
      <c r="Q44" s="15">
        <f>IFERROR(VLOOKUP($D44,'Refinarias Encad NUTS II Tab'!$A$5:$E$111,Q$1,FALSE),"")</f>
        <v>38106500</v>
      </c>
      <c r="R44" s="15">
        <f>IFERROR(VLOOKUP($D44,'Refinarias Encad NUTS II Tab'!$A$5:$E$111,R$1,FALSE),"")</f>
        <v>197659099.99999997</v>
      </c>
      <c r="T44" s="9">
        <f t="shared" si="7"/>
        <v>2017</v>
      </c>
      <c r="U44" s="9">
        <v>2017</v>
      </c>
      <c r="V44" s="10">
        <f>IFERROR(VLOOKUP($U44,'Refinarias Cor NUTS II Tab'!$A$5:$I$52,2,FALSE),"")</f>
        <v>71506</v>
      </c>
    </row>
    <row r="45" spans="4:22" x14ac:dyDescent="0.3">
      <c r="D45" s="13">
        <f>T4</f>
        <v>2022</v>
      </c>
      <c r="E45" s="9">
        <f>IFERROR(VLOOKUP($D45,'Refinarias Encad NUTS II Tab'!$A$5:$E$111,E$1,FALSE),"")</f>
        <v>108014.73021956004</v>
      </c>
      <c r="G45" s="13">
        <f t="shared" si="1"/>
        <v>2022</v>
      </c>
      <c r="H45" s="14">
        <f>IF(SUM(E45)=0,"",E45/P45)</f>
        <v>1</v>
      </c>
      <c r="J45" s="13">
        <f t="shared" si="3"/>
        <v>2022</v>
      </c>
      <c r="K45" s="14">
        <f>IF(SUM(E45)=0,"",E45/Q45)</f>
        <v>2.7520728236635804E-3</v>
      </c>
      <c r="M45" s="13">
        <f t="shared" si="5"/>
        <v>2022</v>
      </c>
      <c r="N45" s="14">
        <f>IF(SUM(E45)=0,"",E45/R45)</f>
        <v>5.1154407094508635E-4</v>
      </c>
      <c r="P45" s="15">
        <f>IFERROR(VLOOKUP($D45,'Refinarias Encad NUTS II Tab'!$A$5:$E$111,P$1,FALSE),"")</f>
        <v>108014.73021956004</v>
      </c>
      <c r="Q45" s="15">
        <f>IFERROR(VLOOKUP($D45,'Refinarias Encad NUTS II Tab'!$A$5:$E$111,Q$1,FALSE),"")</f>
        <v>39248500</v>
      </c>
      <c r="R45" s="15">
        <f>IFERROR(VLOOKUP($D45,'Refinarias Encad NUTS II Tab'!$A$5:$E$111,R$1,FALSE),"")</f>
        <v>211154300</v>
      </c>
      <c r="T45" s="9">
        <f t="shared" si="7"/>
        <v>2018</v>
      </c>
      <c r="U45" s="9">
        <v>2018</v>
      </c>
      <c r="V45" s="10">
        <f>IFERROR(VLOOKUP($U45,'Refinarias Cor NUTS II Tab'!$A$5:$I$52,2,FALSE),"")</f>
        <v>150781</v>
      </c>
    </row>
    <row r="46" spans="4:22" x14ac:dyDescent="0.3">
      <c r="T46" s="9">
        <f t="shared" si="7"/>
        <v>2019</v>
      </c>
      <c r="U46" s="9">
        <v>2019</v>
      </c>
      <c r="V46" s="10">
        <f>IFERROR(VLOOKUP($U46,'Refinarias Cor NUTS II Tab'!$A$5:$I$52,2,FALSE),"")</f>
        <v>174613.99999999997</v>
      </c>
    </row>
    <row r="47" spans="4:22" x14ac:dyDescent="0.3">
      <c r="T47" s="9">
        <f t="shared" si="7"/>
        <v>2020</v>
      </c>
      <c r="U47" s="9">
        <v>2020</v>
      </c>
      <c r="V47" s="10">
        <f>IFERROR(VLOOKUP($U47,'Refinarias Cor NUTS II Tab'!$A$5:$I$52,2,FALSE),"")</f>
        <v>132905</v>
      </c>
    </row>
    <row r="48" spans="4:22" x14ac:dyDescent="0.3">
      <c r="T48" s="9">
        <f t="shared" si="7"/>
        <v>2021</v>
      </c>
      <c r="U48" s="9">
        <v>2021</v>
      </c>
      <c r="V48" s="10">
        <f>IFERROR(VLOOKUP($U48,'Refinarias Cor NUTS II Tab'!$A$5:$I$52,2,FALSE),"")</f>
        <v>118323.00000000001</v>
      </c>
    </row>
    <row r="49" spans="20:22" x14ac:dyDescent="0.3">
      <c r="T49" s="9">
        <f t="shared" si="7"/>
        <v>2022</v>
      </c>
      <c r="U49" s="9">
        <v>2022</v>
      </c>
      <c r="V49" s="10">
        <f>IFERROR(VLOOKUP($U49,'Refinarias Cor NUTS II Tab'!$A$5:$I$52,2,FALSE),"")</f>
        <v>133930.99999999997</v>
      </c>
    </row>
    <row r="50" spans="20:22" x14ac:dyDescent="0.3">
      <c r="T50" s="9" t="str">
        <f t="shared" si="7"/>
        <v/>
      </c>
      <c r="U50" s="9">
        <v>2023</v>
      </c>
      <c r="V50" s="10" t="str">
        <f>IFERROR(VLOOKUP($U50,'Refinarias Cor NUTS II Tab'!$A$5:$I$52,2,FALSE),"")</f>
        <v/>
      </c>
    </row>
    <row r="51" spans="20:22" x14ac:dyDescent="0.3">
      <c r="T51" s="9" t="str">
        <f t="shared" si="7"/>
        <v/>
      </c>
      <c r="U51" s="9">
        <v>2024</v>
      </c>
      <c r="V51" s="10" t="str">
        <f>IFERROR(VLOOKUP($U51,'Refinarias Cor NUTS II Tab'!$A$5:$I$52,2,FALSE),"")</f>
        <v/>
      </c>
    </row>
    <row r="52" spans="20:22" x14ac:dyDescent="0.3">
      <c r="T52" s="9" t="str">
        <f t="shared" si="7"/>
        <v/>
      </c>
      <c r="U52" s="9">
        <v>2025</v>
      </c>
      <c r="V52" s="10" t="str">
        <f>IFERROR(VLOOKUP($U52,'Refinarias Cor NUTS II Tab'!$A$5:$I$52,2,FALSE),"")</f>
        <v/>
      </c>
    </row>
    <row r="53" spans="20:22" x14ac:dyDescent="0.3">
      <c r="T53" s="9" t="str">
        <f t="shared" si="7"/>
        <v/>
      </c>
      <c r="U53" s="9">
        <v>2026</v>
      </c>
      <c r="V53" s="10" t="str">
        <f>IFERROR(VLOOKUP($U53,'Refinarias Cor NUTS II Tab'!$A$5:$I$52,2,FALSE),"")</f>
        <v/>
      </c>
    </row>
    <row r="54" spans="20:22" x14ac:dyDescent="0.3">
      <c r="T54" s="9" t="str">
        <f t="shared" si="7"/>
        <v/>
      </c>
      <c r="U54" s="9">
        <v>2027</v>
      </c>
      <c r="V54" s="10" t="str">
        <f>IFERROR(VLOOKUP($U54,'Refinarias Cor NUTS II Tab'!$A$5:$I$52,2,FALSE),"")</f>
        <v/>
      </c>
    </row>
    <row r="55" spans="20:22" x14ac:dyDescent="0.3">
      <c r="T55" s="9" t="str">
        <f t="shared" si="7"/>
        <v/>
      </c>
      <c r="U55" s="9">
        <v>2028</v>
      </c>
      <c r="V55" s="10" t="str">
        <f>IFERROR(VLOOKUP($U55,'Refinarias Cor NUTS II Tab'!$A$5:$I$52,2,FALSE),"")</f>
        <v/>
      </c>
    </row>
    <row r="56" spans="20:22" x14ac:dyDescent="0.3">
      <c r="T56" s="9" t="str">
        <f t="shared" si="7"/>
        <v/>
      </c>
      <c r="U56" s="9">
        <v>2029</v>
      </c>
      <c r="V56" s="10" t="str">
        <f>IFERROR(VLOOKUP($U56,'Refinarias Cor NUTS II Tab'!$A$5:$I$52,2,FALSE),"")</f>
        <v/>
      </c>
    </row>
  </sheetData>
  <sheetProtection algorithmName="SHA-512" hashValue="Axz47v8Lp4IzK/r04usJvJV24YxMXZNy27w6YoHR3uh0HwvaNE3RxRq07BCU29UBVox1IhGpNln3hVgPBKYM2g==" saltValue="D9SztFCoT89x2ANZorvG6g==" spinCount="100000" sheet="1" objects="1" scenarios="1" autoFilter="0"/>
  <mergeCells count="4">
    <mergeCell ref="D2:E2"/>
    <mergeCell ref="G2:H2"/>
    <mergeCell ref="J2:K2"/>
    <mergeCell ref="M2:N2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Folha60"/>
  <dimension ref="A1:V56"/>
  <sheetViews>
    <sheetView topLeftCell="P1" workbookViewId="0">
      <selection activeCell="A34" sqref="A1:XFD1048576"/>
    </sheetView>
  </sheetViews>
  <sheetFormatPr defaultRowHeight="14.4" x14ac:dyDescent="0.3"/>
  <cols>
    <col min="1" max="1" width="8.88671875" style="9"/>
    <col min="2" max="2" width="21" style="9" bestFit="1" customWidth="1"/>
    <col min="3" max="15" width="8.88671875" style="9"/>
    <col min="16" max="16" width="12.109375" style="9" bestFit="1" customWidth="1"/>
    <col min="17" max="17" width="10.109375" style="9" bestFit="1" customWidth="1"/>
    <col min="18" max="18" width="11.109375" style="9" bestFit="1" customWidth="1"/>
    <col min="19" max="19" width="8.88671875" style="9"/>
    <col min="20" max="20" width="5" style="9" bestFit="1" customWidth="1"/>
    <col min="21" max="21" width="5" style="10" bestFit="1" customWidth="1"/>
    <col min="22" max="22" width="11.44140625" style="9" bestFit="1" customWidth="1"/>
    <col min="23" max="16384" width="8.88671875" style="9"/>
  </cols>
  <sheetData>
    <row r="1" spans="1:22" x14ac:dyDescent="0.3">
      <c r="A1" s="9">
        <v>6</v>
      </c>
      <c r="B1" s="9" t="str">
        <f>VLOOKUP(A1,$A$5:$B$10,2,FALSE)</f>
        <v>Continente</v>
      </c>
      <c r="E1" s="9">
        <v>2</v>
      </c>
      <c r="P1" s="9">
        <f>E1</f>
        <v>2</v>
      </c>
      <c r="Q1" s="9">
        <f>P1+1</f>
        <v>3</v>
      </c>
      <c r="R1" s="9">
        <f>Q1+1</f>
        <v>4</v>
      </c>
    </row>
    <row r="2" spans="1:22" x14ac:dyDescent="0.3">
      <c r="D2" s="70" t="s">
        <v>40</v>
      </c>
      <c r="E2" s="70"/>
      <c r="G2" s="70" t="s">
        <v>41</v>
      </c>
      <c r="H2" s="70"/>
      <c r="J2" s="70" t="s">
        <v>42</v>
      </c>
      <c r="K2" s="70"/>
      <c r="M2" s="70" t="s">
        <v>43</v>
      </c>
      <c r="N2" s="70"/>
    </row>
    <row r="3" spans="1:22" x14ac:dyDescent="0.3">
      <c r="U3" s="9"/>
      <c r="V3" s="10"/>
    </row>
    <row r="4" spans="1:22" x14ac:dyDescent="0.3">
      <c r="D4" s="12"/>
      <c r="E4" s="11" t="str">
        <f>HLOOKUP(B1,'Telecom Cor NUTS II Tab'!$B$4:$D$42,1,FALSE)</f>
        <v>Continente</v>
      </c>
      <c r="G4" s="12"/>
      <c r="H4" s="11" t="str">
        <f>E4</f>
        <v>Continente</v>
      </c>
      <c r="J4" s="12"/>
      <c r="K4" s="11" t="str">
        <f>H4</f>
        <v>Continente</v>
      </c>
      <c r="M4" s="12"/>
      <c r="N4" s="11" t="str">
        <f>K4</f>
        <v>Continente</v>
      </c>
      <c r="P4" s="11" t="s">
        <v>32</v>
      </c>
      <c r="Q4" s="11" t="s">
        <v>37</v>
      </c>
      <c r="R4" s="11" t="s">
        <v>38</v>
      </c>
      <c r="T4" s="9">
        <f>MAX(T5:T500)</f>
        <v>2023</v>
      </c>
      <c r="U4" s="9"/>
      <c r="V4" s="10" t="s">
        <v>32</v>
      </c>
    </row>
    <row r="5" spans="1:22" x14ac:dyDescent="0.3">
      <c r="A5" s="9">
        <v>1</v>
      </c>
      <c r="B5" s="9" t="s">
        <v>0</v>
      </c>
      <c r="D5" s="13">
        <f t="shared" ref="D5:D43" si="0">D6-1</f>
        <v>1983</v>
      </c>
      <c r="E5" s="9">
        <f>VLOOKUP($D5,'Telecom Cor NUTS II Tab'!$A$5:$D$508,E$1,FALSE)</f>
        <v>80711.500284314796</v>
      </c>
      <c r="G5" s="13">
        <f>D5</f>
        <v>1983</v>
      </c>
      <c r="H5" s="14">
        <f>IF(SUM(E5)=0,"",E5/P5)</f>
        <v>1</v>
      </c>
      <c r="J5" s="13">
        <f>G5</f>
        <v>1983</v>
      </c>
      <c r="K5" s="14">
        <f>IF(SUM(E5)=0,"",E5/Q5)</f>
        <v>1.6684547862390656E-2</v>
      </c>
      <c r="M5" s="13">
        <f>J5</f>
        <v>1983</v>
      </c>
      <c r="N5" s="14">
        <f>IF(SUM(E5)=0,"",E5/R5)</f>
        <v>5.2274287748908547E-3</v>
      </c>
      <c r="P5" s="15">
        <f>VLOOKUP($D5,'Telecom Cor NUTS II Tab'!$A$5:$D$508,P$1,FALSE)</f>
        <v>80711.500284314796</v>
      </c>
      <c r="Q5" s="15">
        <f>VLOOKUP($D5,'Telecom Cor NUTS II Tab'!$A$5:$D$508,Q$1,FALSE)</f>
        <v>4837500</v>
      </c>
      <c r="R5" s="15">
        <f>VLOOKUP($D5,'Telecom Cor NUTS II Tab'!$A$5:$D$508,R$1,FALSE)</f>
        <v>15440000</v>
      </c>
      <c r="T5" s="9">
        <f>IF(SUM(V5)&gt;0,U5,"")</f>
        <v>1978</v>
      </c>
      <c r="U5" s="9">
        <v>1978</v>
      </c>
      <c r="V5" s="10">
        <f>IFERROR(VLOOKUP($U5,'Telecom Cor NUTS II Tab'!$A$5:$I$52,2,FALSE),"")</f>
        <v>9693</v>
      </c>
    </row>
    <row r="6" spans="1:22" x14ac:dyDescent="0.3">
      <c r="A6" s="9">
        <v>2</v>
      </c>
      <c r="B6" s="9" t="s">
        <v>1</v>
      </c>
      <c r="D6" s="13">
        <f t="shared" si="0"/>
        <v>1984</v>
      </c>
      <c r="E6" s="9">
        <f>VLOOKUP($D6,'Telecom Cor NUTS II Tab'!$A$5:$D$508,E$1,FALSE)</f>
        <v>99390.987719595782</v>
      </c>
      <c r="G6" s="13">
        <f t="shared" ref="G6:G45" si="1">D6</f>
        <v>1984</v>
      </c>
      <c r="H6" s="14">
        <f t="shared" ref="H6:H44" si="2">IF(SUM(E6)=0,"",E6/P6)</f>
        <v>1</v>
      </c>
      <c r="J6" s="13">
        <f t="shared" ref="J6:J45" si="3">G6</f>
        <v>1984</v>
      </c>
      <c r="K6" s="14">
        <f t="shared" ref="K6:K44" si="4">IF(SUM(E6)=0,"",E6/Q6)</f>
        <v>1.8984774075906975E-2</v>
      </c>
      <c r="M6" s="13">
        <f t="shared" ref="M6:M45" si="5">J6</f>
        <v>1984</v>
      </c>
      <c r="N6" s="14">
        <f t="shared" ref="N6:N44" si="6">IF(SUM(E6)=0,"",E6/R6)</f>
        <v>5.2451837943741503E-3</v>
      </c>
      <c r="P6" s="15">
        <f>VLOOKUP($D6,'Telecom Cor NUTS II Tab'!$A$5:$D$508,P$1,FALSE)</f>
        <v>99390.987719595782</v>
      </c>
      <c r="Q6" s="15">
        <f>VLOOKUP($D6,'Telecom Cor NUTS II Tab'!$A$5:$D$508,Q$1,FALSE)</f>
        <v>5235300</v>
      </c>
      <c r="R6" s="15">
        <f>VLOOKUP($D6,'Telecom Cor NUTS II Tab'!$A$5:$D$508,R$1,FALSE)</f>
        <v>18949000</v>
      </c>
      <c r="T6" s="9">
        <f t="shared" ref="T6:T56" si="7">IF(SUM(V6)&gt;0,U6,"")</f>
        <v>1979</v>
      </c>
      <c r="U6" s="9">
        <v>1979</v>
      </c>
      <c r="V6" s="10">
        <f>IFERROR(VLOOKUP($U6,'Telecom Cor NUTS II Tab'!$A$5:$I$52,2,FALSE),"")</f>
        <v>13985</v>
      </c>
    </row>
    <row r="7" spans="1:22" x14ac:dyDescent="0.3">
      <c r="A7" s="9">
        <v>3</v>
      </c>
      <c r="B7" s="9" t="s">
        <v>33</v>
      </c>
      <c r="D7" s="13">
        <f t="shared" si="0"/>
        <v>1985</v>
      </c>
      <c r="E7" s="9">
        <f>VLOOKUP($D7,'Telecom Cor NUTS II Tab'!$A$5:$D$508,E$1,FALSE)</f>
        <v>127023.4085853094</v>
      </c>
      <c r="G7" s="13">
        <f t="shared" si="1"/>
        <v>1985</v>
      </c>
      <c r="H7" s="14">
        <f t="shared" si="2"/>
        <v>1</v>
      </c>
      <c r="J7" s="13">
        <f t="shared" si="3"/>
        <v>1985</v>
      </c>
      <c r="K7" s="14">
        <f t="shared" si="4"/>
        <v>2.1172685366088177E-2</v>
      </c>
      <c r="M7" s="13">
        <f t="shared" si="5"/>
        <v>1985</v>
      </c>
      <c r="N7" s="14">
        <f t="shared" si="6"/>
        <v>5.4688530262718945E-3</v>
      </c>
      <c r="P7" s="15">
        <f>VLOOKUP($D7,'Telecom Cor NUTS II Tab'!$A$5:$D$508,P$1,FALSE)</f>
        <v>127023.4085853094</v>
      </c>
      <c r="Q7" s="15">
        <f>VLOOKUP($D7,'Telecom Cor NUTS II Tab'!$A$5:$D$508,Q$1,FALSE)</f>
        <v>5999400</v>
      </c>
      <c r="R7" s="15">
        <f>VLOOKUP($D7,'Telecom Cor NUTS II Tab'!$A$5:$D$508,R$1,FALSE)</f>
        <v>23226699.999999996</v>
      </c>
      <c r="T7" s="9">
        <f t="shared" si="7"/>
        <v>1980</v>
      </c>
      <c r="U7" s="9">
        <v>1980</v>
      </c>
      <c r="V7" s="10">
        <f>IFERROR(VLOOKUP($U7,'Telecom Cor NUTS II Tab'!$A$5:$I$52,2,FALSE),"")</f>
        <v>30851.428058379304</v>
      </c>
    </row>
    <row r="8" spans="1:22" x14ac:dyDescent="0.3">
      <c r="A8" s="9">
        <v>4</v>
      </c>
      <c r="B8" s="9" t="s">
        <v>2</v>
      </c>
      <c r="D8" s="13">
        <f t="shared" si="0"/>
        <v>1986</v>
      </c>
      <c r="E8" s="9">
        <f>VLOOKUP($D8,'Telecom Cor NUTS II Tab'!$A$5:$D$508,E$1,FALSE)</f>
        <v>143943.09713590247</v>
      </c>
      <c r="G8" s="13">
        <f t="shared" si="1"/>
        <v>1986</v>
      </c>
      <c r="H8" s="14">
        <f t="shared" si="2"/>
        <v>1</v>
      </c>
      <c r="J8" s="13">
        <f t="shared" si="3"/>
        <v>1986</v>
      </c>
      <c r="K8" s="14">
        <f t="shared" si="4"/>
        <v>2.0379303592692046E-2</v>
      </c>
      <c r="M8" s="13">
        <f t="shared" si="5"/>
        <v>1986</v>
      </c>
      <c r="N8" s="14">
        <f t="shared" si="6"/>
        <v>5.0804760994720734E-3</v>
      </c>
      <c r="P8" s="15">
        <f>VLOOKUP($D8,'Telecom Cor NUTS II Tab'!$A$5:$D$508,P$1,FALSE)</f>
        <v>143943.09713590247</v>
      </c>
      <c r="Q8" s="15">
        <f>VLOOKUP($D8,'Telecom Cor NUTS II Tab'!$A$5:$D$508,Q$1,FALSE)</f>
        <v>7063200</v>
      </c>
      <c r="R8" s="15">
        <f>VLOOKUP($D8,'Telecom Cor NUTS II Tab'!$A$5:$D$508,R$1,FALSE)</f>
        <v>28332600</v>
      </c>
      <c r="T8" s="9">
        <f t="shared" si="7"/>
        <v>1981</v>
      </c>
      <c r="U8" s="9">
        <v>1981</v>
      </c>
      <c r="V8" s="10">
        <f>IFERROR(VLOOKUP($U8,'Telecom Cor NUTS II Tab'!$A$5:$I$52,2,FALSE),"")</f>
        <v>45615.516604981996</v>
      </c>
    </row>
    <row r="9" spans="1:22" x14ac:dyDescent="0.3">
      <c r="A9" s="9">
        <v>5</v>
      </c>
      <c r="B9" s="9" t="s">
        <v>3</v>
      </c>
      <c r="D9" s="13">
        <f t="shared" si="0"/>
        <v>1987</v>
      </c>
      <c r="E9" s="9">
        <f>VLOOKUP($D9,'Telecom Cor NUTS II Tab'!$A$5:$D$508,E$1,FALSE)</f>
        <v>189054.37894673835</v>
      </c>
      <c r="G9" s="13">
        <f t="shared" si="1"/>
        <v>1987</v>
      </c>
      <c r="H9" s="14">
        <f t="shared" si="2"/>
        <v>1</v>
      </c>
      <c r="J9" s="13">
        <f t="shared" si="3"/>
        <v>1987</v>
      </c>
      <c r="K9" s="14">
        <f t="shared" si="4"/>
        <v>2.0533096450288179E-2</v>
      </c>
      <c r="M9" s="13">
        <f t="shared" si="5"/>
        <v>1987</v>
      </c>
      <c r="N9" s="14">
        <f t="shared" si="6"/>
        <v>5.6419827490558619E-3</v>
      </c>
      <c r="P9" s="15">
        <f>VLOOKUP($D9,'Telecom Cor NUTS II Tab'!$A$5:$D$508,P$1,FALSE)</f>
        <v>189054.37894673835</v>
      </c>
      <c r="Q9" s="15">
        <f>VLOOKUP($D9,'Telecom Cor NUTS II Tab'!$A$5:$D$508,Q$1,FALSE)</f>
        <v>9207300</v>
      </c>
      <c r="R9" s="15">
        <f>VLOOKUP($D9,'Telecom Cor NUTS II Tab'!$A$5:$D$508,R$1,FALSE)</f>
        <v>33508500</v>
      </c>
      <c r="T9" s="9">
        <f t="shared" si="7"/>
        <v>1982</v>
      </c>
      <c r="U9" s="9">
        <v>1982</v>
      </c>
      <c r="V9" s="10">
        <f>IFERROR(VLOOKUP($U9,'Telecom Cor NUTS II Tab'!$A$5:$I$52,2,FALSE),"")</f>
        <v>64044.836942967449</v>
      </c>
    </row>
    <row r="10" spans="1:22" x14ac:dyDescent="0.3">
      <c r="A10" s="9">
        <v>6</v>
      </c>
      <c r="B10" s="9" t="s">
        <v>32</v>
      </c>
      <c r="D10" s="13">
        <f t="shared" si="0"/>
        <v>1988</v>
      </c>
      <c r="E10" s="9">
        <f>VLOOKUP($D10,'Telecom Cor NUTS II Tab'!$A$5:$D$508,E$1,FALSE)</f>
        <v>302211.66987559979</v>
      </c>
      <c r="G10" s="13">
        <f t="shared" si="1"/>
        <v>1988</v>
      </c>
      <c r="H10" s="14">
        <f t="shared" si="2"/>
        <v>1</v>
      </c>
      <c r="J10" s="13">
        <f t="shared" si="3"/>
        <v>1988</v>
      </c>
      <c r="K10" s="14">
        <f t="shared" si="4"/>
        <v>2.5822111989097358E-2</v>
      </c>
      <c r="M10" s="13">
        <f t="shared" si="5"/>
        <v>1988</v>
      </c>
      <c r="N10" s="14">
        <f t="shared" si="6"/>
        <v>7.546650831687712E-3</v>
      </c>
      <c r="P10" s="15">
        <f>VLOOKUP($D10,'Telecom Cor NUTS II Tab'!$A$5:$D$508,P$1,FALSE)</f>
        <v>302211.66987559979</v>
      </c>
      <c r="Q10" s="15">
        <f>VLOOKUP($D10,'Telecom Cor NUTS II Tab'!$A$5:$D$508,Q$1,FALSE)</f>
        <v>11703599.999999998</v>
      </c>
      <c r="R10" s="15">
        <f>VLOOKUP($D10,'Telecom Cor NUTS II Tab'!$A$5:$D$508,R$1,FALSE)</f>
        <v>40045800</v>
      </c>
      <c r="T10" s="9">
        <f t="shared" si="7"/>
        <v>1983</v>
      </c>
      <c r="U10" s="9">
        <v>1983</v>
      </c>
      <c r="V10" s="10">
        <f>IFERROR(VLOOKUP($U10,'Telecom Cor NUTS II Tab'!$A$5:$I$52,2,FALSE),"")</f>
        <v>80711.500284314796</v>
      </c>
    </row>
    <row r="11" spans="1:22" x14ac:dyDescent="0.3">
      <c r="D11" s="13">
        <f t="shared" si="0"/>
        <v>1989</v>
      </c>
      <c r="E11" s="9">
        <f>VLOOKUP($D11,'Telecom Cor NUTS II Tab'!$A$5:$D$508,E$1,FALSE)</f>
        <v>386383.81500583596</v>
      </c>
      <c r="G11" s="13">
        <f t="shared" si="1"/>
        <v>1989</v>
      </c>
      <c r="H11" s="14">
        <f t="shared" si="2"/>
        <v>1</v>
      </c>
      <c r="J11" s="13">
        <f t="shared" si="3"/>
        <v>1989</v>
      </c>
      <c r="K11" s="14">
        <f t="shared" si="4"/>
        <v>2.8814829744193242E-2</v>
      </c>
      <c r="M11" s="13">
        <f t="shared" si="5"/>
        <v>1989</v>
      </c>
      <c r="N11" s="14">
        <f t="shared" si="6"/>
        <v>8.1824052918034011E-3</v>
      </c>
      <c r="P11" s="15">
        <f>VLOOKUP($D11,'Telecom Cor NUTS II Tab'!$A$5:$D$508,P$1,FALSE)</f>
        <v>386383.81500583596</v>
      </c>
      <c r="Q11" s="15">
        <f>VLOOKUP($D11,'Telecom Cor NUTS II Tab'!$A$5:$D$508,Q$1,FALSE)</f>
        <v>13409199.999999998</v>
      </c>
      <c r="R11" s="15">
        <f>VLOOKUP($D11,'Telecom Cor NUTS II Tab'!$A$5:$D$508,R$1,FALSE)</f>
        <v>47221300</v>
      </c>
      <c r="T11" s="9">
        <f t="shared" si="7"/>
        <v>1984</v>
      </c>
      <c r="U11" s="9">
        <v>1984</v>
      </c>
      <c r="V11" s="10">
        <f>IFERROR(VLOOKUP($U11,'Telecom Cor NUTS II Tab'!$A$5:$I$52,2,FALSE),"")</f>
        <v>99390.987719595782</v>
      </c>
    </row>
    <row r="12" spans="1:22" x14ac:dyDescent="0.3">
      <c r="D12" s="13">
        <f t="shared" si="0"/>
        <v>1990</v>
      </c>
      <c r="E12" s="9">
        <f>VLOOKUP($D12,'Telecom Cor NUTS II Tab'!$A$5:$D$508,E$1,FALSE)</f>
        <v>511806.54622360115</v>
      </c>
      <c r="G12" s="13">
        <f t="shared" si="1"/>
        <v>1990</v>
      </c>
      <c r="H12" s="14">
        <f t="shared" si="2"/>
        <v>1</v>
      </c>
      <c r="J12" s="13">
        <f t="shared" si="3"/>
        <v>1990</v>
      </c>
      <c r="K12" s="14">
        <f t="shared" si="4"/>
        <v>3.3307944619163289E-2</v>
      </c>
      <c r="M12" s="13">
        <f t="shared" si="5"/>
        <v>1990</v>
      </c>
      <c r="N12" s="14">
        <f t="shared" si="6"/>
        <v>9.0278442500458817E-3</v>
      </c>
      <c r="P12" s="15">
        <f>VLOOKUP($D12,'Telecom Cor NUTS II Tab'!$A$5:$D$508,P$1,FALSE)</f>
        <v>511806.54622360115</v>
      </c>
      <c r="Q12" s="15">
        <f>VLOOKUP($D12,'Telecom Cor NUTS II Tab'!$A$5:$D$508,Q$1,FALSE)</f>
        <v>15365900</v>
      </c>
      <c r="R12" s="15">
        <f>VLOOKUP($D12,'Telecom Cor NUTS II Tab'!$A$5:$D$508,R$1,FALSE)</f>
        <v>56692000</v>
      </c>
      <c r="T12" s="9">
        <f t="shared" si="7"/>
        <v>1985</v>
      </c>
      <c r="U12" s="9">
        <v>1985</v>
      </c>
      <c r="V12" s="10">
        <f>IFERROR(VLOOKUP($U12,'Telecom Cor NUTS II Tab'!$A$5:$I$52,2,FALSE),"")</f>
        <v>127023.4085853094</v>
      </c>
    </row>
    <row r="13" spans="1:22" x14ac:dyDescent="0.3">
      <c r="D13" s="13">
        <f t="shared" si="0"/>
        <v>1991</v>
      </c>
      <c r="E13" s="9">
        <f>VLOOKUP($D13,'Telecom Cor NUTS II Tab'!$A$5:$D$508,E$1,FALSE)</f>
        <v>654757.03554433817</v>
      </c>
      <c r="G13" s="13">
        <f t="shared" si="1"/>
        <v>1991</v>
      </c>
      <c r="H13" s="14">
        <f t="shared" si="2"/>
        <v>1</v>
      </c>
      <c r="J13" s="13">
        <f t="shared" si="3"/>
        <v>1991</v>
      </c>
      <c r="K13" s="14">
        <f t="shared" si="4"/>
        <v>3.7681038860075976E-2</v>
      </c>
      <c r="M13" s="13">
        <f t="shared" si="5"/>
        <v>1991</v>
      </c>
      <c r="N13" s="14">
        <f t="shared" si="6"/>
        <v>1.0072363877165988E-2</v>
      </c>
      <c r="P13" s="15">
        <f>VLOOKUP($D13,'Telecom Cor NUTS II Tab'!$A$5:$D$508,P$1,FALSE)</f>
        <v>654757.03554433817</v>
      </c>
      <c r="Q13" s="15">
        <f>VLOOKUP($D13,'Telecom Cor NUTS II Tab'!$A$5:$D$508,Q$1,FALSE)</f>
        <v>17376300</v>
      </c>
      <c r="R13" s="15">
        <f>VLOOKUP($D13,'Telecom Cor NUTS II Tab'!$A$5:$D$508,R$1,FALSE)</f>
        <v>65005299.999999993</v>
      </c>
      <c r="T13" s="9">
        <f t="shared" si="7"/>
        <v>1986</v>
      </c>
      <c r="U13" s="9">
        <v>1986</v>
      </c>
      <c r="V13" s="10">
        <f>IFERROR(VLOOKUP($U13,'Telecom Cor NUTS II Tab'!$A$5:$I$52,2,FALSE),"")</f>
        <v>143943.09713590247</v>
      </c>
    </row>
    <row r="14" spans="1:22" x14ac:dyDescent="0.3">
      <c r="D14" s="13">
        <f t="shared" si="0"/>
        <v>1992</v>
      </c>
      <c r="E14" s="9">
        <f>VLOOKUP($D14,'Telecom Cor NUTS II Tab'!$A$5:$D$508,E$1,FALSE)</f>
        <v>672224.93789966183</v>
      </c>
      <c r="G14" s="13">
        <f t="shared" si="1"/>
        <v>1992</v>
      </c>
      <c r="H14" s="14">
        <f t="shared" si="2"/>
        <v>1</v>
      </c>
      <c r="J14" s="13">
        <f t="shared" si="3"/>
        <v>1992</v>
      </c>
      <c r="K14" s="14">
        <f t="shared" si="4"/>
        <v>3.4575914921286997E-2</v>
      </c>
      <c r="M14" s="13">
        <f t="shared" si="5"/>
        <v>1992</v>
      </c>
      <c r="N14" s="14">
        <f t="shared" si="6"/>
        <v>9.2139124354373211E-3</v>
      </c>
      <c r="P14" s="15">
        <f>VLOOKUP($D14,'Telecom Cor NUTS II Tab'!$A$5:$D$508,P$1,FALSE)</f>
        <v>672224.93789966183</v>
      </c>
      <c r="Q14" s="15">
        <f>VLOOKUP($D14,'Telecom Cor NUTS II Tab'!$A$5:$D$508,Q$1,FALSE)</f>
        <v>19442000</v>
      </c>
      <c r="R14" s="15">
        <f>VLOOKUP($D14,'Telecom Cor NUTS II Tab'!$A$5:$D$508,R$1,FALSE)</f>
        <v>72957600</v>
      </c>
      <c r="T14" s="9">
        <f t="shared" si="7"/>
        <v>1987</v>
      </c>
      <c r="U14" s="9">
        <v>1987</v>
      </c>
      <c r="V14" s="10">
        <f>IFERROR(VLOOKUP($U14,'Telecom Cor NUTS II Tab'!$A$5:$I$52,2,FALSE),"")</f>
        <v>189054.37894673835</v>
      </c>
    </row>
    <row r="15" spans="1:22" x14ac:dyDescent="0.3">
      <c r="D15" s="13">
        <f t="shared" si="0"/>
        <v>1993</v>
      </c>
      <c r="E15" s="9">
        <f>VLOOKUP($D15,'Telecom Cor NUTS II Tab'!$A$5:$D$508,E$1,FALSE)</f>
        <v>488936.66264303029</v>
      </c>
      <c r="G15" s="13">
        <f t="shared" si="1"/>
        <v>1993</v>
      </c>
      <c r="H15" s="14">
        <f t="shared" si="2"/>
        <v>1</v>
      </c>
      <c r="J15" s="13">
        <f t="shared" si="3"/>
        <v>1993</v>
      </c>
      <c r="K15" s="14">
        <f t="shared" si="4"/>
        <v>2.6353367504246206E-2</v>
      </c>
      <c r="M15" s="13">
        <f t="shared" si="5"/>
        <v>1993</v>
      </c>
      <c r="N15" s="14">
        <f t="shared" si="6"/>
        <v>6.4278711609270251E-3</v>
      </c>
      <c r="P15" s="15">
        <f>VLOOKUP($D15,'Telecom Cor NUTS II Tab'!$A$5:$D$508,P$1,FALSE)</f>
        <v>488936.66264303029</v>
      </c>
      <c r="Q15" s="15">
        <f>VLOOKUP($D15,'Telecom Cor NUTS II Tab'!$A$5:$D$508,Q$1,FALSE)</f>
        <v>18553100</v>
      </c>
      <c r="R15" s="15">
        <f>VLOOKUP($D15,'Telecom Cor NUTS II Tab'!$A$5:$D$508,R$1,FALSE)</f>
        <v>76065100</v>
      </c>
      <c r="T15" s="9">
        <f t="shared" si="7"/>
        <v>1988</v>
      </c>
      <c r="U15" s="9">
        <v>1988</v>
      </c>
      <c r="V15" s="10">
        <f>IFERROR(VLOOKUP($U15,'Telecom Cor NUTS II Tab'!$A$5:$I$52,2,FALSE),"")</f>
        <v>302211.66987559979</v>
      </c>
    </row>
    <row r="16" spans="1:22" x14ac:dyDescent="0.3">
      <c r="D16" s="13">
        <f t="shared" si="0"/>
        <v>1994</v>
      </c>
      <c r="E16" s="9">
        <f>VLOOKUP($D16,'Telecom Cor NUTS II Tab'!$A$5:$D$508,E$1,FALSE)</f>
        <v>374118.37471693219</v>
      </c>
      <c r="G16" s="13">
        <f t="shared" si="1"/>
        <v>1994</v>
      </c>
      <c r="H16" s="14">
        <f t="shared" si="2"/>
        <v>1</v>
      </c>
      <c r="J16" s="13">
        <f t="shared" si="3"/>
        <v>1994</v>
      </c>
      <c r="K16" s="14">
        <f t="shared" si="4"/>
        <v>1.9449775395861325E-2</v>
      </c>
      <c r="M16" s="13">
        <f t="shared" si="5"/>
        <v>1994</v>
      </c>
      <c r="N16" s="14">
        <f t="shared" si="6"/>
        <v>4.5364837940764539E-3</v>
      </c>
      <c r="P16" s="15">
        <f>VLOOKUP($D16,'Telecom Cor NUTS II Tab'!$A$5:$D$508,P$1,FALSE)</f>
        <v>374118.37471693219</v>
      </c>
      <c r="Q16" s="15">
        <f>VLOOKUP($D16,'Telecom Cor NUTS II Tab'!$A$5:$D$508,Q$1,FALSE)</f>
        <v>19235100</v>
      </c>
      <c r="R16" s="15">
        <f>VLOOKUP($D16,'Telecom Cor NUTS II Tab'!$A$5:$D$508,R$1,FALSE)</f>
        <v>82468799.999999985</v>
      </c>
      <c r="T16" s="9">
        <f t="shared" si="7"/>
        <v>1989</v>
      </c>
      <c r="U16" s="9">
        <v>1989</v>
      </c>
      <c r="V16" s="10">
        <f>IFERROR(VLOOKUP($U16,'Telecom Cor NUTS II Tab'!$A$5:$I$52,2,FALSE),"")</f>
        <v>386383.81500583596</v>
      </c>
    </row>
    <row r="17" spans="4:22" x14ac:dyDescent="0.3">
      <c r="D17" s="13">
        <f t="shared" si="0"/>
        <v>1995</v>
      </c>
      <c r="E17" s="9">
        <f>VLOOKUP($D17,'Telecom Cor NUTS II Tab'!$A$5:$D$508,E$1,FALSE)</f>
        <v>344444.88782035297</v>
      </c>
      <c r="G17" s="13">
        <f t="shared" si="1"/>
        <v>1995</v>
      </c>
      <c r="H17" s="14">
        <f t="shared" si="2"/>
        <v>1</v>
      </c>
      <c r="J17" s="13">
        <f t="shared" si="3"/>
        <v>1995</v>
      </c>
      <c r="K17" s="14">
        <f t="shared" si="4"/>
        <v>1.6618013422958863E-2</v>
      </c>
      <c r="M17" s="13">
        <f t="shared" si="5"/>
        <v>1995</v>
      </c>
      <c r="N17" s="14">
        <f t="shared" si="6"/>
        <v>3.8689240066714851E-3</v>
      </c>
      <c r="P17" s="15">
        <f>VLOOKUP($D17,'Telecom Cor NUTS II Tab'!$A$5:$D$508,P$1,FALSE)</f>
        <v>344444.88782035297</v>
      </c>
      <c r="Q17" s="15">
        <f>VLOOKUP($D17,'Telecom Cor NUTS II Tab'!$A$5:$D$508,Q$1,FALSE)</f>
        <v>20727200</v>
      </c>
      <c r="R17" s="15">
        <f>VLOOKUP($D17,'Telecom Cor NUTS II Tab'!$A$5:$D$508,R$1,FALSE)</f>
        <v>89028600</v>
      </c>
      <c r="T17" s="9">
        <f t="shared" si="7"/>
        <v>1990</v>
      </c>
      <c r="U17" s="9">
        <v>1990</v>
      </c>
      <c r="V17" s="10">
        <f>IFERROR(VLOOKUP($U17,'Telecom Cor NUTS II Tab'!$A$5:$I$52,2,FALSE),"")</f>
        <v>511806.54622360115</v>
      </c>
    </row>
    <row r="18" spans="4:22" x14ac:dyDescent="0.3">
      <c r="D18" s="13">
        <f t="shared" si="0"/>
        <v>1996</v>
      </c>
      <c r="E18" s="9">
        <f>VLOOKUP($D18,'Telecom Cor NUTS II Tab'!$A$5:$D$508,E$1,FALSE)</f>
        <v>772591.6391496493</v>
      </c>
      <c r="G18" s="13">
        <f t="shared" si="1"/>
        <v>1996</v>
      </c>
      <c r="H18" s="14">
        <f t="shared" si="2"/>
        <v>1</v>
      </c>
      <c r="J18" s="13">
        <f t="shared" si="3"/>
        <v>1996</v>
      </c>
      <c r="K18" s="14">
        <f t="shared" si="4"/>
        <v>3.43708604886378E-2</v>
      </c>
      <c r="M18" s="13">
        <f t="shared" si="5"/>
        <v>1996</v>
      </c>
      <c r="N18" s="14">
        <f t="shared" si="6"/>
        <v>8.1884317716885494E-3</v>
      </c>
      <c r="P18" s="15">
        <f>VLOOKUP($D18,'Telecom Cor NUTS II Tab'!$A$5:$D$508,P$1,FALSE)</f>
        <v>772591.6391496493</v>
      </c>
      <c r="Q18" s="15">
        <f>VLOOKUP($D18,'Telecom Cor NUTS II Tab'!$A$5:$D$508,Q$1,FALSE)</f>
        <v>22478100</v>
      </c>
      <c r="R18" s="15">
        <f>VLOOKUP($D18,'Telecom Cor NUTS II Tab'!$A$5:$D$508,R$1,FALSE)</f>
        <v>94351600</v>
      </c>
      <c r="T18" s="9">
        <f t="shared" si="7"/>
        <v>1991</v>
      </c>
      <c r="U18" s="9">
        <v>1991</v>
      </c>
      <c r="V18" s="10">
        <f>IFERROR(VLOOKUP($U18,'Telecom Cor NUTS II Tab'!$A$5:$I$52,2,FALSE),"")</f>
        <v>654757.03554433817</v>
      </c>
    </row>
    <row r="19" spans="4:22" x14ac:dyDescent="0.3">
      <c r="D19" s="13">
        <f t="shared" si="0"/>
        <v>1997</v>
      </c>
      <c r="E19" s="9">
        <f>VLOOKUP($D19,'Telecom Cor NUTS II Tab'!$A$5:$D$508,E$1,FALSE)</f>
        <v>936825.27109665703</v>
      </c>
      <c r="G19" s="13">
        <f t="shared" si="1"/>
        <v>1997</v>
      </c>
      <c r="H19" s="14">
        <f t="shared" si="2"/>
        <v>1</v>
      </c>
      <c r="J19" s="13">
        <f t="shared" si="3"/>
        <v>1997</v>
      </c>
      <c r="K19" s="14">
        <f t="shared" si="4"/>
        <v>3.5214494053266016E-2</v>
      </c>
      <c r="M19" s="13">
        <f t="shared" si="5"/>
        <v>1997</v>
      </c>
      <c r="N19" s="14">
        <f t="shared" si="6"/>
        <v>9.1548620318658101E-3</v>
      </c>
      <c r="P19" s="15">
        <f>VLOOKUP($D19,'Telecom Cor NUTS II Tab'!$A$5:$D$508,P$1,FALSE)</f>
        <v>936825.27109665703</v>
      </c>
      <c r="Q19" s="15">
        <f>VLOOKUP($D19,'Telecom Cor NUTS II Tab'!$A$5:$D$508,Q$1,FALSE)</f>
        <v>26603400</v>
      </c>
      <c r="R19" s="15">
        <f>VLOOKUP($D19,'Telecom Cor NUTS II Tab'!$A$5:$D$508,R$1,FALSE)</f>
        <v>102330900</v>
      </c>
      <c r="T19" s="9">
        <f t="shared" si="7"/>
        <v>1992</v>
      </c>
      <c r="U19" s="9">
        <v>1992</v>
      </c>
      <c r="V19" s="10">
        <f>IFERROR(VLOOKUP($U19,'Telecom Cor NUTS II Tab'!$A$5:$I$52,2,FALSE),"")</f>
        <v>672224.93789966183</v>
      </c>
    </row>
    <row r="20" spans="4:22" x14ac:dyDescent="0.3">
      <c r="D20" s="13">
        <f t="shared" si="0"/>
        <v>1998</v>
      </c>
      <c r="E20" s="9">
        <f>VLOOKUP($D20,'Telecom Cor NUTS II Tab'!$A$5:$D$508,E$1,FALSE)</f>
        <v>1352788.9678524761</v>
      </c>
      <c r="G20" s="13">
        <f t="shared" si="1"/>
        <v>1998</v>
      </c>
      <c r="H20" s="14">
        <f t="shared" si="2"/>
        <v>1</v>
      </c>
      <c r="J20" s="13">
        <f t="shared" si="3"/>
        <v>1998</v>
      </c>
      <c r="K20" s="14">
        <f t="shared" si="4"/>
        <v>4.4422044647424268E-2</v>
      </c>
      <c r="M20" s="13">
        <f t="shared" si="5"/>
        <v>1998</v>
      </c>
      <c r="N20" s="14">
        <f t="shared" si="6"/>
        <v>1.2148609452899292E-2</v>
      </c>
      <c r="P20" s="15">
        <f>VLOOKUP($D20,'Telecom Cor NUTS II Tab'!$A$5:$D$508,P$1,FALSE)</f>
        <v>1352788.9678524761</v>
      </c>
      <c r="Q20" s="15">
        <f>VLOOKUP($D20,'Telecom Cor NUTS II Tab'!$A$5:$D$508,Q$1,FALSE)</f>
        <v>30453100</v>
      </c>
      <c r="R20" s="15">
        <f>VLOOKUP($D20,'Telecom Cor NUTS II Tab'!$A$5:$D$508,R$1,FALSE)</f>
        <v>111353400</v>
      </c>
      <c r="T20" s="9">
        <f t="shared" si="7"/>
        <v>1993</v>
      </c>
      <c r="U20" s="9">
        <v>1993</v>
      </c>
      <c r="V20" s="10">
        <f>IFERROR(VLOOKUP($U20,'Telecom Cor NUTS II Tab'!$A$5:$I$52,2,FALSE),"")</f>
        <v>488936.66264303029</v>
      </c>
    </row>
    <row r="21" spans="4:22" x14ac:dyDescent="0.3">
      <c r="D21" s="13">
        <f t="shared" si="0"/>
        <v>1999</v>
      </c>
      <c r="E21" s="9">
        <f>VLOOKUP($D21,'Telecom Cor NUTS II Tab'!$A$5:$D$508,E$1,FALSE)</f>
        <v>1585316.7090448218</v>
      </c>
      <c r="G21" s="13">
        <f t="shared" si="1"/>
        <v>1999</v>
      </c>
      <c r="H21" s="14">
        <f t="shared" si="2"/>
        <v>1</v>
      </c>
      <c r="J21" s="13">
        <f t="shared" si="3"/>
        <v>1999</v>
      </c>
      <c r="K21" s="14">
        <f t="shared" si="4"/>
        <v>4.8040045849982026E-2</v>
      </c>
      <c r="M21" s="13">
        <f t="shared" si="5"/>
        <v>1999</v>
      </c>
      <c r="N21" s="14">
        <f t="shared" si="6"/>
        <v>1.325479070431018E-2</v>
      </c>
      <c r="P21" s="15">
        <f>VLOOKUP($D21,'Telecom Cor NUTS II Tab'!$A$5:$D$508,P$1,FALSE)</f>
        <v>1585316.7090448218</v>
      </c>
      <c r="Q21" s="15">
        <f>VLOOKUP($D21,'Telecom Cor NUTS II Tab'!$A$5:$D$508,Q$1,FALSE)</f>
        <v>32999900</v>
      </c>
      <c r="R21" s="15">
        <f>VLOOKUP($D21,'Telecom Cor NUTS II Tab'!$A$5:$D$508,R$1,FALSE)</f>
        <v>119603300</v>
      </c>
      <c r="T21" s="9">
        <f t="shared" si="7"/>
        <v>1994</v>
      </c>
      <c r="U21" s="9">
        <v>1994</v>
      </c>
      <c r="V21" s="10">
        <f>IFERROR(VLOOKUP($U21,'Telecom Cor NUTS II Tab'!$A$5:$I$52,2,FALSE),"")</f>
        <v>374118.37471693219</v>
      </c>
    </row>
    <row r="22" spans="4:22" x14ac:dyDescent="0.3">
      <c r="D22" s="13">
        <f t="shared" si="0"/>
        <v>2000</v>
      </c>
      <c r="E22" s="9">
        <f>VLOOKUP($D22,'Telecom Cor NUTS II Tab'!$A$5:$D$508,E$1,FALSE)</f>
        <v>2154265.8475279184</v>
      </c>
      <c r="G22" s="13">
        <f t="shared" si="1"/>
        <v>2000</v>
      </c>
      <c r="H22" s="14">
        <f t="shared" si="2"/>
        <v>1</v>
      </c>
      <c r="J22" s="13">
        <f t="shared" si="3"/>
        <v>2000</v>
      </c>
      <c r="K22" s="14">
        <f t="shared" si="4"/>
        <v>5.9907448227829299E-2</v>
      </c>
      <c r="M22" s="13">
        <f t="shared" si="5"/>
        <v>2000</v>
      </c>
      <c r="N22" s="14">
        <f t="shared" si="6"/>
        <v>1.6775876926109733E-2</v>
      </c>
      <c r="P22" s="15">
        <f>VLOOKUP($D22,'Telecom Cor NUTS II Tab'!$A$5:$D$508,P$1,FALSE)</f>
        <v>2154265.8475279184</v>
      </c>
      <c r="Q22" s="15">
        <f>VLOOKUP($D22,'Telecom Cor NUTS II Tab'!$A$5:$D$508,Q$1,FALSE)</f>
        <v>35959899.999999993</v>
      </c>
      <c r="R22" s="15">
        <f>VLOOKUP($D22,'Telecom Cor NUTS II Tab'!$A$5:$D$508,R$1,FALSE)</f>
        <v>128414500</v>
      </c>
      <c r="T22" s="9">
        <f t="shared" si="7"/>
        <v>1995</v>
      </c>
      <c r="U22" s="9">
        <v>1995</v>
      </c>
      <c r="V22" s="10">
        <f>IFERROR(VLOOKUP($U22,'Telecom Cor NUTS II Tab'!$A$5:$I$52,2,FALSE),"")</f>
        <v>344444.88782035297</v>
      </c>
    </row>
    <row r="23" spans="4:22" x14ac:dyDescent="0.3">
      <c r="D23" s="13">
        <f t="shared" si="0"/>
        <v>2001</v>
      </c>
      <c r="E23" s="9">
        <f>VLOOKUP($D23,'Telecom Cor NUTS II Tab'!$A$5:$D$508,E$1,FALSE)</f>
        <v>1919139.50618651</v>
      </c>
      <c r="G23" s="13">
        <f t="shared" si="1"/>
        <v>2001</v>
      </c>
      <c r="H23" s="14">
        <f t="shared" si="2"/>
        <v>1</v>
      </c>
      <c r="J23" s="13">
        <f t="shared" si="3"/>
        <v>2001</v>
      </c>
      <c r="K23" s="14">
        <f t="shared" si="4"/>
        <v>5.1621132897580531E-2</v>
      </c>
      <c r="M23" s="13">
        <f t="shared" si="5"/>
        <v>2001</v>
      </c>
      <c r="N23" s="14">
        <f t="shared" si="6"/>
        <v>1.413469410949806E-2</v>
      </c>
      <c r="P23" s="15">
        <f>VLOOKUP($D23,'Telecom Cor NUTS II Tab'!$A$5:$D$508,P$1,FALSE)</f>
        <v>1919139.50618651</v>
      </c>
      <c r="Q23" s="15">
        <f>VLOOKUP($D23,'Telecom Cor NUTS II Tab'!$A$5:$D$508,Q$1,FALSE)</f>
        <v>37177399.999999993</v>
      </c>
      <c r="R23" s="15">
        <f>VLOOKUP($D23,'Telecom Cor NUTS II Tab'!$A$5:$D$508,R$1,FALSE)</f>
        <v>135775100</v>
      </c>
      <c r="T23" s="9">
        <f t="shared" si="7"/>
        <v>1996</v>
      </c>
      <c r="U23" s="9">
        <v>1996</v>
      </c>
      <c r="V23" s="10">
        <f>IFERROR(VLOOKUP($U23,'Telecom Cor NUTS II Tab'!$A$5:$I$52,2,FALSE),"")</f>
        <v>772591.6391496493</v>
      </c>
    </row>
    <row r="24" spans="4:22" x14ac:dyDescent="0.3">
      <c r="D24" s="13">
        <f t="shared" si="0"/>
        <v>2002</v>
      </c>
      <c r="E24" s="9">
        <f>VLOOKUP($D24,'Telecom Cor NUTS II Tab'!$A$5:$D$508,E$1,FALSE)</f>
        <v>1542948.14604</v>
      </c>
      <c r="G24" s="13">
        <f t="shared" si="1"/>
        <v>2002</v>
      </c>
      <c r="H24" s="14">
        <f t="shared" si="2"/>
        <v>1</v>
      </c>
      <c r="J24" s="13">
        <f t="shared" si="3"/>
        <v>2002</v>
      </c>
      <c r="K24" s="14">
        <f t="shared" si="4"/>
        <v>4.1859121445449739E-2</v>
      </c>
      <c r="M24" s="13">
        <f t="shared" si="5"/>
        <v>2002</v>
      </c>
      <c r="N24" s="14">
        <f t="shared" si="6"/>
        <v>1.0823589526229322E-2</v>
      </c>
      <c r="P24" s="15">
        <f>VLOOKUP($D24,'Telecom Cor NUTS II Tab'!$A$5:$D$508,P$1,FALSE)</f>
        <v>1542948.14604</v>
      </c>
      <c r="Q24" s="15">
        <f>VLOOKUP($D24,'Telecom Cor NUTS II Tab'!$A$5:$D$508,Q$1,FALSE)</f>
        <v>36860500</v>
      </c>
      <c r="R24" s="15">
        <f>VLOOKUP($D24,'Telecom Cor NUTS II Tab'!$A$5:$D$508,R$1,FALSE)</f>
        <v>142554200</v>
      </c>
      <c r="T24" s="9">
        <f t="shared" si="7"/>
        <v>1997</v>
      </c>
      <c r="U24" s="9">
        <v>1997</v>
      </c>
      <c r="V24" s="10">
        <f>IFERROR(VLOOKUP($U24,'Telecom Cor NUTS II Tab'!$A$5:$I$52,2,FALSE),"")</f>
        <v>936825.27109665703</v>
      </c>
    </row>
    <row r="25" spans="4:22" x14ac:dyDescent="0.3">
      <c r="D25" s="13">
        <f t="shared" si="0"/>
        <v>2003</v>
      </c>
      <c r="E25" s="9">
        <f>VLOOKUP($D25,'Telecom Cor NUTS II Tab'!$A$5:$D$508,E$1,FALSE)</f>
        <v>785716.64918999991</v>
      </c>
      <c r="G25" s="13">
        <f t="shared" si="1"/>
        <v>2003</v>
      </c>
      <c r="H25" s="14">
        <f t="shared" si="2"/>
        <v>1</v>
      </c>
      <c r="J25" s="13">
        <f t="shared" si="3"/>
        <v>2003</v>
      </c>
      <c r="K25" s="14">
        <f t="shared" si="4"/>
        <v>2.2639020846071171E-2</v>
      </c>
      <c r="M25" s="13">
        <f t="shared" si="5"/>
        <v>2003</v>
      </c>
      <c r="N25" s="14">
        <f t="shared" si="6"/>
        <v>5.379122908608194E-3</v>
      </c>
      <c r="P25" s="15">
        <f>VLOOKUP($D25,'Telecom Cor NUTS II Tab'!$A$5:$D$508,P$1,FALSE)</f>
        <v>785716.64918999991</v>
      </c>
      <c r="Q25" s="15">
        <f>VLOOKUP($D25,'Telecom Cor NUTS II Tab'!$A$5:$D$508,Q$1,FALSE)</f>
        <v>34706300</v>
      </c>
      <c r="R25" s="15">
        <f>VLOOKUP($D25,'Telecom Cor NUTS II Tab'!$A$5:$D$508,R$1,FALSE)</f>
        <v>146067800</v>
      </c>
      <c r="T25" s="9">
        <f t="shared" si="7"/>
        <v>1998</v>
      </c>
      <c r="U25" s="9">
        <v>1998</v>
      </c>
      <c r="V25" s="10">
        <f>IFERROR(VLOOKUP($U25,'Telecom Cor NUTS II Tab'!$A$5:$I$52,2,FALSE),"")</f>
        <v>1352788.9678524761</v>
      </c>
    </row>
    <row r="26" spans="4:22" x14ac:dyDescent="0.3">
      <c r="D26" s="13">
        <f t="shared" si="0"/>
        <v>2004</v>
      </c>
      <c r="E26" s="9">
        <f>VLOOKUP($D26,'Telecom Cor NUTS II Tab'!$A$5:$D$508,E$1,FALSE)</f>
        <v>1012825.31699</v>
      </c>
      <c r="G26" s="13">
        <f t="shared" si="1"/>
        <v>2004</v>
      </c>
      <c r="H26" s="14">
        <f t="shared" si="2"/>
        <v>1</v>
      </c>
      <c r="J26" s="13">
        <f t="shared" si="3"/>
        <v>2004</v>
      </c>
      <c r="K26" s="14">
        <f t="shared" si="4"/>
        <v>2.8400130023525979E-2</v>
      </c>
      <c r="M26" s="13">
        <f t="shared" si="5"/>
        <v>2004</v>
      </c>
      <c r="N26" s="14">
        <f t="shared" si="6"/>
        <v>6.652452945252625E-3</v>
      </c>
      <c r="P26" s="15">
        <f>VLOOKUP($D26,'Telecom Cor NUTS II Tab'!$A$5:$D$508,P$1,FALSE)</f>
        <v>1012825.31699</v>
      </c>
      <c r="Q26" s="15">
        <f>VLOOKUP($D26,'Telecom Cor NUTS II Tab'!$A$5:$D$508,Q$1,FALSE)</f>
        <v>35662700</v>
      </c>
      <c r="R26" s="15">
        <f>VLOOKUP($D26,'Telecom Cor NUTS II Tab'!$A$5:$D$508,R$1,FALSE)</f>
        <v>152248400.00000003</v>
      </c>
      <c r="T26" s="9">
        <f t="shared" si="7"/>
        <v>1999</v>
      </c>
      <c r="U26" s="9">
        <v>1999</v>
      </c>
      <c r="V26" s="10">
        <f>IFERROR(VLOOKUP($U26,'Telecom Cor NUTS II Tab'!$A$5:$I$52,2,FALSE),"")</f>
        <v>1585316.7090448218</v>
      </c>
    </row>
    <row r="27" spans="4:22" x14ac:dyDescent="0.3">
      <c r="D27" s="13">
        <f t="shared" si="0"/>
        <v>2005</v>
      </c>
      <c r="E27" s="9">
        <f>VLOOKUP($D27,'Telecom Cor NUTS II Tab'!$A$5:$D$508,E$1,FALSE)</f>
        <v>937825.10086000001</v>
      </c>
      <c r="G27" s="13">
        <f t="shared" si="1"/>
        <v>2005</v>
      </c>
      <c r="H27" s="14">
        <f t="shared" si="2"/>
        <v>1</v>
      </c>
      <c r="J27" s="13">
        <f t="shared" si="3"/>
        <v>2005</v>
      </c>
      <c r="K27" s="14">
        <f t="shared" si="4"/>
        <v>2.5576257666399402E-2</v>
      </c>
      <c r="M27" s="13">
        <f t="shared" si="5"/>
        <v>2005</v>
      </c>
      <c r="N27" s="14">
        <f t="shared" si="6"/>
        <v>5.9149109467073096E-3</v>
      </c>
      <c r="P27" s="15">
        <f>VLOOKUP($D27,'Telecom Cor NUTS II Tab'!$A$5:$D$508,P$1,FALSE)</f>
        <v>937825.10086000001</v>
      </c>
      <c r="Q27" s="15">
        <f>VLOOKUP($D27,'Telecom Cor NUTS II Tab'!$A$5:$D$508,Q$1,FALSE)</f>
        <v>36667800</v>
      </c>
      <c r="R27" s="15">
        <f>VLOOKUP($D27,'Telecom Cor NUTS II Tab'!$A$5:$D$508,R$1,FALSE)</f>
        <v>158552700</v>
      </c>
      <c r="T27" s="9">
        <f t="shared" si="7"/>
        <v>2000</v>
      </c>
      <c r="U27" s="9">
        <v>2000</v>
      </c>
      <c r="V27" s="10">
        <f>IFERROR(VLOOKUP($U27,'Telecom Cor NUTS II Tab'!$A$5:$I$52,2,FALSE),"")</f>
        <v>2154265.8475279184</v>
      </c>
    </row>
    <row r="28" spans="4:22" x14ac:dyDescent="0.3">
      <c r="D28" s="13">
        <f t="shared" si="0"/>
        <v>2006</v>
      </c>
      <c r="E28" s="9">
        <f>VLOOKUP($D28,'Telecom Cor NUTS II Tab'!$A$5:$D$508,E$1,FALSE)</f>
        <v>907887.02500999987</v>
      </c>
      <c r="G28" s="13">
        <f t="shared" si="1"/>
        <v>2006</v>
      </c>
      <c r="H28" s="14">
        <f t="shared" si="2"/>
        <v>1</v>
      </c>
      <c r="J28" s="13">
        <f t="shared" si="3"/>
        <v>2006</v>
      </c>
      <c r="K28" s="14">
        <f t="shared" si="4"/>
        <v>2.4234102399421292E-2</v>
      </c>
      <c r="M28" s="13">
        <f t="shared" si="5"/>
        <v>2006</v>
      </c>
      <c r="N28" s="14">
        <f t="shared" si="6"/>
        <v>5.460632989034069E-3</v>
      </c>
      <c r="P28" s="15">
        <f>VLOOKUP($D28,'Telecom Cor NUTS II Tab'!$A$5:$D$508,P$1,FALSE)</f>
        <v>907887.02500999987</v>
      </c>
      <c r="Q28" s="15">
        <f>VLOOKUP($D28,'Telecom Cor NUTS II Tab'!$A$5:$D$508,Q$1,FALSE)</f>
        <v>37463200.000000007</v>
      </c>
      <c r="R28" s="15">
        <f>VLOOKUP($D28,'Telecom Cor NUTS II Tab'!$A$5:$D$508,R$1,FALSE)</f>
        <v>166260400</v>
      </c>
      <c r="T28" s="9">
        <f t="shared" si="7"/>
        <v>2001</v>
      </c>
      <c r="U28" s="9">
        <v>2001</v>
      </c>
      <c r="V28" s="10">
        <f>IFERROR(VLOOKUP($U28,'Telecom Cor NUTS II Tab'!$A$5:$I$52,2,FALSE),"")</f>
        <v>1919139.50618651</v>
      </c>
    </row>
    <row r="29" spans="4:22" x14ac:dyDescent="0.3">
      <c r="D29" s="13">
        <f t="shared" si="0"/>
        <v>2007</v>
      </c>
      <c r="E29" s="9">
        <f>VLOOKUP($D29,'Telecom Cor NUTS II Tab'!$A$5:$D$508,E$1,FALSE)</f>
        <v>1460140.8895800002</v>
      </c>
      <c r="G29" s="13">
        <f t="shared" si="1"/>
        <v>2007</v>
      </c>
      <c r="H29" s="14">
        <f t="shared" si="2"/>
        <v>1</v>
      </c>
      <c r="J29" s="13">
        <f t="shared" si="3"/>
        <v>2007</v>
      </c>
      <c r="K29" s="14">
        <f t="shared" si="4"/>
        <v>3.6964843486207884E-2</v>
      </c>
      <c r="M29" s="13">
        <f t="shared" si="5"/>
        <v>2007</v>
      </c>
      <c r="N29" s="14">
        <f t="shared" si="6"/>
        <v>8.320678135823675E-3</v>
      </c>
      <c r="P29" s="15">
        <f>VLOOKUP($D29,'Telecom Cor NUTS II Tab'!$A$5:$D$508,P$1,FALSE)</f>
        <v>1460140.8895800002</v>
      </c>
      <c r="Q29" s="15">
        <f>VLOOKUP($D29,'Telecom Cor NUTS II Tab'!$A$5:$D$508,Q$1,FALSE)</f>
        <v>39500799.999999993</v>
      </c>
      <c r="R29" s="15">
        <f>VLOOKUP($D29,'Telecom Cor NUTS II Tab'!$A$5:$D$508,R$1,FALSE)</f>
        <v>175483400</v>
      </c>
      <c r="T29" s="9">
        <f t="shared" si="7"/>
        <v>2002</v>
      </c>
      <c r="U29" s="9">
        <v>2002</v>
      </c>
      <c r="V29" s="10">
        <f>IFERROR(VLOOKUP($U29,'Telecom Cor NUTS II Tab'!$A$5:$I$52,2,FALSE),"")</f>
        <v>1542948.14604</v>
      </c>
    </row>
    <row r="30" spans="4:22" x14ac:dyDescent="0.3">
      <c r="D30" s="13">
        <f t="shared" si="0"/>
        <v>2008</v>
      </c>
      <c r="E30" s="9">
        <f>VLOOKUP($D30,'Telecom Cor NUTS II Tab'!$A$5:$D$508,E$1,FALSE)</f>
        <v>1242574.44783</v>
      </c>
      <c r="G30" s="13">
        <f t="shared" si="1"/>
        <v>2008</v>
      </c>
      <c r="H30" s="14">
        <f t="shared" si="2"/>
        <v>1</v>
      </c>
      <c r="J30" s="13">
        <f t="shared" si="3"/>
        <v>2008</v>
      </c>
      <c r="K30" s="14">
        <f t="shared" si="4"/>
        <v>3.0359267214688849E-2</v>
      </c>
      <c r="M30" s="13">
        <f t="shared" si="5"/>
        <v>2008</v>
      </c>
      <c r="N30" s="14">
        <f t="shared" si="6"/>
        <v>6.9377723175182071E-3</v>
      </c>
      <c r="P30" s="15">
        <f>VLOOKUP($D30,'Telecom Cor NUTS II Tab'!$A$5:$D$508,P$1,FALSE)</f>
        <v>1242574.44783</v>
      </c>
      <c r="Q30" s="15">
        <f>VLOOKUP($D30,'Telecom Cor NUTS II Tab'!$A$5:$D$508,Q$1,FALSE)</f>
        <v>40929000</v>
      </c>
      <c r="R30" s="15">
        <f>VLOOKUP($D30,'Telecom Cor NUTS II Tab'!$A$5:$D$508,R$1,FALSE)</f>
        <v>179102800</v>
      </c>
      <c r="T30" s="9">
        <f t="shared" si="7"/>
        <v>2003</v>
      </c>
      <c r="U30" s="9">
        <v>2003</v>
      </c>
      <c r="V30" s="10">
        <f>IFERROR(VLOOKUP($U30,'Telecom Cor NUTS II Tab'!$A$5:$I$52,2,FALSE),"")</f>
        <v>785716.64918999991</v>
      </c>
    </row>
    <row r="31" spans="4:22" x14ac:dyDescent="0.3">
      <c r="D31" s="13">
        <f t="shared" si="0"/>
        <v>2009</v>
      </c>
      <c r="E31" s="9">
        <f>VLOOKUP($D31,'Telecom Cor NUTS II Tab'!$A$5:$D$508,E$1,FALSE)</f>
        <v>1955137.0050599999</v>
      </c>
      <c r="G31" s="13">
        <f t="shared" si="1"/>
        <v>2009</v>
      </c>
      <c r="H31" s="14">
        <f t="shared" si="2"/>
        <v>1</v>
      </c>
      <c r="J31" s="13">
        <f t="shared" si="3"/>
        <v>2009</v>
      </c>
      <c r="K31" s="14">
        <f t="shared" si="4"/>
        <v>5.2570023609411917E-2</v>
      </c>
      <c r="M31" s="13">
        <f t="shared" si="5"/>
        <v>2009</v>
      </c>
      <c r="N31" s="14">
        <f t="shared" si="6"/>
        <v>1.1145691081677653E-2</v>
      </c>
      <c r="P31" s="15">
        <f>VLOOKUP($D31,'Telecom Cor NUTS II Tab'!$A$5:$D$508,P$1,FALSE)</f>
        <v>1955137.0050599999</v>
      </c>
      <c r="Q31" s="15">
        <f>VLOOKUP($D31,'Telecom Cor NUTS II Tab'!$A$5:$D$508,Q$1,FALSE)</f>
        <v>37191100.000000007</v>
      </c>
      <c r="R31" s="15">
        <f>VLOOKUP($D31,'Telecom Cor NUTS II Tab'!$A$5:$D$508,R$1,FALSE)</f>
        <v>175416400</v>
      </c>
      <c r="T31" s="9">
        <f t="shared" si="7"/>
        <v>2004</v>
      </c>
      <c r="U31" s="9">
        <v>2004</v>
      </c>
      <c r="V31" s="10">
        <f>IFERROR(VLOOKUP($U31,'Telecom Cor NUTS II Tab'!$A$5:$I$52,2,FALSE),"")</f>
        <v>1012825.31699</v>
      </c>
    </row>
    <row r="32" spans="4:22" x14ac:dyDescent="0.3">
      <c r="D32" s="13">
        <f t="shared" si="0"/>
        <v>2010</v>
      </c>
      <c r="E32" s="9">
        <f>VLOOKUP($D32,'Telecom Cor NUTS II Tab'!$A$5:$D$508,E$1,FALSE)</f>
        <v>1918428.1678900002</v>
      </c>
      <c r="G32" s="13">
        <f t="shared" si="1"/>
        <v>2010</v>
      </c>
      <c r="H32" s="14">
        <f t="shared" si="2"/>
        <v>1</v>
      </c>
      <c r="J32" s="13">
        <f t="shared" si="3"/>
        <v>2010</v>
      </c>
      <c r="K32" s="14">
        <f t="shared" si="4"/>
        <v>5.1915496967491051E-2</v>
      </c>
      <c r="M32" s="13">
        <f t="shared" si="5"/>
        <v>2010</v>
      </c>
      <c r="N32" s="14">
        <f t="shared" si="6"/>
        <v>1.0681029024368243E-2</v>
      </c>
      <c r="P32" s="15">
        <f>VLOOKUP($D32,'Telecom Cor NUTS II Tab'!$A$5:$D$508,P$1,FALSE)</f>
        <v>1918428.1678900002</v>
      </c>
      <c r="Q32" s="15">
        <f>VLOOKUP($D32,'Telecom Cor NUTS II Tab'!$A$5:$D$508,Q$1,FALSE)</f>
        <v>36952900</v>
      </c>
      <c r="R32" s="15">
        <f>VLOOKUP($D32,'Telecom Cor NUTS II Tab'!$A$5:$D$508,R$1,FALSE)</f>
        <v>179610800.00000003</v>
      </c>
      <c r="T32" s="9">
        <f t="shared" si="7"/>
        <v>2005</v>
      </c>
      <c r="U32" s="9">
        <v>2005</v>
      </c>
      <c r="V32" s="10">
        <f>IFERROR(VLOOKUP($U32,'Telecom Cor NUTS II Tab'!$A$5:$I$52,2,FALSE),"")</f>
        <v>937825.10086000001</v>
      </c>
    </row>
    <row r="33" spans="4:22" x14ac:dyDescent="0.3">
      <c r="D33" s="13">
        <f t="shared" si="0"/>
        <v>2011</v>
      </c>
      <c r="E33" s="9">
        <f>VLOOKUP($D33,'Telecom Cor NUTS II Tab'!$A$5:$D$508,E$1,FALSE)</f>
        <v>1606991.2196600004</v>
      </c>
      <c r="G33" s="13">
        <f t="shared" si="1"/>
        <v>2011</v>
      </c>
      <c r="H33" s="14">
        <f t="shared" si="2"/>
        <v>1</v>
      </c>
      <c r="J33" s="13">
        <f t="shared" si="3"/>
        <v>2011</v>
      </c>
      <c r="K33" s="14">
        <f t="shared" si="4"/>
        <v>4.9541307862529076E-2</v>
      </c>
      <c r="M33" s="13">
        <f t="shared" si="5"/>
        <v>2011</v>
      </c>
      <c r="N33" s="14">
        <f t="shared" si="6"/>
        <v>9.1256439358714178E-3</v>
      </c>
      <c r="P33" s="15">
        <f>VLOOKUP($D33,'Telecom Cor NUTS II Tab'!$A$5:$D$508,P$1,FALSE)</f>
        <v>1606991.2196600004</v>
      </c>
      <c r="Q33" s="15">
        <f>VLOOKUP($D33,'Telecom Cor NUTS II Tab'!$A$5:$D$508,Q$1,FALSE)</f>
        <v>32437399.999999996</v>
      </c>
      <c r="R33" s="15">
        <f>VLOOKUP($D33,'Telecom Cor NUTS II Tab'!$A$5:$D$508,R$1,FALSE)</f>
        <v>176096200</v>
      </c>
      <c r="T33" s="9">
        <f t="shared" si="7"/>
        <v>2006</v>
      </c>
      <c r="U33" s="9">
        <v>2006</v>
      </c>
      <c r="V33" s="10">
        <f>IFERROR(VLOOKUP($U33,'Telecom Cor NUTS II Tab'!$A$5:$I$52,2,FALSE),"")</f>
        <v>907887.02500999987</v>
      </c>
    </row>
    <row r="34" spans="4:22" x14ac:dyDescent="0.3">
      <c r="D34" s="13">
        <f t="shared" si="0"/>
        <v>2012</v>
      </c>
      <c r="E34" s="9">
        <f>VLOOKUP($D34,'Telecom Cor NUTS II Tab'!$A$5:$D$508,E$1,FALSE)</f>
        <v>1354565.7997800002</v>
      </c>
      <c r="G34" s="13">
        <f t="shared" si="1"/>
        <v>2012</v>
      </c>
      <c r="H34" s="14">
        <f t="shared" si="2"/>
        <v>1</v>
      </c>
      <c r="J34" s="13">
        <f t="shared" si="3"/>
        <v>2012</v>
      </c>
      <c r="K34" s="14">
        <f t="shared" si="4"/>
        <v>5.0863102471500034E-2</v>
      </c>
      <c r="M34" s="13">
        <f t="shared" si="5"/>
        <v>2012</v>
      </c>
      <c r="N34" s="14">
        <f t="shared" si="6"/>
        <v>8.0487297337541834E-3</v>
      </c>
      <c r="P34" s="15">
        <f>VLOOKUP($D34,'Telecom Cor NUTS II Tab'!$A$5:$D$508,P$1,FALSE)</f>
        <v>1354565.7997800002</v>
      </c>
      <c r="Q34" s="15">
        <f>VLOOKUP($D34,'Telecom Cor NUTS II Tab'!$A$5:$D$508,Q$1,FALSE)</f>
        <v>26631600</v>
      </c>
      <c r="R34" s="15">
        <f>VLOOKUP($D34,'Telecom Cor NUTS II Tab'!$A$5:$D$508,R$1,FALSE)</f>
        <v>168295599.99999997</v>
      </c>
      <c r="T34" s="9">
        <f t="shared" si="7"/>
        <v>2007</v>
      </c>
      <c r="U34" s="9">
        <v>2007</v>
      </c>
      <c r="V34" s="10">
        <f>IFERROR(VLOOKUP($U34,'Telecom Cor NUTS II Tab'!$A$5:$I$52,2,FALSE),"")</f>
        <v>1460140.8895800002</v>
      </c>
    </row>
    <row r="35" spans="4:22" x14ac:dyDescent="0.3">
      <c r="D35" s="13">
        <f t="shared" si="0"/>
        <v>2013</v>
      </c>
      <c r="E35" s="9">
        <f>VLOOKUP($D35,'Telecom Cor NUTS II Tab'!$A$5:$D$508,E$1,FALSE)</f>
        <v>1437536.0449000001</v>
      </c>
      <c r="G35" s="13">
        <f t="shared" si="1"/>
        <v>2013</v>
      </c>
      <c r="H35" s="14">
        <f t="shared" si="2"/>
        <v>1</v>
      </c>
      <c r="J35" s="13">
        <f t="shared" si="3"/>
        <v>2013</v>
      </c>
      <c r="K35" s="14">
        <f t="shared" si="4"/>
        <v>5.7157809048003411E-2</v>
      </c>
      <c r="M35" s="13">
        <f t="shared" si="5"/>
        <v>2013</v>
      </c>
      <c r="N35" s="14">
        <f t="shared" si="6"/>
        <v>8.4316772364499745E-3</v>
      </c>
      <c r="P35" s="15">
        <f>VLOOKUP($D35,'Telecom Cor NUTS II Tab'!$A$5:$D$508,P$1,FALSE)</f>
        <v>1437536.0449000001</v>
      </c>
      <c r="Q35" s="15">
        <f>VLOOKUP($D35,'Telecom Cor NUTS II Tab'!$A$5:$D$508,Q$1,FALSE)</f>
        <v>25150300</v>
      </c>
      <c r="R35" s="15">
        <f>VLOOKUP($D35,'Telecom Cor NUTS II Tab'!$A$5:$D$508,R$1,FALSE)</f>
        <v>170492300</v>
      </c>
      <c r="T35" s="9">
        <f t="shared" si="7"/>
        <v>2008</v>
      </c>
      <c r="U35" s="9">
        <v>2008</v>
      </c>
      <c r="V35" s="10">
        <f>IFERROR(VLOOKUP($U35,'Telecom Cor NUTS II Tab'!$A$5:$I$52,2,FALSE),"")</f>
        <v>1242574.44783</v>
      </c>
    </row>
    <row r="36" spans="4:22" x14ac:dyDescent="0.3">
      <c r="D36" s="13">
        <f t="shared" si="0"/>
        <v>2014</v>
      </c>
      <c r="E36" s="9">
        <f>VLOOKUP($D36,'Telecom Cor NUTS II Tab'!$A$5:$D$508,E$1,FALSE)</f>
        <v>1163257.7817599999</v>
      </c>
      <c r="G36" s="13">
        <f t="shared" si="1"/>
        <v>2014</v>
      </c>
      <c r="H36" s="14">
        <f t="shared" si="2"/>
        <v>1</v>
      </c>
      <c r="J36" s="13">
        <f t="shared" si="3"/>
        <v>2014</v>
      </c>
      <c r="K36" s="14">
        <f t="shared" si="4"/>
        <v>4.4718840480226972E-2</v>
      </c>
      <c r="M36" s="13">
        <f t="shared" si="5"/>
        <v>2014</v>
      </c>
      <c r="N36" s="14">
        <f t="shared" si="6"/>
        <v>6.7219468971770032E-3</v>
      </c>
      <c r="P36" s="15">
        <f>VLOOKUP($D36,'Telecom Cor NUTS II Tab'!$A$5:$D$508,P$1,FALSE)</f>
        <v>1163257.7817599999</v>
      </c>
      <c r="Q36" s="15">
        <f>VLOOKUP($D36,'Telecom Cor NUTS II Tab'!$A$5:$D$508,Q$1,FALSE)</f>
        <v>26012699.999999996</v>
      </c>
      <c r="R36" s="15">
        <f>VLOOKUP($D36,'Telecom Cor NUTS II Tab'!$A$5:$D$508,R$1,FALSE)</f>
        <v>173053700</v>
      </c>
      <c r="T36" s="9">
        <f t="shared" si="7"/>
        <v>2009</v>
      </c>
      <c r="U36" s="9">
        <v>2009</v>
      </c>
      <c r="V36" s="10">
        <f>IFERROR(VLOOKUP($U36,'Telecom Cor NUTS II Tab'!$A$5:$I$52,2,FALSE),"")</f>
        <v>1955137.0050599999</v>
      </c>
    </row>
    <row r="37" spans="4:22" x14ac:dyDescent="0.3">
      <c r="D37" s="13">
        <f t="shared" si="0"/>
        <v>2015</v>
      </c>
      <c r="E37" s="9">
        <f>VLOOKUP($D37,'Telecom Cor NUTS II Tab'!$A$5:$D$508,E$1,FALSE)</f>
        <v>1191491.9894999997</v>
      </c>
      <c r="G37" s="13">
        <f t="shared" si="1"/>
        <v>2015</v>
      </c>
      <c r="H37" s="14">
        <f t="shared" si="2"/>
        <v>1</v>
      </c>
      <c r="J37" s="13">
        <f t="shared" si="3"/>
        <v>2015</v>
      </c>
      <c r="K37" s="14">
        <f t="shared" si="4"/>
        <v>4.2726480178581022E-2</v>
      </c>
      <c r="M37" s="13">
        <f t="shared" si="5"/>
        <v>2015</v>
      </c>
      <c r="N37" s="14">
        <f t="shared" si="6"/>
        <v>6.6299636838028572E-3</v>
      </c>
      <c r="P37" s="15">
        <f>VLOOKUP($D37,'Telecom Cor NUTS II Tab'!$A$5:$D$508,P$1,FALSE)</f>
        <v>1191491.9894999997</v>
      </c>
      <c r="Q37" s="15">
        <f>VLOOKUP($D37,'Telecom Cor NUTS II Tab'!$A$5:$D$508,Q$1,FALSE)</f>
        <v>27886500</v>
      </c>
      <c r="R37" s="15">
        <f>VLOOKUP($D37,'Telecom Cor NUTS II Tab'!$A$5:$D$508,R$1,FALSE)</f>
        <v>179713200</v>
      </c>
      <c r="T37" s="9">
        <f t="shared" si="7"/>
        <v>2010</v>
      </c>
      <c r="U37" s="9">
        <v>2010</v>
      </c>
      <c r="V37" s="10">
        <f>IFERROR(VLOOKUP($U37,'Telecom Cor NUTS II Tab'!$A$5:$I$52,2,FALSE),"")</f>
        <v>1918428.1678900002</v>
      </c>
    </row>
    <row r="38" spans="4:22" x14ac:dyDescent="0.3">
      <c r="D38" s="13">
        <f t="shared" si="0"/>
        <v>2016</v>
      </c>
      <c r="E38" s="9">
        <f>VLOOKUP($D38,'Telecom Cor NUTS II Tab'!$A$5:$D$508,E$1,FALSE)</f>
        <v>1200813.1061000002</v>
      </c>
      <c r="G38" s="13">
        <f t="shared" si="1"/>
        <v>2016</v>
      </c>
      <c r="H38" s="14">
        <f t="shared" si="2"/>
        <v>1</v>
      </c>
      <c r="J38" s="13">
        <f t="shared" si="3"/>
        <v>2016</v>
      </c>
      <c r="K38" s="14">
        <f t="shared" si="4"/>
        <v>4.156026158659621E-2</v>
      </c>
      <c r="M38" s="13">
        <f t="shared" si="5"/>
        <v>2016</v>
      </c>
      <c r="N38" s="14">
        <f t="shared" si="6"/>
        <v>6.4390283334530909E-3</v>
      </c>
      <c r="P38" s="15">
        <f>VLOOKUP($D38,'Telecom Cor NUTS II Tab'!$A$5:$D$508,P$1,FALSE)</f>
        <v>1200813.1061000002</v>
      </c>
      <c r="Q38" s="15">
        <f>VLOOKUP($D38,'Telecom Cor NUTS II Tab'!$A$5:$D$508,Q$1,FALSE)</f>
        <v>28893300</v>
      </c>
      <c r="R38" s="15">
        <f>VLOOKUP($D38,'Telecom Cor NUTS II Tab'!$A$5:$D$508,R$1,FALSE)</f>
        <v>186489800</v>
      </c>
      <c r="T38" s="9">
        <f t="shared" si="7"/>
        <v>2011</v>
      </c>
      <c r="U38" s="9">
        <v>2011</v>
      </c>
      <c r="V38" s="10">
        <f>IFERROR(VLOOKUP($U38,'Telecom Cor NUTS II Tab'!$A$5:$I$52,2,FALSE),"")</f>
        <v>1606991.2196600004</v>
      </c>
    </row>
    <row r="39" spans="4:22" x14ac:dyDescent="0.3">
      <c r="D39" s="13">
        <f t="shared" si="0"/>
        <v>2017</v>
      </c>
      <c r="E39" s="9">
        <f>VLOOKUP($D39,'Telecom Cor NUTS II Tab'!$A$5:$D$508,E$1,FALSE)</f>
        <v>1258055.6138300002</v>
      </c>
      <c r="G39" s="13">
        <f t="shared" si="1"/>
        <v>2017</v>
      </c>
      <c r="H39" s="14">
        <f t="shared" si="2"/>
        <v>1</v>
      </c>
      <c r="J39" s="13">
        <f t="shared" si="3"/>
        <v>2017</v>
      </c>
      <c r="K39" s="14">
        <f t="shared" si="4"/>
        <v>3.8253073757970317E-2</v>
      </c>
      <c r="M39" s="13">
        <f t="shared" si="5"/>
        <v>2017</v>
      </c>
      <c r="N39" s="14">
        <f t="shared" si="6"/>
        <v>6.4203839394918333E-3</v>
      </c>
      <c r="P39" s="15">
        <f>VLOOKUP($D39,'Telecom Cor NUTS II Tab'!$A$5:$D$508,P$1,FALSE)</f>
        <v>1258055.6138300002</v>
      </c>
      <c r="Q39" s="15">
        <f>VLOOKUP($D39,'Telecom Cor NUTS II Tab'!$A$5:$D$508,Q$1,FALSE)</f>
        <v>32887699.999999996</v>
      </c>
      <c r="R39" s="15">
        <f>VLOOKUP($D39,'Telecom Cor NUTS II Tab'!$A$5:$D$508,R$1,FALSE)</f>
        <v>195947100</v>
      </c>
      <c r="T39" s="9">
        <f t="shared" si="7"/>
        <v>2012</v>
      </c>
      <c r="U39" s="9">
        <v>2012</v>
      </c>
      <c r="V39" s="10">
        <f>IFERROR(VLOOKUP($U39,'Telecom Cor NUTS II Tab'!$A$5:$I$52,2,FALSE),"")</f>
        <v>1354565.7997800002</v>
      </c>
    </row>
    <row r="40" spans="4:22" x14ac:dyDescent="0.3">
      <c r="D40" s="13">
        <f t="shared" si="0"/>
        <v>2018</v>
      </c>
      <c r="E40" s="9">
        <f>VLOOKUP($D40,'Telecom Cor NUTS II Tab'!$A$5:$D$508,E$1,FALSE)</f>
        <v>1197517.2782300003</v>
      </c>
      <c r="G40" s="13">
        <f t="shared" si="1"/>
        <v>2018</v>
      </c>
      <c r="H40" s="14">
        <f t="shared" si="2"/>
        <v>1</v>
      </c>
      <c r="J40" s="13">
        <f t="shared" si="3"/>
        <v>2018</v>
      </c>
      <c r="K40" s="14">
        <f t="shared" si="4"/>
        <v>3.3307483526731831E-2</v>
      </c>
      <c r="M40" s="13">
        <f t="shared" si="5"/>
        <v>2018</v>
      </c>
      <c r="N40" s="14">
        <f t="shared" si="6"/>
        <v>5.8363035664052119E-3</v>
      </c>
      <c r="P40" s="15">
        <f>VLOOKUP($D40,'Telecom Cor NUTS II Tab'!$A$5:$D$508,P$1,FALSE)</f>
        <v>1197517.2782300003</v>
      </c>
      <c r="Q40" s="15">
        <f>VLOOKUP($D40,'Telecom Cor NUTS II Tab'!$A$5:$D$508,Q$1,FALSE)</f>
        <v>35953400</v>
      </c>
      <c r="R40" s="15">
        <f>VLOOKUP($D40,'Telecom Cor NUTS II Tab'!$A$5:$D$508,R$1,FALSE)</f>
        <v>205184200</v>
      </c>
      <c r="T40" s="9">
        <f t="shared" si="7"/>
        <v>2013</v>
      </c>
      <c r="U40" s="9">
        <v>2013</v>
      </c>
      <c r="V40" s="10">
        <f>IFERROR(VLOOKUP($U40,'Telecom Cor NUTS II Tab'!$A$5:$I$52,2,FALSE),"")</f>
        <v>1437536.0449000001</v>
      </c>
    </row>
    <row r="41" spans="4:22" x14ac:dyDescent="0.3">
      <c r="D41" s="13">
        <f t="shared" si="0"/>
        <v>2019</v>
      </c>
      <c r="E41" s="9">
        <f>VLOOKUP($D41,'Telecom Cor NUTS II Tab'!$A$5:$D$508,E$1,FALSE)</f>
        <v>1199785.1135900002</v>
      </c>
      <c r="G41" s="13">
        <f t="shared" si="1"/>
        <v>2019</v>
      </c>
      <c r="H41" s="14">
        <f t="shared" si="2"/>
        <v>1</v>
      </c>
      <c r="J41" s="13">
        <f t="shared" si="3"/>
        <v>2019</v>
      </c>
      <c r="K41" s="14">
        <f t="shared" si="4"/>
        <v>3.0910267230794205E-2</v>
      </c>
      <c r="M41" s="13">
        <f t="shared" si="5"/>
        <v>2019</v>
      </c>
      <c r="N41" s="14">
        <f t="shared" si="6"/>
        <v>5.5966730849769126E-3</v>
      </c>
      <c r="P41" s="15">
        <f>VLOOKUP($D41,'Telecom Cor NUTS II Tab'!$A$5:$D$508,P$1,FALSE)</f>
        <v>1199785.1135900002</v>
      </c>
      <c r="Q41" s="15">
        <f>VLOOKUP($D41,'Telecom Cor NUTS II Tab'!$A$5:$D$508,Q$1,FALSE)</f>
        <v>38815100</v>
      </c>
      <c r="R41" s="15">
        <f>VLOOKUP($D41,'Telecom Cor NUTS II Tab'!$A$5:$D$508,R$1,FALSE)</f>
        <v>214374700</v>
      </c>
      <c r="T41" s="9">
        <f t="shared" si="7"/>
        <v>2014</v>
      </c>
      <c r="U41" s="9">
        <v>2014</v>
      </c>
      <c r="V41" s="10">
        <f>IFERROR(VLOOKUP($U41,'Telecom Cor NUTS II Tab'!$A$5:$I$52,2,FALSE),"")</f>
        <v>1163257.7817599999</v>
      </c>
    </row>
    <row r="42" spans="4:22" x14ac:dyDescent="0.3">
      <c r="D42" s="13">
        <f t="shared" si="0"/>
        <v>2020</v>
      </c>
      <c r="E42" s="9">
        <f>VLOOKUP($D42,'Telecom Cor NUTS II Tab'!$A$5:$D$508,E$1,FALSE)</f>
        <v>1484908.78577</v>
      </c>
      <c r="G42" s="13">
        <f t="shared" si="1"/>
        <v>2020</v>
      </c>
      <c r="H42" s="14">
        <f t="shared" si="2"/>
        <v>1</v>
      </c>
      <c r="J42" s="13">
        <f t="shared" si="3"/>
        <v>2020</v>
      </c>
      <c r="K42" s="14">
        <f t="shared" si="4"/>
        <v>3.855924429028456E-2</v>
      </c>
      <c r="M42" s="13">
        <f t="shared" si="5"/>
        <v>2020</v>
      </c>
      <c r="N42" s="14">
        <f t="shared" si="6"/>
        <v>7.4053307980943431E-3</v>
      </c>
      <c r="P42" s="15">
        <f>VLOOKUP($D42,'Telecom Cor NUTS II Tab'!$A$5:$D$508,P$1,FALSE)</f>
        <v>1484908.78577</v>
      </c>
      <c r="Q42" s="15">
        <f>VLOOKUP($D42,'Telecom Cor NUTS II Tab'!$A$5:$D$508,Q$1,FALSE)</f>
        <v>38509799.999999993</v>
      </c>
      <c r="R42" s="15">
        <f>VLOOKUP($D42,'Telecom Cor NUTS II Tab'!$A$5:$D$508,R$1,FALSE)</f>
        <v>200518900.00000003</v>
      </c>
      <c r="T42" s="9">
        <f t="shared" si="7"/>
        <v>2015</v>
      </c>
      <c r="U42" s="9">
        <v>2015</v>
      </c>
      <c r="V42" s="10">
        <f>IFERROR(VLOOKUP($U42,'Telecom Cor NUTS II Tab'!$A$5:$I$52,2,FALSE),"")</f>
        <v>1191491.9894999997</v>
      </c>
    </row>
    <row r="43" spans="4:22" x14ac:dyDescent="0.3">
      <c r="D43" s="13">
        <f t="shared" si="0"/>
        <v>2021</v>
      </c>
      <c r="E43" s="9">
        <f>VLOOKUP($D43,'Telecom Cor NUTS II Tab'!$A$5:$D$508,E$1,FALSE)</f>
        <v>1681123.6474999997</v>
      </c>
      <c r="G43" s="13">
        <f t="shared" si="1"/>
        <v>2021</v>
      </c>
      <c r="H43" s="14">
        <f t="shared" si="2"/>
        <v>1</v>
      </c>
      <c r="J43" s="13">
        <f t="shared" si="3"/>
        <v>2021</v>
      </c>
      <c r="K43" s="14">
        <f t="shared" si="4"/>
        <v>3.8523069691608951E-2</v>
      </c>
      <c r="M43" s="13">
        <f t="shared" si="5"/>
        <v>2021</v>
      </c>
      <c r="N43" s="14">
        <f t="shared" si="6"/>
        <v>7.7810598009842927E-3</v>
      </c>
      <c r="P43" s="15">
        <f>VLOOKUP($D43,'Telecom Cor NUTS II Tab'!$A$5:$D$508,P$1,FALSE)</f>
        <v>1681123.6474999997</v>
      </c>
      <c r="Q43" s="15">
        <f>VLOOKUP($D43,'Telecom Cor NUTS II Tab'!$A$5:$D$508,Q$1,FALSE)</f>
        <v>43639400</v>
      </c>
      <c r="R43" s="15">
        <f>VLOOKUP($D43,'Telecom Cor NUTS II Tab'!$A$5:$D$508,R$1,FALSE)</f>
        <v>216053300</v>
      </c>
      <c r="T43" s="9">
        <f t="shared" si="7"/>
        <v>2016</v>
      </c>
      <c r="U43" s="9">
        <v>2016</v>
      </c>
      <c r="V43" s="10">
        <f>IFERROR(VLOOKUP($U43,'Telecom Cor NUTS II Tab'!$A$5:$I$52,2,FALSE),"")</f>
        <v>1200813.1061000002</v>
      </c>
    </row>
    <row r="44" spans="4:22" x14ac:dyDescent="0.3">
      <c r="D44" s="13">
        <f>D45-1</f>
        <v>2022</v>
      </c>
      <c r="E44" s="9">
        <f>VLOOKUP($D44,'Telecom Cor NUTS II Tab'!$A$5:$D$508,E$1,FALSE)</f>
        <v>1576985.9950499998</v>
      </c>
      <c r="G44" s="13">
        <f t="shared" si="1"/>
        <v>2022</v>
      </c>
      <c r="H44" s="14">
        <f t="shared" si="2"/>
        <v>1</v>
      </c>
      <c r="J44" s="13">
        <f t="shared" si="3"/>
        <v>2022</v>
      </c>
      <c r="K44" s="14">
        <f t="shared" si="4"/>
        <v>3.2404598638665988E-2</v>
      </c>
      <c r="M44" s="13">
        <f t="shared" si="5"/>
        <v>2022</v>
      </c>
      <c r="N44" s="14">
        <f t="shared" si="6"/>
        <v>6.5073043594787326E-3</v>
      </c>
      <c r="P44" s="15">
        <f>VLOOKUP($D44,'Telecom Cor NUTS II Tab'!$A$5:$D$508,P$1,FALSE)</f>
        <v>1576985.9950499998</v>
      </c>
      <c r="Q44" s="15">
        <f>VLOOKUP($D44,'Telecom Cor NUTS II Tab'!$A$5:$D$508,Q$1,FALSE)</f>
        <v>48665500</v>
      </c>
      <c r="R44" s="15">
        <f>VLOOKUP($D44,'Telecom Cor NUTS II Tab'!$A$5:$D$508,R$1,FALSE)</f>
        <v>242340900.00000003</v>
      </c>
      <c r="T44" s="9">
        <f t="shared" si="7"/>
        <v>2017</v>
      </c>
      <c r="U44" s="9">
        <v>2017</v>
      </c>
      <c r="V44" s="10">
        <f>IFERROR(VLOOKUP($U44,'Telecom Cor NUTS II Tab'!$A$5:$I$52,2,FALSE),"")</f>
        <v>1258055.6138300002</v>
      </c>
    </row>
    <row r="45" spans="4:22" x14ac:dyDescent="0.3">
      <c r="D45" s="13">
        <f>T4</f>
        <v>2023</v>
      </c>
      <c r="E45" s="9">
        <f>VLOOKUP($D45,'Telecom Cor NUTS II Tab'!$A$5:$D$508,E$1,FALSE)</f>
        <v>1548109.70933</v>
      </c>
      <c r="G45" s="13">
        <f t="shared" si="1"/>
        <v>2023</v>
      </c>
      <c r="H45" s="14">
        <f>IF(SUM(E45)=0,"",E45/P45)</f>
        <v>1</v>
      </c>
      <c r="J45" s="13">
        <f t="shared" si="3"/>
        <v>2023</v>
      </c>
      <c r="K45" s="14">
        <f>IF(SUM(E45)=0,"",E45/Q45)</f>
        <v>3.0076618239165995E-2</v>
      </c>
      <c r="M45" s="13">
        <f t="shared" si="5"/>
        <v>2023</v>
      </c>
      <c r="N45" s="14">
        <f>IF(SUM(E45)=0,"",E45/R45)</f>
        <v>5.8308580031705857E-3</v>
      </c>
      <c r="P45" s="15">
        <f>VLOOKUP($D45,'Telecom Cor NUTS II Tab'!$A$5:$D$508,P$1,FALSE)</f>
        <v>1548109.70933</v>
      </c>
      <c r="Q45" s="15">
        <f>VLOOKUP($D45,'Telecom Cor NUTS II Tab'!$A$5:$D$508,Q$1,FALSE)</f>
        <v>51472200</v>
      </c>
      <c r="R45" s="15">
        <f>VLOOKUP($D45,'Telecom Cor NUTS II Tab'!$A$5:$D$508,R$1,FALSE)</f>
        <v>265502900.00000003</v>
      </c>
      <c r="T45" s="9">
        <f t="shared" si="7"/>
        <v>2018</v>
      </c>
      <c r="U45" s="9">
        <v>2018</v>
      </c>
      <c r="V45" s="10">
        <f>IFERROR(VLOOKUP($U45,'Telecom Cor NUTS II Tab'!$A$5:$I$52,2,FALSE),"")</f>
        <v>1197517.2782300003</v>
      </c>
    </row>
    <row r="46" spans="4:22" x14ac:dyDescent="0.3">
      <c r="T46" s="9">
        <f t="shared" si="7"/>
        <v>2019</v>
      </c>
      <c r="U46" s="9">
        <v>2019</v>
      </c>
      <c r="V46" s="10">
        <f>IFERROR(VLOOKUP($U46,'Telecom Cor NUTS II Tab'!$A$5:$I$52,2,FALSE),"")</f>
        <v>1199785.1135900002</v>
      </c>
    </row>
    <row r="47" spans="4:22" x14ac:dyDescent="0.3">
      <c r="T47" s="9">
        <f t="shared" si="7"/>
        <v>2020</v>
      </c>
      <c r="U47" s="9">
        <v>2020</v>
      </c>
      <c r="V47" s="10">
        <f>IFERROR(VLOOKUP($U47,'Telecom Cor NUTS II Tab'!$A$5:$I$52,2,FALSE),"")</f>
        <v>1484908.78577</v>
      </c>
    </row>
    <row r="48" spans="4:22" x14ac:dyDescent="0.3">
      <c r="T48" s="9">
        <f t="shared" si="7"/>
        <v>2021</v>
      </c>
      <c r="U48" s="9">
        <v>2021</v>
      </c>
      <c r="V48" s="10">
        <f>IFERROR(VLOOKUP($U48,'Telecom Cor NUTS II Tab'!$A$5:$I$52,2,FALSE),"")</f>
        <v>1681123.6474999997</v>
      </c>
    </row>
    <row r="49" spans="20:22" x14ac:dyDescent="0.3">
      <c r="T49" s="9">
        <f t="shared" si="7"/>
        <v>2022</v>
      </c>
      <c r="U49" s="9">
        <v>2022</v>
      </c>
      <c r="V49" s="10">
        <f>IFERROR(VLOOKUP($U49,'Telecom Cor NUTS II Tab'!$A$5:$I$52,2,FALSE),"")</f>
        <v>1576985.9950499998</v>
      </c>
    </row>
    <row r="50" spans="20:22" x14ac:dyDescent="0.3">
      <c r="T50" s="9">
        <f t="shared" si="7"/>
        <v>2023</v>
      </c>
      <c r="U50" s="9">
        <v>2023</v>
      </c>
      <c r="V50" s="10">
        <f>IFERROR(VLOOKUP($U50,'Telecom Cor NUTS II Tab'!$A$5:$I$52,2,FALSE),"")</f>
        <v>1548109.70933</v>
      </c>
    </row>
    <row r="51" spans="20:22" x14ac:dyDescent="0.3">
      <c r="T51" s="9" t="str">
        <f t="shared" si="7"/>
        <v/>
      </c>
      <c r="U51" s="9">
        <v>2024</v>
      </c>
      <c r="V51" s="10" t="str">
        <f>IFERROR(VLOOKUP($U51,'Telecom Cor NUTS II Tab'!$A$5:$I$52,2,FALSE),"")</f>
        <v/>
      </c>
    </row>
    <row r="52" spans="20:22" x14ac:dyDescent="0.3">
      <c r="T52" s="9" t="str">
        <f t="shared" si="7"/>
        <v/>
      </c>
      <c r="U52" s="9">
        <v>2025</v>
      </c>
      <c r="V52" s="10" t="str">
        <f>IFERROR(VLOOKUP($U52,'Telecom Cor NUTS II Tab'!$A$5:$I$52,2,FALSE),"")</f>
        <v/>
      </c>
    </row>
    <row r="53" spans="20:22" x14ac:dyDescent="0.3">
      <c r="T53" s="9" t="str">
        <f t="shared" si="7"/>
        <v/>
      </c>
      <c r="U53" s="9">
        <v>2026</v>
      </c>
      <c r="V53" s="10" t="str">
        <f>IFERROR(VLOOKUP($U53,'Telecom Cor NUTS II Tab'!$A$5:$I$52,2,FALSE),"")</f>
        <v/>
      </c>
    </row>
    <row r="54" spans="20:22" x14ac:dyDescent="0.3">
      <c r="T54" s="9" t="str">
        <f t="shared" si="7"/>
        <v/>
      </c>
      <c r="U54" s="9">
        <v>2027</v>
      </c>
      <c r="V54" s="10" t="str">
        <f>IFERROR(VLOOKUP($U54,'Telecom Cor NUTS II Tab'!$A$5:$I$52,2,FALSE),"")</f>
        <v/>
      </c>
    </row>
    <row r="55" spans="20:22" x14ac:dyDescent="0.3">
      <c r="T55" s="9" t="str">
        <f t="shared" si="7"/>
        <v/>
      </c>
      <c r="U55" s="9">
        <v>2028</v>
      </c>
      <c r="V55" s="10" t="str">
        <f>IFERROR(VLOOKUP($U55,'Telecom Cor NUTS II Tab'!$A$5:$I$52,2,FALSE),"")</f>
        <v/>
      </c>
    </row>
    <row r="56" spans="20:22" x14ac:dyDescent="0.3">
      <c r="T56" s="9" t="str">
        <f t="shared" si="7"/>
        <v/>
      </c>
      <c r="U56" s="9">
        <v>2029</v>
      </c>
      <c r="V56" s="10" t="str">
        <f>IFERROR(VLOOKUP($U56,'Telecom Cor NUTS II Tab'!$A$5:$I$52,2,FALSE),"")</f>
        <v/>
      </c>
    </row>
  </sheetData>
  <sheetProtection algorithmName="SHA-512" hashValue="ppQWz8P2vcUR8QC2MRpuuX6x1kqbtEhZrjYPKDz8pTsKbvgC4NoFz0NhUlyVzZquBd8gk436FYJMBWzvE6yDyQ==" saltValue="TcsWNDvodcAKQv4i6dJKxg==" spinCount="100000" sheet="1" objects="1" scenarios="1" autoFilter="0"/>
  <mergeCells count="4">
    <mergeCell ref="D2:E2"/>
    <mergeCell ref="G2:H2"/>
    <mergeCell ref="J2:K2"/>
    <mergeCell ref="M2:N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lha17"/>
  <dimension ref="A1:G89"/>
  <sheetViews>
    <sheetView showGridLines="0" workbookViewId="0">
      <selection activeCell="A34" sqref="A1:XFD1048576"/>
    </sheetView>
  </sheetViews>
  <sheetFormatPr defaultRowHeight="14.4" x14ac:dyDescent="0.3"/>
  <cols>
    <col min="1" max="1" width="45.6640625" style="1" customWidth="1"/>
    <col min="2" max="5" width="37.88671875" style="1" customWidth="1"/>
    <col min="6" max="7" width="11.5546875" style="1" bestFit="1" customWidth="1"/>
    <col min="8" max="16384" width="8.88671875" style="1"/>
  </cols>
  <sheetData>
    <row r="1" spans="1:7" s="4" customFormat="1" ht="13.8" x14ac:dyDescent="0.25">
      <c r="A1" s="69" t="s">
        <v>7</v>
      </c>
      <c r="B1" s="3"/>
      <c r="C1" s="3"/>
      <c r="D1" s="68" t="s">
        <v>8</v>
      </c>
      <c r="E1" s="3"/>
    </row>
    <row r="2" spans="1:7" s="4" customFormat="1" thickBot="1" x14ac:dyDescent="0.3">
      <c r="A2" s="67"/>
      <c r="D2" s="65"/>
    </row>
    <row r="3" spans="1:7" s="4" customFormat="1" thickBot="1" x14ac:dyDescent="0.3">
      <c r="A3" s="5"/>
    </row>
    <row r="4" spans="1:7" s="4" customFormat="1" thickBot="1" x14ac:dyDescent="0.3">
      <c r="A4" s="5"/>
    </row>
    <row r="5" spans="1:7" s="4" customFormat="1" ht="14.25" customHeight="1" x14ac:dyDescent="0.25">
      <c r="A5" s="66" t="s">
        <v>9</v>
      </c>
      <c r="B5" s="64" t="s">
        <v>10</v>
      </c>
      <c r="C5" s="64" t="s">
        <v>11</v>
      </c>
      <c r="D5" s="64" t="s">
        <v>12</v>
      </c>
      <c r="E5" s="64" t="s">
        <v>13</v>
      </c>
      <c r="F5" s="62" t="s">
        <v>48</v>
      </c>
      <c r="G5" s="62" t="s">
        <v>48</v>
      </c>
    </row>
    <row r="6" spans="1:7" s="4" customFormat="1" thickBot="1" x14ac:dyDescent="0.3">
      <c r="A6" s="67"/>
      <c r="B6" s="65"/>
      <c r="C6" s="65"/>
      <c r="D6" s="65"/>
      <c r="E6" s="65"/>
      <c r="F6" s="63"/>
      <c r="G6" s="63"/>
    </row>
    <row r="7" spans="1:7" s="4" customFormat="1" ht="14.25" customHeight="1" x14ac:dyDescent="0.25">
      <c r="A7" s="66" t="s">
        <v>14</v>
      </c>
      <c r="B7" s="64" t="s">
        <v>15</v>
      </c>
      <c r="C7" s="64" t="s">
        <v>16</v>
      </c>
      <c r="D7" s="64" t="s">
        <v>17</v>
      </c>
      <c r="E7" s="64" t="s">
        <v>18</v>
      </c>
      <c r="F7" s="62" t="s">
        <v>47</v>
      </c>
      <c r="G7" s="62" t="s">
        <v>49</v>
      </c>
    </row>
    <row r="8" spans="1:7" s="4" customFormat="1" thickBot="1" x14ac:dyDescent="0.3">
      <c r="A8" s="67"/>
      <c r="B8" s="65"/>
      <c r="C8" s="65"/>
      <c r="D8" s="65"/>
      <c r="E8" s="65"/>
      <c r="F8" s="63"/>
      <c r="G8" s="63"/>
    </row>
    <row r="9" spans="1:7" s="4" customFormat="1" ht="13.8" x14ac:dyDescent="0.25">
      <c r="A9" s="66" t="s">
        <v>19</v>
      </c>
      <c r="B9" s="64" t="s">
        <v>20</v>
      </c>
      <c r="C9" s="64" t="s">
        <v>20</v>
      </c>
      <c r="D9" s="64" t="s">
        <v>20</v>
      </c>
      <c r="E9" s="64" t="s">
        <v>20</v>
      </c>
      <c r="F9" s="62" t="s">
        <v>45</v>
      </c>
      <c r="G9" s="62" t="s">
        <v>45</v>
      </c>
    </row>
    <row r="10" spans="1:7" s="4" customFormat="1" thickBot="1" x14ac:dyDescent="0.3">
      <c r="A10" s="67"/>
      <c r="B10" s="65"/>
      <c r="C10" s="65"/>
      <c r="D10" s="65"/>
      <c r="E10" s="65"/>
      <c r="F10" s="63"/>
      <c r="G10" s="63"/>
    </row>
    <row r="11" spans="1:7" s="4" customFormat="1" ht="13.8" x14ac:dyDescent="0.25">
      <c r="A11" s="66" t="s">
        <v>21</v>
      </c>
      <c r="B11" s="64" t="s">
        <v>22</v>
      </c>
      <c r="C11" s="64" t="s">
        <v>22</v>
      </c>
      <c r="D11" s="64" t="s">
        <v>22</v>
      </c>
      <c r="E11" s="64" t="s">
        <v>22</v>
      </c>
      <c r="F11" s="62" t="s">
        <v>46</v>
      </c>
      <c r="G11" s="62" t="s">
        <v>46</v>
      </c>
    </row>
    <row r="12" spans="1:7" s="4" customFormat="1" thickBot="1" x14ac:dyDescent="0.3">
      <c r="A12" s="67"/>
      <c r="B12" s="65"/>
      <c r="C12" s="65"/>
      <c r="D12" s="65"/>
      <c r="E12" s="65"/>
      <c r="F12" s="63"/>
      <c r="G12" s="63"/>
    </row>
    <row r="13" spans="1:7" s="4" customFormat="1" ht="13.8" x14ac:dyDescent="0.25">
      <c r="A13" s="66" t="s">
        <v>23</v>
      </c>
      <c r="B13" s="64" t="s">
        <v>24</v>
      </c>
      <c r="C13" s="64" t="s">
        <v>24</v>
      </c>
      <c r="D13" s="64" t="s">
        <v>24</v>
      </c>
      <c r="E13" s="64" t="s">
        <v>24</v>
      </c>
      <c r="F13" s="62" t="s">
        <v>204</v>
      </c>
      <c r="G13" s="62" t="s">
        <v>204</v>
      </c>
    </row>
    <row r="14" spans="1:7" s="4" customFormat="1" thickBot="1" x14ac:dyDescent="0.3">
      <c r="A14" s="67"/>
      <c r="B14" s="65"/>
      <c r="C14" s="65"/>
      <c r="D14" s="65"/>
      <c r="E14" s="65"/>
      <c r="F14" s="63"/>
      <c r="G14" s="63"/>
    </row>
    <row r="15" spans="1:7" s="4" customFormat="1" ht="13.8" x14ac:dyDescent="0.25">
      <c r="A15" s="66" t="s">
        <v>25</v>
      </c>
      <c r="B15" s="64" t="s">
        <v>26</v>
      </c>
      <c r="C15" s="64" t="s">
        <v>26</v>
      </c>
      <c r="D15" s="64" t="s">
        <v>27</v>
      </c>
      <c r="E15" s="64" t="s">
        <v>27</v>
      </c>
      <c r="F15" s="62"/>
      <c r="G15" s="62"/>
    </row>
    <row r="16" spans="1:7" s="4" customFormat="1" thickBot="1" x14ac:dyDescent="0.3">
      <c r="A16" s="67"/>
      <c r="B16" s="65"/>
      <c r="C16" s="65"/>
      <c r="D16" s="65"/>
      <c r="E16" s="65"/>
      <c r="F16" s="63"/>
      <c r="G16" s="63"/>
    </row>
    <row r="17" spans="1:7" s="4" customFormat="1" ht="13.8" x14ac:dyDescent="0.25">
      <c r="A17" s="66" t="s">
        <v>28</v>
      </c>
      <c r="B17" s="64" t="s">
        <v>29</v>
      </c>
      <c r="C17" s="64" t="s">
        <v>29</v>
      </c>
      <c r="D17" s="64" t="s">
        <v>29</v>
      </c>
      <c r="E17" s="64" t="s">
        <v>29</v>
      </c>
      <c r="F17" s="62"/>
      <c r="G17" s="62"/>
    </row>
    <row r="18" spans="1:7" s="4" customFormat="1" thickBot="1" x14ac:dyDescent="0.3">
      <c r="A18" s="67"/>
      <c r="B18" s="65"/>
      <c r="C18" s="65"/>
      <c r="D18" s="65"/>
      <c r="E18" s="65"/>
      <c r="F18" s="63"/>
      <c r="G18" s="63"/>
    </row>
    <row r="19" spans="1:7" s="4" customFormat="1" ht="13.8" x14ac:dyDescent="0.25">
      <c r="A19" s="66" t="s">
        <v>30</v>
      </c>
      <c r="B19" s="64" t="s">
        <v>31</v>
      </c>
      <c r="C19" s="64" t="s">
        <v>31</v>
      </c>
      <c r="D19" s="64" t="s">
        <v>31</v>
      </c>
      <c r="E19" s="64" t="s">
        <v>31</v>
      </c>
      <c r="F19" s="62"/>
      <c r="G19" s="62"/>
    </row>
    <row r="20" spans="1:7" s="4" customFormat="1" thickBot="1" x14ac:dyDescent="0.3">
      <c r="A20" s="67"/>
      <c r="B20" s="65"/>
      <c r="C20" s="65"/>
      <c r="D20" s="65"/>
      <c r="E20" s="65"/>
      <c r="F20" s="63"/>
      <c r="G20" s="63"/>
    </row>
    <row r="21" spans="1:7" s="4" customFormat="1" thickBot="1" x14ac:dyDescent="0.3">
      <c r="A21" s="5"/>
      <c r="B21" s="6"/>
      <c r="C21" s="6"/>
      <c r="D21" s="6"/>
      <c r="E21" s="6"/>
      <c r="F21" s="7"/>
      <c r="G21" s="7"/>
    </row>
    <row r="22" spans="1:7" s="4" customFormat="1" thickBot="1" x14ac:dyDescent="0.3">
      <c r="A22" s="5"/>
      <c r="B22" s="6"/>
      <c r="C22" s="6"/>
      <c r="D22" s="6"/>
      <c r="E22" s="6"/>
      <c r="F22" s="7"/>
      <c r="G22" s="7"/>
    </row>
    <row r="23" spans="1:7" s="4" customFormat="1" thickBot="1" x14ac:dyDescent="0.3">
      <c r="A23" s="5"/>
      <c r="B23" s="6"/>
      <c r="C23" s="6"/>
      <c r="D23" s="6"/>
      <c r="E23" s="6"/>
      <c r="F23" s="7"/>
      <c r="G23" s="7"/>
    </row>
    <row r="24" spans="1:7" s="4" customFormat="1" thickBot="1" x14ac:dyDescent="0.3">
      <c r="A24" s="8">
        <v>1977</v>
      </c>
      <c r="B24" s="6">
        <f>IFERROR(SUMIF(BdP_SL_Const!$A:$A,'BdP_Series Longas'!$A24,BdP_SL_Const!$G:$G),"")</f>
        <v>16432.2</v>
      </c>
      <c r="C24" s="6">
        <f>IFERROR(SUMIF(BdP_SL_Const!$A:$A,'BdP_Series Longas'!$A24,BdP_SL_Const!$R:$R),"")</f>
        <v>84087.5</v>
      </c>
      <c r="D24" s="6">
        <f>IFERROR(SUMIF(BdP_SL_Cor!$A:$A,'BdP_Series Longas'!$A24,BdP_SL_Cor!$G:$G),"")</f>
        <v>1286.5999999999999</v>
      </c>
      <c r="E24" s="6">
        <f>IFERROR(SUMIF(BdP_SL_Cor!$A:$A,'BdP_Series Longas'!$A24,BdP_SL_Cor!$S:$S),"")</f>
        <v>4074.2999999999997</v>
      </c>
      <c r="F24" s="6">
        <f>IFERROR((D24/B24)*(100),"")</f>
        <v>7.8297489076325739</v>
      </c>
      <c r="G24" s="6">
        <f>IFERROR((E24/C24)*(100),"")</f>
        <v>4.8453099449977701</v>
      </c>
    </row>
    <row r="25" spans="1:7" s="4" customFormat="1" thickBot="1" x14ac:dyDescent="0.3">
      <c r="A25" s="8">
        <f>A24+1</f>
        <v>1978</v>
      </c>
      <c r="B25" s="6">
        <f>IFERROR(SUMIF(BdP_SL_Const!$A:$A,'BdP_Series Longas'!$A25,BdP_SL_Const!$G:$G),"")</f>
        <v>16177.699999999999</v>
      </c>
      <c r="C25" s="6">
        <f>IFERROR(SUMIF(BdP_SL_Const!$A:$A,'BdP_Series Longas'!$A25,BdP_SL_Const!$R:$R),"")</f>
        <v>86932.799999999988</v>
      </c>
      <c r="D25" s="6">
        <f>IFERROR(SUMIF(BdP_SL_Cor!$A:$A,'BdP_Series Longas'!$A25,BdP_SL_Cor!$G:$G),"")</f>
        <v>1489.1</v>
      </c>
      <c r="E25" s="6">
        <f>IFERROR(SUMIF(BdP_SL_Cor!$A:$A,'BdP_Series Longas'!$A25,BdP_SL_Cor!$S:$S),"")</f>
        <v>5039.2</v>
      </c>
      <c r="F25" s="6">
        <f t="shared" ref="F25:F88" si="0">IFERROR((D25/B25)*(100),"")</f>
        <v>9.2046459014569439</v>
      </c>
      <c r="G25" s="6">
        <f t="shared" ref="G25:G88" si="1">IFERROR((E25/C25)*(100),"")</f>
        <v>5.7966613292106093</v>
      </c>
    </row>
    <row r="26" spans="1:7" s="4" customFormat="1" thickBot="1" x14ac:dyDescent="0.3">
      <c r="A26" s="8">
        <f t="shared" ref="A26:A87" si="2">A25+1</f>
        <v>1979</v>
      </c>
      <c r="B26" s="6">
        <f>IFERROR(SUMIF(BdP_SL_Const!$A:$A,'BdP_Series Longas'!$A26,BdP_SL_Const!$G:$G),"")</f>
        <v>18678.599999999999</v>
      </c>
      <c r="C26" s="6">
        <f>IFERROR(SUMIF(BdP_SL_Const!$A:$A,'BdP_Series Longas'!$A26,BdP_SL_Const!$R:$R),"")</f>
        <v>91601.7</v>
      </c>
      <c r="D26" s="6">
        <f>IFERROR(SUMIF(BdP_SL_Cor!$A:$A,'BdP_Series Longas'!$A26,BdP_SL_Cor!$G:$G),"")</f>
        <v>2131</v>
      </c>
      <c r="E26" s="6">
        <f>IFERROR(SUMIF(BdP_SL_Cor!$A:$A,'BdP_Series Longas'!$A26,BdP_SL_Cor!$S:$S),"")</f>
        <v>6404.4</v>
      </c>
      <c r="F26" s="6">
        <f t="shared" si="0"/>
        <v>11.408777959804269</v>
      </c>
      <c r="G26" s="6">
        <f t="shared" si="1"/>
        <v>6.9915733004955145</v>
      </c>
    </row>
    <row r="27" spans="1:7" s="4" customFormat="1" thickBot="1" x14ac:dyDescent="0.3">
      <c r="A27" s="8">
        <f t="shared" si="2"/>
        <v>1980</v>
      </c>
      <c r="B27" s="6">
        <f>IFERROR(SUMIF(BdP_SL_Const!$A:$A,'BdP_Series Longas'!$A27,BdP_SL_Const!$G:$G),"")</f>
        <v>16331.5</v>
      </c>
      <c r="C27" s="6">
        <f>IFERROR(SUMIF(BdP_SL_Const!$A:$A,'BdP_Series Longas'!$A27,BdP_SL_Const!$R:$R),"")</f>
        <v>97847.7</v>
      </c>
      <c r="D27" s="6">
        <f>IFERROR(SUMIF(BdP_SL_Cor!$A:$A,'BdP_Series Longas'!$A27,BdP_SL_Cor!$G:$G),"")</f>
        <v>2428.1999999999998</v>
      </c>
      <c r="E27" s="6">
        <f>IFERROR(SUMIF(BdP_SL_Cor!$A:$A,'BdP_Series Longas'!$A27,BdP_SL_Cor!$S:$S),"")</f>
        <v>8356.9</v>
      </c>
      <c r="F27" s="6">
        <f t="shared" si="0"/>
        <v>14.868199491779688</v>
      </c>
      <c r="G27" s="6">
        <f t="shared" si="1"/>
        <v>8.5407219587174765</v>
      </c>
    </row>
    <row r="28" spans="1:7" s="4" customFormat="1" thickBot="1" x14ac:dyDescent="0.3">
      <c r="A28" s="8">
        <f t="shared" si="2"/>
        <v>1981</v>
      </c>
      <c r="B28" s="6">
        <f>IFERROR(SUMIF(BdP_SL_Const!$A:$A,'BdP_Series Longas'!$A28,BdP_SL_Const!$G:$G),"")</f>
        <v>18972.2</v>
      </c>
      <c r="C28" s="6">
        <f>IFERROR(SUMIF(BdP_SL_Const!$A:$A,'BdP_Series Longas'!$A28,BdP_SL_Const!$R:$R),"")</f>
        <v>100281.79999999999</v>
      </c>
      <c r="D28" s="6">
        <f>IFERROR(SUMIF(BdP_SL_Cor!$A:$A,'BdP_Series Longas'!$A28,BdP_SL_Cor!$G:$G),"")</f>
        <v>3327.1000000000004</v>
      </c>
      <c r="E28" s="6">
        <f>IFERROR(SUMIF(BdP_SL_Cor!$A:$A,'BdP_Series Longas'!$A28,BdP_SL_Cor!$S:$S),"")</f>
        <v>10058.299999999999</v>
      </c>
      <c r="F28" s="6">
        <f t="shared" si="0"/>
        <v>17.536711609618287</v>
      </c>
      <c r="G28" s="6">
        <f t="shared" si="1"/>
        <v>10.030035360354521</v>
      </c>
    </row>
    <row r="29" spans="1:7" s="4" customFormat="1" thickBot="1" x14ac:dyDescent="0.3">
      <c r="A29" s="8">
        <f t="shared" si="2"/>
        <v>1982</v>
      </c>
      <c r="B29" s="6">
        <f>IFERROR(SUMIF(BdP_SL_Const!$A:$A,'BdP_Series Longas'!$A29,BdP_SL_Const!$G:$G),"")</f>
        <v>19461</v>
      </c>
      <c r="C29" s="6">
        <f>IFERROR(SUMIF(BdP_SL_Const!$A:$A,'BdP_Series Longas'!$A29,BdP_SL_Const!$R:$R),"")</f>
        <v>101561.29999999999</v>
      </c>
      <c r="D29" s="6">
        <f>IFERROR(SUMIF(BdP_SL_Cor!$A:$A,'BdP_Series Longas'!$A29,BdP_SL_Cor!$G:$G),"")</f>
        <v>3960.3999999999996</v>
      </c>
      <c r="E29" s="6">
        <f>IFERROR(SUMIF(BdP_SL_Cor!$A:$A,'BdP_Series Longas'!$A29,BdP_SL_Cor!$S:$S),"")</f>
        <v>12147</v>
      </c>
      <c r="F29" s="6">
        <f t="shared" si="0"/>
        <v>20.350444478700989</v>
      </c>
      <c r="G29" s="6">
        <f t="shared" si="1"/>
        <v>11.960264392046973</v>
      </c>
    </row>
    <row r="30" spans="1:7" s="4" customFormat="1" thickBot="1" x14ac:dyDescent="0.3">
      <c r="A30" s="8">
        <f t="shared" si="2"/>
        <v>1983</v>
      </c>
      <c r="B30" s="6">
        <f>IFERROR(SUMIF(BdP_SL_Const!$A:$A,'BdP_Series Longas'!$A30,BdP_SL_Const!$G:$G),"")</f>
        <v>18795</v>
      </c>
      <c r="C30" s="6">
        <f>IFERROR(SUMIF(BdP_SL_Const!$A:$A,'BdP_Series Longas'!$A30,BdP_SL_Const!$R:$R),"")</f>
        <v>103289.2</v>
      </c>
      <c r="D30" s="6">
        <f>IFERROR(SUMIF(BdP_SL_Cor!$A:$A,'BdP_Series Longas'!$A30,BdP_SL_Cor!$G:$G),"")</f>
        <v>4837.5</v>
      </c>
      <c r="E30" s="6">
        <f>IFERROR(SUMIF(BdP_SL_Cor!$A:$A,'BdP_Series Longas'!$A30,BdP_SL_Cor!$S:$S),"")</f>
        <v>15440</v>
      </c>
      <c r="F30" s="6">
        <f t="shared" si="0"/>
        <v>25.738228252194734</v>
      </c>
      <c r="G30" s="6">
        <f t="shared" si="1"/>
        <v>14.948319863064096</v>
      </c>
    </row>
    <row r="31" spans="1:7" s="4" customFormat="1" thickBot="1" x14ac:dyDescent="0.3">
      <c r="A31" s="8">
        <f t="shared" si="2"/>
        <v>1984</v>
      </c>
      <c r="B31" s="6">
        <f>IFERROR(SUMIF(BdP_SL_Const!$A:$A,'BdP_Series Longas'!$A31,BdP_SL_Const!$G:$G),"")</f>
        <v>16512.599999999999</v>
      </c>
      <c r="C31" s="6">
        <f>IFERROR(SUMIF(BdP_SL_Const!$A:$A,'BdP_Series Longas'!$A31,BdP_SL_Const!$R:$R),"")</f>
        <v>101974.5</v>
      </c>
      <c r="D31" s="6">
        <f>IFERROR(SUMIF(BdP_SL_Cor!$A:$A,'BdP_Series Longas'!$A31,BdP_SL_Cor!$G:$G),"")</f>
        <v>5235.3</v>
      </c>
      <c r="E31" s="6">
        <f>IFERROR(SUMIF(BdP_SL_Cor!$A:$A,'BdP_Series Longas'!$A31,BdP_SL_Cor!$S:$S),"")</f>
        <v>18949</v>
      </c>
      <c r="F31" s="6">
        <f t="shared" si="0"/>
        <v>31.704879909887001</v>
      </c>
      <c r="G31" s="6">
        <f t="shared" si="1"/>
        <v>18.582096504518287</v>
      </c>
    </row>
    <row r="32" spans="1:7" s="4" customFormat="1" thickBot="1" x14ac:dyDescent="0.3">
      <c r="A32" s="8">
        <f t="shared" si="2"/>
        <v>1985</v>
      </c>
      <c r="B32" s="6">
        <f>IFERROR(SUMIF(BdP_SL_Const!$A:$A,'BdP_Series Longas'!$A32,BdP_SL_Const!$G:$G),"")</f>
        <v>16178.7</v>
      </c>
      <c r="C32" s="6">
        <f>IFERROR(SUMIF(BdP_SL_Const!$A:$A,'BdP_Series Longas'!$A32,BdP_SL_Const!$R:$R),"")</f>
        <v>102904.09999999999</v>
      </c>
      <c r="D32" s="6">
        <f>IFERROR(SUMIF(BdP_SL_Cor!$A:$A,'BdP_Series Longas'!$A32,BdP_SL_Cor!$G:$G),"")</f>
        <v>5999.4</v>
      </c>
      <c r="E32" s="6">
        <f>IFERROR(SUMIF(BdP_SL_Cor!$A:$A,'BdP_Series Longas'!$A32,BdP_SL_Cor!$S:$S),"")</f>
        <v>23226.699999999997</v>
      </c>
      <c r="F32" s="6">
        <f t="shared" si="0"/>
        <v>37.082089413858959</v>
      </c>
      <c r="G32" s="6">
        <f t="shared" si="1"/>
        <v>22.571209504771918</v>
      </c>
    </row>
    <row r="33" spans="1:7" s="4" customFormat="1" thickBot="1" x14ac:dyDescent="0.3">
      <c r="A33" s="8">
        <f t="shared" si="2"/>
        <v>1986</v>
      </c>
      <c r="B33" s="6">
        <f>IFERROR(SUMIF(BdP_SL_Const!$A:$A,'BdP_Series Longas'!$A33,BdP_SL_Const!$G:$G),"")</f>
        <v>17181.400000000001</v>
      </c>
      <c r="C33" s="6">
        <f>IFERROR(SUMIF(BdP_SL_Const!$A:$A,'BdP_Series Longas'!$A33,BdP_SL_Const!$R:$R),"")</f>
        <v>106082.5</v>
      </c>
      <c r="D33" s="6">
        <f>IFERROR(SUMIF(BdP_SL_Cor!$A:$A,'BdP_Series Longas'!$A33,BdP_SL_Cor!$G:$G),"")</f>
        <v>7063.2</v>
      </c>
      <c r="E33" s="6">
        <f>IFERROR(SUMIF(BdP_SL_Cor!$A:$A,'BdP_Series Longas'!$A33,BdP_SL_Cor!$S:$S),"")</f>
        <v>28332.6</v>
      </c>
      <c r="F33" s="6">
        <f t="shared" si="0"/>
        <v>41.109571979000542</v>
      </c>
      <c r="G33" s="6">
        <f t="shared" si="1"/>
        <v>26.708080974713077</v>
      </c>
    </row>
    <row r="34" spans="1:7" s="4" customFormat="1" thickBot="1" x14ac:dyDescent="0.3">
      <c r="A34" s="8">
        <f t="shared" si="2"/>
        <v>1987</v>
      </c>
      <c r="B34" s="6">
        <f>IFERROR(SUMIF(BdP_SL_Const!$A:$A,'BdP_Series Longas'!$A34,BdP_SL_Const!$G:$G),"")</f>
        <v>20724.8</v>
      </c>
      <c r="C34" s="6">
        <f>IFERROR(SUMIF(BdP_SL_Const!$A:$A,'BdP_Series Longas'!$A34,BdP_SL_Const!$R:$R),"")</f>
        <v>113307.7</v>
      </c>
      <c r="D34" s="6">
        <f>IFERROR(SUMIF(BdP_SL_Cor!$A:$A,'BdP_Series Longas'!$A34,BdP_SL_Cor!$G:$G),"")</f>
        <v>9207.2999999999993</v>
      </c>
      <c r="E34" s="6">
        <f>IFERROR(SUMIF(BdP_SL_Cor!$A:$A,'BdP_Series Longas'!$A34,BdP_SL_Cor!$S:$S),"")</f>
        <v>33508.5</v>
      </c>
      <c r="F34" s="6">
        <f t="shared" si="0"/>
        <v>44.426484212151621</v>
      </c>
      <c r="G34" s="6">
        <f t="shared" si="1"/>
        <v>29.573012248946895</v>
      </c>
    </row>
    <row r="35" spans="1:7" s="4" customFormat="1" thickBot="1" x14ac:dyDescent="0.3">
      <c r="A35" s="8">
        <f t="shared" si="2"/>
        <v>1988</v>
      </c>
      <c r="B35" s="6">
        <f>IFERROR(SUMIF(BdP_SL_Const!$A:$A,'BdP_Series Longas'!$A35,BdP_SL_Const!$G:$G),"")</f>
        <v>23626</v>
      </c>
      <c r="C35" s="6">
        <f>IFERROR(SUMIF(BdP_SL_Const!$A:$A,'BdP_Series Longas'!$A35,BdP_SL_Const!$R:$R),"")</f>
        <v>120542.1</v>
      </c>
      <c r="D35" s="6">
        <f>IFERROR(SUMIF(BdP_SL_Cor!$A:$A,'BdP_Series Longas'!$A35,BdP_SL_Cor!$G:$G),"")</f>
        <v>11703.599999999999</v>
      </c>
      <c r="E35" s="6">
        <f>IFERROR(SUMIF(BdP_SL_Cor!$A:$A,'BdP_Series Longas'!$A35,BdP_SL_Cor!$S:$S),"")</f>
        <v>40045.800000000003</v>
      </c>
      <c r="F35" s="6">
        <f t="shared" si="0"/>
        <v>49.536950816896635</v>
      </c>
      <c r="G35" s="6">
        <f t="shared" si="1"/>
        <v>33.221422225098117</v>
      </c>
    </row>
    <row r="36" spans="1:7" s="4" customFormat="1" thickBot="1" x14ac:dyDescent="0.3">
      <c r="A36" s="8">
        <f t="shared" si="2"/>
        <v>1989</v>
      </c>
      <c r="B36" s="6">
        <f>IFERROR(SUMIF(BdP_SL_Const!$A:$A,'BdP_Series Longas'!$A36,BdP_SL_Const!$G:$G),"")</f>
        <v>24559</v>
      </c>
      <c r="C36" s="6">
        <f>IFERROR(SUMIF(BdP_SL_Const!$A:$A,'BdP_Series Longas'!$A36,BdP_SL_Const!$R:$R),"")</f>
        <v>127437.19999999998</v>
      </c>
      <c r="D36" s="6">
        <f>IFERROR(SUMIF(BdP_SL_Cor!$A:$A,'BdP_Series Longas'!$A36,BdP_SL_Cor!$G:$G),"")</f>
        <v>13409.199999999999</v>
      </c>
      <c r="E36" s="6">
        <f>IFERROR(SUMIF(BdP_SL_Cor!$A:$A,'BdP_Series Longas'!$A36,BdP_SL_Cor!$S:$S),"")</f>
        <v>47221.3</v>
      </c>
      <c r="F36" s="6">
        <f t="shared" si="0"/>
        <v>54.599942994421589</v>
      </c>
      <c r="G36" s="6">
        <f t="shared" si="1"/>
        <v>37.054564915111136</v>
      </c>
    </row>
    <row r="37" spans="1:7" s="4" customFormat="1" thickBot="1" x14ac:dyDescent="0.3">
      <c r="A37" s="8">
        <f t="shared" si="2"/>
        <v>1990</v>
      </c>
      <c r="B37" s="6">
        <f>IFERROR(SUMIF(BdP_SL_Const!$A:$A,'BdP_Series Longas'!$A37,BdP_SL_Const!$G:$G),"")</f>
        <v>26385.3</v>
      </c>
      <c r="C37" s="6">
        <f>IFERROR(SUMIF(BdP_SL_Const!$A:$A,'BdP_Series Longas'!$A37,BdP_SL_Const!$R:$R),"")</f>
        <v>135286.79999999999</v>
      </c>
      <c r="D37" s="6">
        <f>IFERROR(SUMIF(BdP_SL_Cor!$A:$A,'BdP_Series Longas'!$A37,BdP_SL_Cor!$G:$G),"")</f>
        <v>15365.9</v>
      </c>
      <c r="E37" s="6">
        <f>IFERROR(SUMIF(BdP_SL_Cor!$A:$A,'BdP_Series Longas'!$A37,BdP_SL_Cor!$S:$S),"")</f>
        <v>56692</v>
      </c>
      <c r="F37" s="6">
        <f t="shared" si="0"/>
        <v>58.236593860975617</v>
      </c>
      <c r="G37" s="6">
        <f t="shared" si="1"/>
        <v>41.905049125265734</v>
      </c>
    </row>
    <row r="38" spans="1:7" s="4" customFormat="1" thickBot="1" x14ac:dyDescent="0.3">
      <c r="A38" s="8">
        <f t="shared" si="2"/>
        <v>1991</v>
      </c>
      <c r="B38" s="6">
        <f>IFERROR(SUMIF(BdP_SL_Const!$A:$A,'BdP_Series Longas'!$A38,BdP_SL_Const!$G:$G),"")</f>
        <v>28281.100000000002</v>
      </c>
      <c r="C38" s="6">
        <f>IFERROR(SUMIF(BdP_SL_Const!$A:$A,'BdP_Series Longas'!$A38,BdP_SL_Const!$R:$R),"")</f>
        <v>139222.20000000001</v>
      </c>
      <c r="D38" s="6">
        <f>IFERROR(SUMIF(BdP_SL_Cor!$A:$A,'BdP_Series Longas'!$A38,BdP_SL_Cor!$G:$G),"")</f>
        <v>17376.3</v>
      </c>
      <c r="E38" s="6">
        <f>IFERROR(SUMIF(BdP_SL_Cor!$A:$A,'BdP_Series Longas'!$A38,BdP_SL_Cor!$S:$S),"")</f>
        <v>65005.299999999996</v>
      </c>
      <c r="F38" s="6">
        <f t="shared" si="0"/>
        <v>61.441386650448528</v>
      </c>
      <c r="G38" s="6">
        <f t="shared" si="1"/>
        <v>46.691763238908727</v>
      </c>
    </row>
    <row r="39" spans="1:7" s="4" customFormat="1" thickBot="1" x14ac:dyDescent="0.3">
      <c r="A39" s="8">
        <f t="shared" si="2"/>
        <v>1992</v>
      </c>
      <c r="B39" s="6">
        <f>IFERROR(SUMIF(BdP_SL_Const!$A:$A,'BdP_Series Longas'!$A39,BdP_SL_Const!$G:$G),"")</f>
        <v>30673.599999999999</v>
      </c>
      <c r="C39" s="6">
        <f>IFERROR(SUMIF(BdP_SL_Const!$A:$A,'BdP_Series Longas'!$A39,BdP_SL_Const!$R:$R),"")</f>
        <v>141620.5</v>
      </c>
      <c r="D39" s="6">
        <f>IFERROR(SUMIF(BdP_SL_Cor!$A:$A,'BdP_Series Longas'!$A39,BdP_SL_Cor!$G:$G),"")</f>
        <v>19442</v>
      </c>
      <c r="E39" s="6">
        <f>IFERROR(SUMIF(BdP_SL_Cor!$A:$A,'BdP_Series Longas'!$A39,BdP_SL_Cor!$S:$S),"")</f>
        <v>72957.600000000006</v>
      </c>
      <c r="F39" s="6">
        <f t="shared" si="0"/>
        <v>63.383495905273591</v>
      </c>
      <c r="G39" s="6">
        <f t="shared" si="1"/>
        <v>51.51627059641789</v>
      </c>
    </row>
    <row r="40" spans="1:7" s="4" customFormat="1" thickBot="1" x14ac:dyDescent="0.3">
      <c r="A40" s="8">
        <f t="shared" si="2"/>
        <v>1993</v>
      </c>
      <c r="B40" s="6">
        <f>IFERROR(SUMIF(BdP_SL_Const!$A:$A,'BdP_Series Longas'!$A40,BdP_SL_Const!$G:$G),"")</f>
        <v>28718.400000000001</v>
      </c>
      <c r="C40" s="6">
        <f>IFERROR(SUMIF(BdP_SL_Const!$A:$A,'BdP_Series Longas'!$A40,BdP_SL_Const!$R:$R),"")</f>
        <v>139253.90000000002</v>
      </c>
      <c r="D40" s="6">
        <f>IFERROR(SUMIF(BdP_SL_Cor!$A:$A,'BdP_Series Longas'!$A40,BdP_SL_Cor!$G:$G),"")</f>
        <v>18553.099999999999</v>
      </c>
      <c r="E40" s="6">
        <f>IFERROR(SUMIF(BdP_SL_Cor!$A:$A,'BdP_Series Longas'!$A40,BdP_SL_Cor!$S:$S),"")</f>
        <v>76065.100000000006</v>
      </c>
      <c r="F40" s="6">
        <f t="shared" si="0"/>
        <v>64.603529444537287</v>
      </c>
      <c r="G40" s="6">
        <f t="shared" si="1"/>
        <v>54.623317551608963</v>
      </c>
    </row>
    <row r="41" spans="1:7" s="4" customFormat="1" thickBot="1" x14ac:dyDescent="0.3">
      <c r="A41" s="8">
        <f t="shared" si="2"/>
        <v>1994</v>
      </c>
      <c r="B41" s="6">
        <f>IFERROR(SUMIF(BdP_SL_Const!$A:$A,'BdP_Series Longas'!$A41,BdP_SL_Const!$G:$G),"")</f>
        <v>28524.2</v>
      </c>
      <c r="C41" s="6">
        <f>IFERROR(SUMIF(BdP_SL_Const!$A:$A,'BdP_Series Longas'!$A41,BdP_SL_Const!$R:$R),"")</f>
        <v>141751.5</v>
      </c>
      <c r="D41" s="6">
        <f>IFERROR(SUMIF(BdP_SL_Cor!$A:$A,'BdP_Series Longas'!$A41,BdP_SL_Cor!$G:$G),"")</f>
        <v>19235.099999999999</v>
      </c>
      <c r="E41" s="6">
        <f>IFERROR(SUMIF(BdP_SL_Cor!$A:$A,'BdP_Series Longas'!$A41,BdP_SL_Cor!$S:$S),"")</f>
        <v>82468.799999999988</v>
      </c>
      <c r="F41" s="6">
        <f t="shared" si="0"/>
        <v>67.434318929189942</v>
      </c>
      <c r="G41" s="6">
        <f t="shared" si="1"/>
        <v>58.178431974264811</v>
      </c>
    </row>
    <row r="42" spans="1:7" s="4" customFormat="1" thickBot="1" x14ac:dyDescent="0.3">
      <c r="A42" s="8">
        <f t="shared" si="2"/>
        <v>1995</v>
      </c>
      <c r="B42" s="6">
        <f>IFERROR(SUMIF(BdP_SL_Const!$A:$A,'BdP_Series Longas'!$A42,BdP_SL_Const!$G:$G),"")</f>
        <v>29749.800000000003</v>
      </c>
      <c r="C42" s="6">
        <f>IFERROR(SUMIF(BdP_SL_Const!$A:$A,'BdP_Series Longas'!$A42,BdP_SL_Const!$R:$R),"")</f>
        <v>145127.4</v>
      </c>
      <c r="D42" s="6">
        <f>IFERROR(SUMIF(BdP_SL_Cor!$A:$A,'BdP_Series Longas'!$A42,BdP_SL_Cor!$G:$G),"")</f>
        <v>20727.2</v>
      </c>
      <c r="E42" s="6">
        <f>IFERROR(SUMIF(BdP_SL_Cor!$A:$A,'BdP_Series Longas'!$A42,BdP_SL_Cor!$S:$S),"")</f>
        <v>89028.6</v>
      </c>
      <c r="F42" s="6">
        <f t="shared" si="0"/>
        <v>69.671728885572335</v>
      </c>
      <c r="G42" s="6">
        <f t="shared" si="1"/>
        <v>61.345135377606162</v>
      </c>
    </row>
    <row r="43" spans="1:7" s="4" customFormat="1" thickBot="1" x14ac:dyDescent="0.3">
      <c r="A43" s="8">
        <f t="shared" si="2"/>
        <v>1996</v>
      </c>
      <c r="B43" s="6">
        <f>IFERROR(SUMIF(BdP_SL_Const!$A:$A,'BdP_Series Longas'!$A43,BdP_SL_Const!$G:$G),"")</f>
        <v>31292.899999999998</v>
      </c>
      <c r="C43" s="6">
        <f>IFERROR(SUMIF(BdP_SL_Const!$A:$A,'BdP_Series Longas'!$A43,BdP_SL_Const!$R:$R),"")</f>
        <v>150213.09999999998</v>
      </c>
      <c r="D43" s="6">
        <f>IFERROR(SUMIF(BdP_SL_Cor!$A:$A,'BdP_Series Longas'!$A43,BdP_SL_Cor!$G:$G),"")</f>
        <v>22478.1</v>
      </c>
      <c r="E43" s="6">
        <f>IFERROR(SUMIF(BdP_SL_Cor!$A:$A,'BdP_Series Longas'!$A43,BdP_SL_Cor!$S:$S),"")</f>
        <v>94351.6</v>
      </c>
      <c r="F43" s="6">
        <f t="shared" si="0"/>
        <v>71.831309977662656</v>
      </c>
      <c r="G43" s="6">
        <f t="shared" si="1"/>
        <v>62.811831990685249</v>
      </c>
    </row>
    <row r="44" spans="1:7" s="4" customFormat="1" thickBot="1" x14ac:dyDescent="0.3">
      <c r="A44" s="8">
        <f t="shared" si="2"/>
        <v>1997</v>
      </c>
      <c r="B44" s="6">
        <f>IFERROR(SUMIF(BdP_SL_Const!$A:$A,'BdP_Series Longas'!$A44,BdP_SL_Const!$G:$G),"")</f>
        <v>35724.699999999997</v>
      </c>
      <c r="C44" s="6">
        <f>IFERROR(SUMIF(BdP_SL_Const!$A:$A,'BdP_Series Longas'!$A44,BdP_SL_Const!$R:$R),"")</f>
        <v>156823.6</v>
      </c>
      <c r="D44" s="6">
        <f>IFERROR(SUMIF(BdP_SL_Cor!$A:$A,'BdP_Series Longas'!$A44,BdP_SL_Cor!$G:$G),"")</f>
        <v>26603.4</v>
      </c>
      <c r="E44" s="6">
        <f>IFERROR(SUMIF(BdP_SL_Cor!$A:$A,'BdP_Series Longas'!$A44,BdP_SL_Cor!$S:$S),"")</f>
        <v>102330.9</v>
      </c>
      <c r="F44" s="6">
        <f t="shared" si="0"/>
        <v>74.467805188007191</v>
      </c>
      <c r="G44" s="6">
        <f t="shared" si="1"/>
        <v>65.252232444606548</v>
      </c>
    </row>
    <row r="45" spans="1:7" s="4" customFormat="1" thickBot="1" x14ac:dyDescent="0.3">
      <c r="A45" s="8">
        <f t="shared" si="2"/>
        <v>1998</v>
      </c>
      <c r="B45" s="6">
        <f>IFERROR(SUMIF(BdP_SL_Const!$A:$A,'BdP_Series Longas'!$A45,BdP_SL_Const!$G:$G),"")</f>
        <v>39916.899999999994</v>
      </c>
      <c r="C45" s="6">
        <f>IFERROR(SUMIF(BdP_SL_Const!$A:$A,'BdP_Series Longas'!$A45,BdP_SL_Const!$R:$R),"")</f>
        <v>164363.70000000001</v>
      </c>
      <c r="D45" s="6">
        <f>IFERROR(SUMIF(BdP_SL_Cor!$A:$A,'BdP_Series Longas'!$A45,BdP_SL_Cor!$G:$G),"")</f>
        <v>30453.1</v>
      </c>
      <c r="E45" s="6">
        <f>IFERROR(SUMIF(BdP_SL_Cor!$A:$A,'BdP_Series Longas'!$A45,BdP_SL_Cor!$S:$S),"")</f>
        <v>111353.4</v>
      </c>
      <c r="F45" s="6">
        <f t="shared" si="0"/>
        <v>76.291245061615513</v>
      </c>
      <c r="G45" s="6">
        <f t="shared" si="1"/>
        <v>67.748170672721514</v>
      </c>
    </row>
    <row r="46" spans="1:7" s="4" customFormat="1" thickBot="1" x14ac:dyDescent="0.3">
      <c r="A46" s="8">
        <f t="shared" si="2"/>
        <v>1999</v>
      </c>
      <c r="B46" s="6">
        <f>IFERROR(SUMIF(BdP_SL_Const!$A:$A,'BdP_Series Longas'!$A46,BdP_SL_Const!$G:$G),"")</f>
        <v>42339.6</v>
      </c>
      <c r="C46" s="6">
        <f>IFERROR(SUMIF(BdP_SL_Const!$A:$A,'BdP_Series Longas'!$A46,BdP_SL_Const!$R:$R),"")</f>
        <v>170784.7</v>
      </c>
      <c r="D46" s="6">
        <f>IFERROR(SUMIF(BdP_SL_Cor!$A:$A,'BdP_Series Longas'!$A46,BdP_SL_Cor!$G:$G),"")</f>
        <v>32999.9</v>
      </c>
      <c r="E46" s="6">
        <f>IFERROR(SUMIF(BdP_SL_Cor!$A:$A,'BdP_Series Longas'!$A46,BdP_SL_Cor!$S:$S),"")</f>
        <v>119603.3</v>
      </c>
      <c r="F46" s="6">
        <f t="shared" si="0"/>
        <v>77.940981964874496</v>
      </c>
      <c r="G46" s="6">
        <f t="shared" si="1"/>
        <v>70.031624612743414</v>
      </c>
    </row>
    <row r="47" spans="1:7" s="4" customFormat="1" thickBot="1" x14ac:dyDescent="0.3">
      <c r="A47" s="8">
        <f t="shared" si="2"/>
        <v>2000</v>
      </c>
      <c r="B47" s="6">
        <f>IFERROR(SUMIF(BdP_SL_Const!$A:$A,'BdP_Series Longas'!$A47,BdP_SL_Const!$G:$G),"")</f>
        <v>44057.5</v>
      </c>
      <c r="C47" s="6">
        <f>IFERROR(SUMIF(BdP_SL_Const!$A:$A,'BdP_Series Longas'!$A47,BdP_SL_Const!$R:$R),"")</f>
        <v>177302.1</v>
      </c>
      <c r="D47" s="6">
        <f>IFERROR(SUMIF(BdP_SL_Cor!$A:$A,'BdP_Series Longas'!$A47,BdP_SL_Cor!$G:$G),"")</f>
        <v>35959.899999999994</v>
      </c>
      <c r="E47" s="6">
        <f>IFERROR(SUMIF(BdP_SL_Cor!$A:$A,'BdP_Series Longas'!$A47,BdP_SL_Cor!$S:$S),"")</f>
        <v>128414.5</v>
      </c>
      <c r="F47" s="6">
        <f t="shared" si="0"/>
        <v>81.620382454746618</v>
      </c>
      <c r="G47" s="6">
        <f t="shared" si="1"/>
        <v>72.426948129773976</v>
      </c>
    </row>
    <row r="48" spans="1:7" s="4" customFormat="1" thickBot="1" x14ac:dyDescent="0.3">
      <c r="A48" s="8">
        <f t="shared" si="2"/>
        <v>2001</v>
      </c>
      <c r="B48" s="6">
        <f>IFERROR(SUMIF(BdP_SL_Const!$A:$A,'BdP_Series Longas'!$A48,BdP_SL_Const!$G:$G),"")</f>
        <v>44485.8</v>
      </c>
      <c r="C48" s="6">
        <f>IFERROR(SUMIF(BdP_SL_Const!$A:$A,'BdP_Series Longas'!$A48,BdP_SL_Const!$R:$R),"")</f>
        <v>180748.2</v>
      </c>
      <c r="D48" s="6">
        <f>IFERROR(SUMIF(BdP_SL_Cor!$A:$A,'BdP_Series Longas'!$A48,BdP_SL_Cor!$G:$G),"")</f>
        <v>37177.399999999994</v>
      </c>
      <c r="E48" s="6">
        <f>IFERROR(SUMIF(BdP_SL_Cor!$A:$A,'BdP_Series Longas'!$A48,BdP_SL_Cor!$S:$S),"")</f>
        <v>135775.1</v>
      </c>
      <c r="F48" s="6">
        <f t="shared" si="0"/>
        <v>83.571386824559724</v>
      </c>
      <c r="G48" s="6">
        <f t="shared" si="1"/>
        <v>75.118369090259264</v>
      </c>
    </row>
    <row r="49" spans="1:7" s="4" customFormat="1" thickBot="1" x14ac:dyDescent="0.3">
      <c r="A49" s="8">
        <f t="shared" si="2"/>
        <v>2002</v>
      </c>
      <c r="B49" s="6">
        <f>IFERROR(SUMIF(BdP_SL_Const!$A:$A,'BdP_Series Longas'!$A49,BdP_SL_Const!$G:$G),"")</f>
        <v>42977</v>
      </c>
      <c r="C49" s="6">
        <f>IFERROR(SUMIF(BdP_SL_Const!$A:$A,'BdP_Series Longas'!$A49,BdP_SL_Const!$R:$R),"")</f>
        <v>182141.7</v>
      </c>
      <c r="D49" s="6">
        <f>IFERROR(SUMIF(BdP_SL_Cor!$A:$A,'BdP_Series Longas'!$A49,BdP_SL_Cor!$G:$G),"")</f>
        <v>36860.5</v>
      </c>
      <c r="E49" s="6">
        <f>IFERROR(SUMIF(BdP_SL_Cor!$A:$A,'BdP_Series Longas'!$A49,BdP_SL_Cor!$S:$S),"")</f>
        <v>142554.20000000001</v>
      </c>
      <c r="F49" s="6">
        <f t="shared" si="0"/>
        <v>85.767968913604946</v>
      </c>
      <c r="G49" s="6">
        <f t="shared" si="1"/>
        <v>78.265548196815999</v>
      </c>
    </row>
    <row r="50" spans="1:7" s="4" customFormat="1" thickBot="1" x14ac:dyDescent="0.3">
      <c r="A50" s="8">
        <f t="shared" si="2"/>
        <v>2003</v>
      </c>
      <c r="B50" s="6">
        <f>IFERROR(SUMIF(BdP_SL_Const!$A:$A,'BdP_Series Longas'!$A50,BdP_SL_Const!$G:$G),"")</f>
        <v>39833.699999999997</v>
      </c>
      <c r="C50" s="6">
        <f>IFERROR(SUMIF(BdP_SL_Const!$A:$A,'BdP_Series Longas'!$A50,BdP_SL_Const!$R:$R),"")</f>
        <v>180446.8</v>
      </c>
      <c r="D50" s="6">
        <f>IFERROR(SUMIF(BdP_SL_Cor!$A:$A,'BdP_Series Longas'!$A50,BdP_SL_Cor!$G:$G),"")</f>
        <v>34706.300000000003</v>
      </c>
      <c r="E50" s="6">
        <f>IFERROR(SUMIF(BdP_SL_Cor!$A:$A,'BdP_Series Longas'!$A50,BdP_SL_Cor!$S:$S),"")</f>
        <v>146067.79999999999</v>
      </c>
      <c r="F50" s="6">
        <f t="shared" si="0"/>
        <v>87.127984595957713</v>
      </c>
      <c r="G50" s="6">
        <f t="shared" si="1"/>
        <v>80.947847232536134</v>
      </c>
    </row>
    <row r="51" spans="1:7" s="4" customFormat="1" thickBot="1" x14ac:dyDescent="0.3">
      <c r="A51" s="8">
        <f t="shared" si="2"/>
        <v>2004</v>
      </c>
      <c r="B51" s="6">
        <f>IFERROR(SUMIF(BdP_SL_Const!$A:$A,'BdP_Series Longas'!$A51,BdP_SL_Const!$G:$G),"")</f>
        <v>39908.9</v>
      </c>
      <c r="C51" s="6">
        <f>IFERROR(SUMIF(BdP_SL_Const!$A:$A,'BdP_Series Longas'!$A51,BdP_SL_Const!$R:$R),"")</f>
        <v>183674.5</v>
      </c>
      <c r="D51" s="6">
        <f>IFERROR(SUMIF(BdP_SL_Cor!$A:$A,'BdP_Series Longas'!$A51,BdP_SL_Cor!$G:$G),"")</f>
        <v>35662.699999999997</v>
      </c>
      <c r="E51" s="6">
        <f>IFERROR(SUMIF(BdP_SL_Cor!$A:$A,'BdP_Series Longas'!$A51,BdP_SL_Cor!$S:$S),"")</f>
        <v>152248.40000000002</v>
      </c>
      <c r="F51" s="6">
        <f t="shared" si="0"/>
        <v>89.360268010393668</v>
      </c>
      <c r="G51" s="6">
        <f t="shared" si="1"/>
        <v>82.890330448701391</v>
      </c>
    </row>
    <row r="52" spans="1:7" s="4" customFormat="1" thickBot="1" x14ac:dyDescent="0.3">
      <c r="A52" s="8">
        <f t="shared" si="2"/>
        <v>2005</v>
      </c>
      <c r="B52" s="6">
        <f>IFERROR(SUMIF(BdP_SL_Const!$A:$A,'BdP_Series Longas'!$A52,BdP_SL_Const!$G:$G),"")</f>
        <v>39953</v>
      </c>
      <c r="C52" s="6">
        <f>IFERROR(SUMIF(BdP_SL_Const!$A:$A,'BdP_Series Longas'!$A52,BdP_SL_Const!$R:$R),"")</f>
        <v>185110.59999999998</v>
      </c>
      <c r="D52" s="6">
        <f>IFERROR(SUMIF(BdP_SL_Cor!$A:$A,'BdP_Series Longas'!$A52,BdP_SL_Cor!$G:$G),"")</f>
        <v>36667.800000000003</v>
      </c>
      <c r="E52" s="6">
        <f>IFERROR(SUMIF(BdP_SL_Cor!$A:$A,'BdP_Series Longas'!$A52,BdP_SL_Cor!$S:$S),"")</f>
        <v>158552.70000000001</v>
      </c>
      <c r="F52" s="6">
        <f t="shared" si="0"/>
        <v>91.777338372587806</v>
      </c>
      <c r="G52" s="6">
        <f t="shared" si="1"/>
        <v>85.652955584391194</v>
      </c>
    </row>
    <row r="53" spans="1:7" s="4" customFormat="1" thickBot="1" x14ac:dyDescent="0.3">
      <c r="A53" s="8">
        <f t="shared" si="2"/>
        <v>2006</v>
      </c>
      <c r="B53" s="6">
        <f>IFERROR(SUMIF(BdP_SL_Const!$A:$A,'BdP_Series Longas'!$A53,BdP_SL_Const!$G:$G),"")</f>
        <v>39650.6</v>
      </c>
      <c r="C53" s="6">
        <f>IFERROR(SUMIF(BdP_SL_Const!$A:$A,'BdP_Series Longas'!$A53,BdP_SL_Const!$R:$R),"")</f>
        <v>188118.59999999998</v>
      </c>
      <c r="D53" s="6">
        <f>IFERROR(SUMIF(BdP_SL_Cor!$A:$A,'BdP_Series Longas'!$A53,BdP_SL_Cor!$G:$G),"")</f>
        <v>37463.200000000004</v>
      </c>
      <c r="E53" s="6">
        <f>IFERROR(SUMIF(BdP_SL_Cor!$A:$A,'BdP_Series Longas'!$A53,BdP_SL_Cor!$S:$S),"")</f>
        <v>166260.4</v>
      </c>
      <c r="F53" s="6">
        <f t="shared" si="0"/>
        <v>94.483311727943601</v>
      </c>
      <c r="G53" s="6">
        <f t="shared" si="1"/>
        <v>88.380627965549394</v>
      </c>
    </row>
    <row r="54" spans="1:7" s="4" customFormat="1" thickBot="1" x14ac:dyDescent="0.3">
      <c r="A54" s="8">
        <f t="shared" si="2"/>
        <v>2007</v>
      </c>
      <c r="B54" s="6">
        <f>IFERROR(SUMIF(BdP_SL_Const!$A:$A,'BdP_Series Longas'!$A54,BdP_SL_Const!$G:$G),"")</f>
        <v>40874.199999999997</v>
      </c>
      <c r="C54" s="6">
        <f>IFERROR(SUMIF(BdP_SL_Const!$A:$A,'BdP_Series Longas'!$A54,BdP_SL_Const!$R:$R),"")</f>
        <v>192834</v>
      </c>
      <c r="D54" s="6">
        <f>IFERROR(SUMIF(BdP_SL_Cor!$A:$A,'BdP_Series Longas'!$A54,BdP_SL_Cor!$G:$G),"")</f>
        <v>39500.799999999996</v>
      </c>
      <c r="E54" s="6">
        <f>IFERROR(SUMIF(BdP_SL_Cor!$A:$A,'BdP_Series Longas'!$A54,BdP_SL_Cor!$S:$S),"")</f>
        <v>175483.4</v>
      </c>
      <c r="F54" s="6">
        <f t="shared" si="0"/>
        <v>96.639934237245001</v>
      </c>
      <c r="G54" s="6">
        <f t="shared" si="1"/>
        <v>91.002312870137004</v>
      </c>
    </row>
    <row r="55" spans="1:7" s="4" customFormat="1" thickBot="1" x14ac:dyDescent="0.3">
      <c r="A55" s="8">
        <f t="shared" si="2"/>
        <v>2008</v>
      </c>
      <c r="B55" s="6">
        <f>IFERROR(SUMIF(BdP_SL_Const!$A:$A,'BdP_Series Longas'!$A55,BdP_SL_Const!$G:$G),"")</f>
        <v>41047.300000000003</v>
      </c>
      <c r="C55" s="6">
        <f>IFERROR(SUMIF(BdP_SL_Const!$A:$A,'BdP_Series Longas'!$A55,BdP_SL_Const!$R:$R),"")</f>
        <v>193449.60000000001</v>
      </c>
      <c r="D55" s="6">
        <f>IFERROR(SUMIF(BdP_SL_Cor!$A:$A,'BdP_Series Longas'!$A55,BdP_SL_Cor!$G:$G),"")</f>
        <v>40929</v>
      </c>
      <c r="E55" s="6">
        <f>IFERROR(SUMIF(BdP_SL_Cor!$A:$A,'BdP_Series Longas'!$A55,BdP_SL_Cor!$S:$S),"")</f>
        <v>179102.8</v>
      </c>
      <c r="F55" s="6">
        <f t="shared" si="0"/>
        <v>99.711795903750058</v>
      </c>
      <c r="G55" s="6">
        <f t="shared" si="1"/>
        <v>92.583701387855015</v>
      </c>
    </row>
    <row r="56" spans="1:7" s="4" customFormat="1" thickBot="1" x14ac:dyDescent="0.3">
      <c r="A56" s="8">
        <f t="shared" si="2"/>
        <v>2009</v>
      </c>
      <c r="B56" s="6">
        <f>IFERROR(SUMIF(BdP_SL_Const!$A:$A,'BdP_Series Longas'!$A56,BdP_SL_Const!$G:$G),"")</f>
        <v>37953</v>
      </c>
      <c r="C56" s="6">
        <f>IFERROR(SUMIF(BdP_SL_Const!$A:$A,'BdP_Series Longas'!$A56,BdP_SL_Const!$R:$R),"")</f>
        <v>187410</v>
      </c>
      <c r="D56" s="6">
        <f>IFERROR(SUMIF(BdP_SL_Cor!$A:$A,'BdP_Series Longas'!$A56,BdP_SL_Cor!$G:$G),"")</f>
        <v>37191.100000000006</v>
      </c>
      <c r="E56" s="6">
        <f>IFERROR(SUMIF(BdP_SL_Cor!$A:$A,'BdP_Series Longas'!$A56,BdP_SL_Cor!$S:$S),"")</f>
        <v>175416.4</v>
      </c>
      <c r="F56" s="6">
        <f t="shared" si="0"/>
        <v>97.99251706057494</v>
      </c>
      <c r="G56" s="6">
        <f t="shared" si="1"/>
        <v>93.600341497252018</v>
      </c>
    </row>
    <row r="57" spans="1:7" s="4" customFormat="1" thickBot="1" x14ac:dyDescent="0.3">
      <c r="A57" s="8">
        <f t="shared" si="2"/>
        <v>2010</v>
      </c>
      <c r="B57" s="6">
        <f>IFERROR(SUMIF(BdP_SL_Const!$A:$A,'BdP_Series Longas'!$A57,BdP_SL_Const!$G:$G),"")</f>
        <v>37525.899999999994</v>
      </c>
      <c r="C57" s="6">
        <f>IFERROR(SUMIF(BdP_SL_Const!$A:$A,'BdP_Series Longas'!$A57,BdP_SL_Const!$R:$R),"")</f>
        <v>190666.59999999998</v>
      </c>
      <c r="D57" s="6">
        <f>IFERROR(SUMIF(BdP_SL_Cor!$A:$A,'BdP_Series Longas'!$A57,BdP_SL_Cor!$G:$G),"")</f>
        <v>36952.9</v>
      </c>
      <c r="E57" s="6">
        <f>IFERROR(SUMIF(BdP_SL_Cor!$A:$A,'BdP_Series Longas'!$A57,BdP_SL_Cor!$S:$S),"")</f>
        <v>179610.80000000002</v>
      </c>
      <c r="F57" s="6">
        <f t="shared" si="0"/>
        <v>98.473054610282517</v>
      </c>
      <c r="G57" s="6">
        <f t="shared" si="1"/>
        <v>94.201501469056481</v>
      </c>
    </row>
    <row r="58" spans="1:7" s="4" customFormat="1" thickBot="1" x14ac:dyDescent="0.3">
      <c r="A58" s="8">
        <f t="shared" si="2"/>
        <v>2011</v>
      </c>
      <c r="B58" s="6">
        <f>IFERROR(SUMIF(BdP_SL_Const!$A:$A,'BdP_Series Longas'!$A58,BdP_SL_Const!$G:$G),"")</f>
        <v>32800.5</v>
      </c>
      <c r="C58" s="6">
        <f>IFERROR(SUMIF(BdP_SL_Const!$A:$A,'BdP_Series Longas'!$A58,BdP_SL_Const!$R:$R),"")</f>
        <v>187432.5</v>
      </c>
      <c r="D58" s="6">
        <f>IFERROR(SUMIF(BdP_SL_Cor!$A:$A,'BdP_Series Longas'!$A58,BdP_SL_Cor!$G:$G),"")</f>
        <v>32437.399999999998</v>
      </c>
      <c r="E58" s="6">
        <f>IFERROR(SUMIF(BdP_SL_Cor!$A:$A,'BdP_Series Longas'!$A58,BdP_SL_Cor!$S:$S),"")</f>
        <v>176096.2</v>
      </c>
      <c r="F58" s="6">
        <f t="shared" si="0"/>
        <v>98.893004679806708</v>
      </c>
      <c r="G58" s="6">
        <f t="shared" si="1"/>
        <v>93.9517959798861</v>
      </c>
    </row>
    <row r="59" spans="1:7" s="4" customFormat="1" thickBot="1" x14ac:dyDescent="0.3">
      <c r="A59" s="8">
        <f t="shared" si="2"/>
        <v>2012</v>
      </c>
      <c r="B59" s="6">
        <f>IFERROR(SUMIF(BdP_SL_Const!$A:$A,'BdP_Series Longas'!$A59,BdP_SL_Const!$G:$G),"")</f>
        <v>27318.7</v>
      </c>
      <c r="C59" s="6">
        <f>IFERROR(SUMIF(BdP_SL_Const!$A:$A,'BdP_Series Longas'!$A59,BdP_SL_Const!$R:$R),"")</f>
        <v>179827.9</v>
      </c>
      <c r="D59" s="6">
        <f>IFERROR(SUMIF(BdP_SL_Cor!$A:$A,'BdP_Series Longas'!$A59,BdP_SL_Cor!$G:$G),"")</f>
        <v>26631.599999999999</v>
      </c>
      <c r="E59" s="6">
        <f>IFERROR(SUMIF(BdP_SL_Cor!$A:$A,'BdP_Series Longas'!$A59,BdP_SL_Cor!$S:$S),"")</f>
        <v>168295.59999999998</v>
      </c>
      <c r="F59" s="6">
        <f t="shared" si="0"/>
        <v>97.484872999081205</v>
      </c>
      <c r="G59" s="6">
        <f t="shared" si="1"/>
        <v>93.587035159727705</v>
      </c>
    </row>
    <row r="60" spans="1:7" s="4" customFormat="1" thickBot="1" x14ac:dyDescent="0.3">
      <c r="A60" s="8">
        <f t="shared" si="2"/>
        <v>2013</v>
      </c>
      <c r="B60" s="6">
        <f>IFERROR(SUMIF(BdP_SL_Const!$A:$A,'BdP_Series Longas'!$A60,BdP_SL_Const!$G:$G),"")</f>
        <v>26005.9</v>
      </c>
      <c r="C60" s="6">
        <f>IFERROR(SUMIF(BdP_SL_Const!$A:$A,'BdP_Series Longas'!$A60,BdP_SL_Const!$R:$R),"")</f>
        <v>178168.59999999998</v>
      </c>
      <c r="D60" s="6">
        <f>IFERROR(SUMIF(BdP_SL_Cor!$A:$A,'BdP_Series Longas'!$A60,BdP_SL_Cor!$G:$G),"")</f>
        <v>25150.3</v>
      </c>
      <c r="E60" s="6">
        <f>IFERROR(SUMIF(BdP_SL_Cor!$A:$A,'BdP_Series Longas'!$A60,BdP_SL_Cor!$S:$S),"")</f>
        <v>170492.3</v>
      </c>
      <c r="F60" s="6">
        <f t="shared" si="0"/>
        <v>96.709977351293347</v>
      </c>
      <c r="G60" s="6">
        <f t="shared" si="1"/>
        <v>95.691552832541774</v>
      </c>
    </row>
    <row r="61" spans="1:7" s="4" customFormat="1" thickBot="1" x14ac:dyDescent="0.3">
      <c r="A61" s="8">
        <f t="shared" si="2"/>
        <v>2014</v>
      </c>
      <c r="B61" s="6">
        <f>IFERROR(SUMIF(BdP_SL_Const!$A:$A,'BdP_Series Longas'!$A61,BdP_SL_Const!$G:$G),"")</f>
        <v>26601.1</v>
      </c>
      <c r="C61" s="6">
        <f>IFERROR(SUMIF(BdP_SL_Const!$A:$A,'BdP_Series Longas'!$A61,BdP_SL_Const!$R:$R),"")</f>
        <v>179580.1</v>
      </c>
      <c r="D61" s="6">
        <f>IFERROR(SUMIF(BdP_SL_Cor!$A:$A,'BdP_Series Longas'!$A61,BdP_SL_Cor!$G:$G),"")</f>
        <v>26012.699999999997</v>
      </c>
      <c r="E61" s="6">
        <f>IFERROR(SUMIF(BdP_SL_Cor!$A:$A,'BdP_Series Longas'!$A61,BdP_SL_Cor!$S:$S),"")</f>
        <v>173053.7</v>
      </c>
      <c r="F61" s="6">
        <f t="shared" si="0"/>
        <v>97.7880613959573</v>
      </c>
      <c r="G61" s="6">
        <f t="shared" si="1"/>
        <v>96.365744311312895</v>
      </c>
    </row>
    <row r="62" spans="1:7" s="4" customFormat="1" thickBot="1" x14ac:dyDescent="0.3">
      <c r="A62" s="8">
        <f t="shared" si="2"/>
        <v>2015</v>
      </c>
      <c r="B62" s="6">
        <f>IFERROR(SUMIF(BdP_SL_Const!$A:$A,'BdP_Series Longas'!$A62,BdP_SL_Const!$G:$G),"")</f>
        <v>28175.600000000002</v>
      </c>
      <c r="C62" s="6">
        <f>IFERROR(SUMIF(BdP_SL_Const!$A:$A,'BdP_Series Longas'!$A62,BdP_SL_Const!$R:$R),"")</f>
        <v>182798.2</v>
      </c>
      <c r="D62" s="6">
        <f>IFERROR(SUMIF(BdP_SL_Cor!$A:$A,'BdP_Series Longas'!$A62,BdP_SL_Cor!$G:$G),"")</f>
        <v>27886.5</v>
      </c>
      <c r="E62" s="6">
        <f>IFERROR(SUMIF(BdP_SL_Cor!$A:$A,'BdP_Series Longas'!$A62,BdP_SL_Cor!$S:$S),"")</f>
        <v>179713.2</v>
      </c>
      <c r="F62" s="6">
        <f t="shared" si="0"/>
        <v>98.973934894021781</v>
      </c>
      <c r="G62" s="6">
        <f t="shared" si="1"/>
        <v>98.312346620480952</v>
      </c>
    </row>
    <row r="63" spans="1:7" s="4" customFormat="1" thickBot="1" x14ac:dyDescent="0.3">
      <c r="A63" s="8">
        <f t="shared" si="2"/>
        <v>2016</v>
      </c>
      <c r="B63" s="6">
        <f>IFERROR(SUMIF(BdP_SL_Const!$A:$A,'BdP_Series Longas'!$A63,BdP_SL_Const!$G:$G),"")</f>
        <v>28893.4</v>
      </c>
      <c r="C63" s="6">
        <f>IFERROR(SUMIF(BdP_SL_Const!$A:$A,'BdP_Series Longas'!$A63,BdP_SL_Const!$R:$R),"")</f>
        <v>186489.8</v>
      </c>
      <c r="D63" s="6">
        <f>IFERROR(SUMIF(BdP_SL_Cor!$A:$A,'BdP_Series Longas'!$A63,BdP_SL_Cor!$G:$G),"")</f>
        <v>28893.3</v>
      </c>
      <c r="E63" s="6">
        <f>IFERROR(SUMIF(BdP_SL_Cor!$A:$A,'BdP_Series Longas'!$A63,BdP_SL_Cor!$S:$S),"")</f>
        <v>186489.8</v>
      </c>
      <c r="F63" s="6">
        <f t="shared" si="0"/>
        <v>99.999653900198652</v>
      </c>
      <c r="G63" s="6">
        <f t="shared" si="1"/>
        <v>100</v>
      </c>
    </row>
    <row r="64" spans="1:7" s="4" customFormat="1" thickBot="1" x14ac:dyDescent="0.3">
      <c r="A64" s="8">
        <f t="shared" si="2"/>
        <v>2017</v>
      </c>
      <c r="B64" s="6">
        <f>IFERROR(SUMIF(BdP_SL_Const!$A:$A,'BdP_Series Longas'!$A64,BdP_SL_Const!$G:$G),"")</f>
        <v>32213</v>
      </c>
      <c r="C64" s="6">
        <f>IFERROR(SUMIF(BdP_SL_Const!$A:$A,'BdP_Series Longas'!$A64,BdP_SL_Const!$R:$R),"")</f>
        <v>193028.80000000002</v>
      </c>
      <c r="D64" s="6">
        <f>IFERROR(SUMIF(BdP_SL_Cor!$A:$A,'BdP_Series Longas'!$A64,BdP_SL_Cor!$G:$G),"")</f>
        <v>32887.699999999997</v>
      </c>
      <c r="E64" s="6">
        <f>IFERROR(SUMIF(BdP_SL_Cor!$A:$A,'BdP_Series Longas'!$A64,BdP_SL_Cor!$S:$S),"")</f>
        <v>195947.1</v>
      </c>
      <c r="F64" s="6">
        <f t="shared" si="0"/>
        <v>102.09449601092726</v>
      </c>
      <c r="G64" s="6">
        <f t="shared" si="1"/>
        <v>101.51184693683015</v>
      </c>
    </row>
    <row r="65" spans="1:7" ht="15" thickBot="1" x14ac:dyDescent="0.35">
      <c r="A65" s="8">
        <f t="shared" si="2"/>
        <v>2018</v>
      </c>
      <c r="B65" s="6">
        <f>IFERROR(SUMIF(BdP_SL_Const!$A:$A,'BdP_Series Longas'!$A65,BdP_SL_Const!$G:$G),"")</f>
        <v>34204.5</v>
      </c>
      <c r="C65" s="6">
        <f>IFERROR(SUMIF(BdP_SL_Const!$A:$A,'BdP_Series Longas'!$A65,BdP_SL_Const!$R:$R),"")</f>
        <v>198528.7</v>
      </c>
      <c r="D65" s="6">
        <f>IFERROR(SUMIF(BdP_SL_Cor!$A:$A,'BdP_Series Longas'!$A65,BdP_SL_Cor!$G:$G),"")</f>
        <v>35953.4</v>
      </c>
      <c r="E65" s="6">
        <f>IFERROR(SUMIF(BdP_SL_Cor!$A:$A,'BdP_Series Longas'!$A65,BdP_SL_Cor!$S:$S),"")</f>
        <v>205184.2</v>
      </c>
      <c r="F65" s="6">
        <f t="shared" si="0"/>
        <v>105.11306991770088</v>
      </c>
      <c r="G65" s="6">
        <f t="shared" si="1"/>
        <v>103.3524120190179</v>
      </c>
    </row>
    <row r="66" spans="1:7" ht="15" thickBot="1" x14ac:dyDescent="0.35">
      <c r="A66" s="8">
        <f t="shared" si="2"/>
        <v>2019</v>
      </c>
      <c r="B66" s="6">
        <f>IFERROR(SUMIF(BdP_SL_Const!$A:$A,'BdP_Series Longas'!$A66,BdP_SL_Const!$G:$G),"")</f>
        <v>36047.300000000003</v>
      </c>
      <c r="C66" s="6">
        <f>IFERROR(SUMIF(BdP_SL_Const!$A:$A,'BdP_Series Longas'!$A66,BdP_SL_Const!$R:$R),"")</f>
        <v>203854.9</v>
      </c>
      <c r="D66" s="6">
        <f>IFERROR(SUMIF(BdP_SL_Cor!$A:$A,'BdP_Series Longas'!$A66,BdP_SL_Cor!$G:$G),"")</f>
        <v>38815.1</v>
      </c>
      <c r="E66" s="6">
        <f>IFERROR(SUMIF(BdP_SL_Cor!$A:$A,'BdP_Series Longas'!$A66,BdP_SL_Cor!$S:$S),"")</f>
        <v>214374.7</v>
      </c>
      <c r="F66" s="6">
        <f t="shared" si="0"/>
        <v>107.67824497257767</v>
      </c>
      <c r="G66" s="6">
        <f t="shared" si="1"/>
        <v>105.16043519189384</v>
      </c>
    </row>
    <row r="67" spans="1:7" ht="15" thickBot="1" x14ac:dyDescent="0.35">
      <c r="A67" s="8">
        <f t="shared" si="2"/>
        <v>2020</v>
      </c>
      <c r="B67" s="6">
        <f>IFERROR(SUMIF(BdP_SL_Const!$A:$A,'BdP_Series Longas'!$A67,BdP_SL_Const!$G:$G),"")</f>
        <v>35262.5</v>
      </c>
      <c r="C67" s="6">
        <f>IFERROR(SUMIF(BdP_SL_Const!$A:$A,'BdP_Series Longas'!$A67,BdP_SL_Const!$R:$R),"")</f>
        <v>186933.90000000002</v>
      </c>
      <c r="D67" s="6">
        <f>IFERROR(SUMIF(BdP_SL_Cor!$A:$A,'BdP_Series Longas'!$A67,BdP_SL_Cor!$G:$G),"")</f>
        <v>38509.799999999996</v>
      </c>
      <c r="E67" s="6">
        <f>IFERROR(SUMIF(BdP_SL_Cor!$A:$A,'BdP_Series Longas'!$A67,BdP_SL_Cor!$S:$S),"")</f>
        <v>200518.90000000002</v>
      </c>
      <c r="F67" s="6">
        <f t="shared" si="0"/>
        <v>109.20893300248137</v>
      </c>
      <c r="G67" s="6">
        <f t="shared" si="1"/>
        <v>107.26727468907458</v>
      </c>
    </row>
    <row r="68" spans="1:7" ht="15" thickBot="1" x14ac:dyDescent="0.35">
      <c r="A68" s="8">
        <f t="shared" si="2"/>
        <v>2021</v>
      </c>
      <c r="B68" s="6">
        <f>IFERROR(SUMIF(BdP_SL_Const!$A:$A,'BdP_Series Longas'!$A68,BdP_SL_Const!$G:$G),"")</f>
        <v>38106.5</v>
      </c>
      <c r="C68" s="6">
        <f>IFERROR(SUMIF(BdP_SL_Const!$A:$A,'BdP_Series Longas'!$A68,BdP_SL_Const!$R:$R),"")</f>
        <v>197659.09999999998</v>
      </c>
      <c r="D68" s="6">
        <f>IFERROR(SUMIF(BdP_SL_Cor!$A:$A,'BdP_Series Longas'!$A68,BdP_SL_Cor!$G:$G),"")</f>
        <v>43639.4</v>
      </c>
      <c r="E68" s="6">
        <f>IFERROR(SUMIF(BdP_SL_Cor!$A:$A,'BdP_Series Longas'!$A68,BdP_SL_Cor!$S:$S),"")</f>
        <v>216053.3</v>
      </c>
      <c r="F68" s="6">
        <f t="shared" si="0"/>
        <v>114.5195701520738</v>
      </c>
      <c r="G68" s="6">
        <f t="shared" si="1"/>
        <v>109.30602233846052</v>
      </c>
    </row>
    <row r="69" spans="1:7" ht="15" thickBot="1" x14ac:dyDescent="0.35">
      <c r="A69" s="8">
        <f t="shared" si="2"/>
        <v>2022</v>
      </c>
      <c r="B69" s="6">
        <f>IFERROR(SUMIF(BdP_SL_Const!$A:$A,'BdP_Series Longas'!$A69,BdP_SL_Const!$G:$G),"")</f>
        <v>39248.5</v>
      </c>
      <c r="C69" s="6">
        <f>IFERROR(SUMIF(BdP_SL_Const!$A:$A,'BdP_Series Longas'!$A69,BdP_SL_Const!$R:$R),"")</f>
        <v>211154.3</v>
      </c>
      <c r="D69" s="6">
        <f>IFERROR(SUMIF(BdP_SL_Cor!$A:$A,'BdP_Series Longas'!$A69,BdP_SL_Cor!$G:$G),"")</f>
        <v>48665.5</v>
      </c>
      <c r="E69" s="6">
        <f>IFERROR(SUMIF(BdP_SL_Cor!$A:$A,'BdP_Series Longas'!$A69,BdP_SL_Cor!$S:$S),"")</f>
        <v>242340.90000000002</v>
      </c>
      <c r="F69" s="6">
        <f t="shared" si="0"/>
        <v>123.99327362829153</v>
      </c>
      <c r="G69" s="6">
        <f t="shared" si="1"/>
        <v>114.76957845518658</v>
      </c>
    </row>
    <row r="70" spans="1:7" ht="15" thickBot="1" x14ac:dyDescent="0.35">
      <c r="A70" s="8">
        <f t="shared" si="2"/>
        <v>2023</v>
      </c>
      <c r="B70" s="6">
        <f>IFERROR(SUMIF(BdP_SL_Const!$A:$A,'BdP_Series Longas'!$A70,BdP_SL_Const!$G:$G),"")</f>
        <v>40249</v>
      </c>
      <c r="C70" s="6">
        <f>IFERROR(SUMIF(BdP_SL_Const!$A:$A,'BdP_Series Longas'!$A70,BdP_SL_Const!$R:$R),"")</f>
        <v>215929</v>
      </c>
      <c r="D70" s="6">
        <f>IFERROR(SUMIF(BdP_SL_Cor!$A:$A,'BdP_Series Longas'!$A70,BdP_SL_Cor!$G:$G),"")</f>
        <v>51472.2</v>
      </c>
      <c r="E70" s="6">
        <f>IFERROR(SUMIF(BdP_SL_Cor!$A:$A,'BdP_Series Longas'!$A70,BdP_SL_Cor!$S:$S),"")</f>
        <v>265502.90000000002</v>
      </c>
      <c r="F70" s="6">
        <f t="shared" si="0"/>
        <v>127.88441948868294</v>
      </c>
      <c r="G70" s="6">
        <f t="shared" si="1"/>
        <v>122.95842614933615</v>
      </c>
    </row>
    <row r="71" spans="1:7" ht="15" thickBot="1" x14ac:dyDescent="0.35">
      <c r="A71" s="8">
        <f t="shared" si="2"/>
        <v>2024</v>
      </c>
      <c r="B71" s="6">
        <f>IFERROR(SUMIF(BdP_SL_Const!$A:$A,'BdP_Series Longas'!$A71,BdP_SL_Const!$G:$G),"")</f>
        <v>0</v>
      </c>
      <c r="C71" s="6">
        <f>IFERROR(SUMIF(BdP_SL_Const!$A:$A,'BdP_Series Longas'!$A71,BdP_SL_Const!$R:$R),"")</f>
        <v>0</v>
      </c>
      <c r="D71" s="6">
        <f>IFERROR(SUMIF(BdP_SL_Cor!$A:$A,'BdP_Series Longas'!$A71,BdP_SL_Cor!$G:$G),"")</f>
        <v>0</v>
      </c>
      <c r="E71" s="6">
        <f>IFERROR(SUMIF(BdP_SL_Cor!$A:$A,'BdP_Series Longas'!$A71,BdP_SL_Cor!$S:$S),"")</f>
        <v>0</v>
      </c>
      <c r="F71" s="6" t="str">
        <f t="shared" si="0"/>
        <v/>
      </c>
      <c r="G71" s="6" t="str">
        <f t="shared" si="1"/>
        <v/>
      </c>
    </row>
    <row r="72" spans="1:7" ht="15" thickBot="1" x14ac:dyDescent="0.35">
      <c r="A72" s="8">
        <f t="shared" si="2"/>
        <v>2025</v>
      </c>
      <c r="B72" s="6">
        <f>IFERROR(SUMIF(BdP_SL_Const!$A:$A,'BdP_Series Longas'!$A72,BdP_SL_Const!$G:$G),"")</f>
        <v>0</v>
      </c>
      <c r="C72" s="6">
        <f>IFERROR(SUMIF(BdP_SL_Const!$A:$A,'BdP_Series Longas'!$A72,BdP_SL_Const!$R:$R),"")</f>
        <v>0</v>
      </c>
      <c r="D72" s="6">
        <f>IFERROR(SUMIF(BdP_SL_Cor!$A:$A,'BdP_Series Longas'!$A72,BdP_SL_Cor!$G:$G),"")</f>
        <v>0</v>
      </c>
      <c r="E72" s="6">
        <f>IFERROR(SUMIF(BdP_SL_Cor!$A:$A,'BdP_Series Longas'!$A72,BdP_SL_Cor!$S:$S),"")</f>
        <v>0</v>
      </c>
      <c r="F72" s="6" t="str">
        <f t="shared" si="0"/>
        <v/>
      </c>
      <c r="G72" s="6" t="str">
        <f t="shared" si="1"/>
        <v/>
      </c>
    </row>
    <row r="73" spans="1:7" ht="15" thickBot="1" x14ac:dyDescent="0.35">
      <c r="A73" s="8">
        <f t="shared" si="2"/>
        <v>2026</v>
      </c>
      <c r="B73" s="6">
        <f>IFERROR(SUMIF(BdP_SL_Const!$A:$A,'BdP_Series Longas'!$A73,BdP_SL_Const!$G:$G),"")</f>
        <v>0</v>
      </c>
      <c r="C73" s="6">
        <f>IFERROR(SUMIF(BdP_SL_Const!$A:$A,'BdP_Series Longas'!$A73,BdP_SL_Const!$R:$R),"")</f>
        <v>0</v>
      </c>
      <c r="D73" s="6">
        <f>IFERROR(SUMIF(BdP_SL_Cor!$A:$A,'BdP_Series Longas'!$A73,BdP_SL_Cor!$G:$G),"")</f>
        <v>0</v>
      </c>
      <c r="E73" s="6">
        <f>IFERROR(SUMIF(BdP_SL_Cor!$A:$A,'BdP_Series Longas'!$A73,BdP_SL_Cor!$S:$S),"")</f>
        <v>0</v>
      </c>
      <c r="F73" s="6" t="str">
        <f t="shared" si="0"/>
        <v/>
      </c>
      <c r="G73" s="6" t="str">
        <f t="shared" si="1"/>
        <v/>
      </c>
    </row>
    <row r="74" spans="1:7" ht="15" thickBot="1" x14ac:dyDescent="0.35">
      <c r="A74" s="8">
        <f t="shared" si="2"/>
        <v>2027</v>
      </c>
      <c r="B74" s="6">
        <f>IFERROR(SUMIF(BdP_SL_Const!$A:$A,'BdP_Series Longas'!$A74,BdP_SL_Const!$G:$G),"")</f>
        <v>0</v>
      </c>
      <c r="C74" s="6">
        <f>IFERROR(SUMIF(BdP_SL_Const!$A:$A,'BdP_Series Longas'!$A74,BdP_SL_Const!$R:$R),"")</f>
        <v>0</v>
      </c>
      <c r="D74" s="6">
        <f>IFERROR(SUMIF(BdP_SL_Cor!$A:$A,'BdP_Series Longas'!$A74,BdP_SL_Cor!$G:$G),"")</f>
        <v>0</v>
      </c>
      <c r="E74" s="6">
        <f>IFERROR(SUMIF(BdP_SL_Cor!$A:$A,'BdP_Series Longas'!$A74,BdP_SL_Cor!$S:$S),"")</f>
        <v>0</v>
      </c>
      <c r="F74" s="6" t="str">
        <f t="shared" si="0"/>
        <v/>
      </c>
      <c r="G74" s="6" t="str">
        <f t="shared" si="1"/>
        <v/>
      </c>
    </row>
    <row r="75" spans="1:7" ht="15" thickBot="1" x14ac:dyDescent="0.35">
      <c r="A75" s="8">
        <f t="shared" si="2"/>
        <v>2028</v>
      </c>
      <c r="B75" s="6">
        <f>IFERROR(SUMIF(BdP_SL_Const!$A:$A,'BdP_Series Longas'!$A75,BdP_SL_Const!$G:$G),"")</f>
        <v>0</v>
      </c>
      <c r="C75" s="6">
        <f>IFERROR(SUMIF(BdP_SL_Const!$A:$A,'BdP_Series Longas'!$A75,BdP_SL_Const!$R:$R),"")</f>
        <v>0</v>
      </c>
      <c r="D75" s="6">
        <f>IFERROR(SUMIF(BdP_SL_Cor!$A:$A,'BdP_Series Longas'!$A75,BdP_SL_Cor!$G:$G),"")</f>
        <v>0</v>
      </c>
      <c r="E75" s="6">
        <f>IFERROR(SUMIF(BdP_SL_Cor!$A:$A,'BdP_Series Longas'!$A75,BdP_SL_Cor!$S:$S),"")</f>
        <v>0</v>
      </c>
      <c r="F75" s="6" t="str">
        <f t="shared" si="0"/>
        <v/>
      </c>
      <c r="G75" s="6" t="str">
        <f t="shared" si="1"/>
        <v/>
      </c>
    </row>
    <row r="76" spans="1:7" ht="15" thickBot="1" x14ac:dyDescent="0.35">
      <c r="A76" s="8">
        <f t="shared" si="2"/>
        <v>2029</v>
      </c>
      <c r="B76" s="6">
        <f>IFERROR(SUMIF(BdP_SL_Const!$A:$A,'BdP_Series Longas'!$A76,BdP_SL_Const!$G:$G),"")</f>
        <v>0</v>
      </c>
      <c r="C76" s="6">
        <f>IFERROR(SUMIF(BdP_SL_Const!$A:$A,'BdP_Series Longas'!$A76,BdP_SL_Const!$R:$R),"")</f>
        <v>0</v>
      </c>
      <c r="D76" s="6">
        <f>IFERROR(SUMIF(BdP_SL_Cor!$A:$A,'BdP_Series Longas'!$A76,BdP_SL_Cor!$G:$G),"")</f>
        <v>0</v>
      </c>
      <c r="E76" s="6">
        <f>IFERROR(SUMIF(BdP_SL_Cor!$A:$A,'BdP_Series Longas'!$A76,BdP_SL_Cor!$S:$S),"")</f>
        <v>0</v>
      </c>
      <c r="F76" s="6" t="str">
        <f t="shared" si="0"/>
        <v/>
      </c>
      <c r="G76" s="6" t="str">
        <f t="shared" si="1"/>
        <v/>
      </c>
    </row>
    <row r="77" spans="1:7" ht="15" thickBot="1" x14ac:dyDescent="0.35">
      <c r="A77" s="8">
        <f t="shared" si="2"/>
        <v>2030</v>
      </c>
      <c r="B77" s="6">
        <f>IFERROR(SUMIF(BdP_SL_Const!$A:$A,'BdP_Series Longas'!$A77,BdP_SL_Const!$G:$G),"")</f>
        <v>0</v>
      </c>
      <c r="C77" s="6">
        <f>IFERROR(SUMIF(BdP_SL_Const!$A:$A,'BdP_Series Longas'!$A77,BdP_SL_Const!$R:$R),"")</f>
        <v>0</v>
      </c>
      <c r="D77" s="6">
        <f>IFERROR(SUMIF(BdP_SL_Cor!$A:$A,'BdP_Series Longas'!$A77,BdP_SL_Cor!$G:$G),"")</f>
        <v>0</v>
      </c>
      <c r="E77" s="6">
        <f>IFERROR(SUMIF(BdP_SL_Cor!$A:$A,'BdP_Series Longas'!$A77,BdP_SL_Cor!$S:$S),"")</f>
        <v>0</v>
      </c>
      <c r="F77" s="6" t="str">
        <f t="shared" si="0"/>
        <v/>
      </c>
      <c r="G77" s="6" t="str">
        <f t="shared" si="1"/>
        <v/>
      </c>
    </row>
    <row r="78" spans="1:7" ht="15" thickBot="1" x14ac:dyDescent="0.35">
      <c r="A78" s="8">
        <f t="shared" si="2"/>
        <v>2031</v>
      </c>
      <c r="B78" s="6">
        <f>IFERROR(SUMIF(BdP_SL_Const!$A:$A,'BdP_Series Longas'!$A78,BdP_SL_Const!$G:$G),"")</f>
        <v>0</v>
      </c>
      <c r="C78" s="6">
        <f>IFERROR(SUMIF(BdP_SL_Const!$A:$A,'BdP_Series Longas'!$A78,BdP_SL_Const!$R:$R),"")</f>
        <v>0</v>
      </c>
      <c r="D78" s="6">
        <f>IFERROR(SUMIF(BdP_SL_Cor!$A:$A,'BdP_Series Longas'!$A78,BdP_SL_Cor!$G:$G),"")</f>
        <v>0</v>
      </c>
      <c r="E78" s="6">
        <f>IFERROR(SUMIF(BdP_SL_Cor!$A:$A,'BdP_Series Longas'!$A78,BdP_SL_Cor!$S:$S),"")</f>
        <v>0</v>
      </c>
      <c r="F78" s="6" t="str">
        <f t="shared" si="0"/>
        <v/>
      </c>
      <c r="G78" s="6" t="str">
        <f t="shared" si="1"/>
        <v/>
      </c>
    </row>
    <row r="79" spans="1:7" ht="15" thickBot="1" x14ac:dyDescent="0.35">
      <c r="A79" s="8">
        <f t="shared" si="2"/>
        <v>2032</v>
      </c>
      <c r="B79" s="6">
        <f>IFERROR(SUMIF(BdP_SL_Const!$A:$A,'BdP_Series Longas'!$A79,BdP_SL_Const!$G:$G),"")</f>
        <v>0</v>
      </c>
      <c r="C79" s="6">
        <f>IFERROR(SUMIF(BdP_SL_Const!$A:$A,'BdP_Series Longas'!$A79,BdP_SL_Const!$R:$R),"")</f>
        <v>0</v>
      </c>
      <c r="D79" s="6">
        <f>IFERROR(SUMIF(BdP_SL_Cor!$A:$A,'BdP_Series Longas'!$A79,BdP_SL_Cor!$G:$G),"")</f>
        <v>0</v>
      </c>
      <c r="E79" s="6">
        <f>IFERROR(SUMIF(BdP_SL_Cor!$A:$A,'BdP_Series Longas'!$A79,BdP_SL_Cor!$S:$S),"")</f>
        <v>0</v>
      </c>
      <c r="F79" s="6" t="str">
        <f t="shared" si="0"/>
        <v/>
      </c>
      <c r="G79" s="6" t="str">
        <f t="shared" si="1"/>
        <v/>
      </c>
    </row>
    <row r="80" spans="1:7" ht="15" thickBot="1" x14ac:dyDescent="0.35">
      <c r="A80" s="8">
        <f t="shared" si="2"/>
        <v>2033</v>
      </c>
      <c r="B80" s="6">
        <f>IFERROR(SUMIF(BdP_SL_Const!$A:$A,'BdP_Series Longas'!$A80,BdP_SL_Const!$G:$G),"")</f>
        <v>0</v>
      </c>
      <c r="C80" s="6">
        <f>IFERROR(SUMIF(BdP_SL_Const!$A:$A,'BdP_Series Longas'!$A80,BdP_SL_Const!$R:$R),"")</f>
        <v>0</v>
      </c>
      <c r="D80" s="6">
        <f>IFERROR(SUMIF(BdP_SL_Cor!$A:$A,'BdP_Series Longas'!$A80,BdP_SL_Cor!$G:$G),"")</f>
        <v>0</v>
      </c>
      <c r="E80" s="6">
        <f>IFERROR(SUMIF(BdP_SL_Cor!$A:$A,'BdP_Series Longas'!$A80,BdP_SL_Cor!$S:$S),"")</f>
        <v>0</v>
      </c>
      <c r="F80" s="6" t="str">
        <f t="shared" si="0"/>
        <v/>
      </c>
      <c r="G80" s="6" t="str">
        <f t="shared" si="1"/>
        <v/>
      </c>
    </row>
    <row r="81" spans="1:7" ht="15" thickBot="1" x14ac:dyDescent="0.35">
      <c r="A81" s="8">
        <f t="shared" si="2"/>
        <v>2034</v>
      </c>
      <c r="B81" s="6">
        <f>IFERROR(SUMIF(BdP_SL_Const!$A:$A,'BdP_Series Longas'!$A81,BdP_SL_Const!$G:$G),"")</f>
        <v>0</v>
      </c>
      <c r="C81" s="6">
        <f>IFERROR(SUMIF(BdP_SL_Const!$A:$A,'BdP_Series Longas'!$A81,BdP_SL_Const!$R:$R),"")</f>
        <v>0</v>
      </c>
      <c r="D81" s="6">
        <f>IFERROR(SUMIF(BdP_SL_Cor!$A:$A,'BdP_Series Longas'!$A81,BdP_SL_Cor!$G:$G),"")</f>
        <v>0</v>
      </c>
      <c r="E81" s="6">
        <f>IFERROR(SUMIF(BdP_SL_Cor!$A:$A,'BdP_Series Longas'!$A81,BdP_SL_Cor!$S:$S),"")</f>
        <v>0</v>
      </c>
      <c r="F81" s="6" t="str">
        <f t="shared" si="0"/>
        <v/>
      </c>
      <c r="G81" s="6" t="str">
        <f t="shared" si="1"/>
        <v/>
      </c>
    </row>
    <row r="82" spans="1:7" ht="15" thickBot="1" x14ac:dyDescent="0.35">
      <c r="A82" s="8">
        <f t="shared" si="2"/>
        <v>2035</v>
      </c>
      <c r="B82" s="6">
        <f>IFERROR(SUMIF(BdP_SL_Const!$A:$A,'BdP_Series Longas'!$A82,BdP_SL_Const!$G:$G),"")</f>
        <v>0</v>
      </c>
      <c r="C82" s="6">
        <f>IFERROR(SUMIF(BdP_SL_Const!$A:$A,'BdP_Series Longas'!$A82,BdP_SL_Const!$R:$R),"")</f>
        <v>0</v>
      </c>
      <c r="D82" s="6">
        <f>IFERROR(SUMIF(BdP_SL_Cor!$A:$A,'BdP_Series Longas'!$A82,BdP_SL_Cor!$G:$G),"")</f>
        <v>0</v>
      </c>
      <c r="E82" s="6">
        <f>IFERROR(SUMIF(BdP_SL_Cor!$A:$A,'BdP_Series Longas'!$A82,BdP_SL_Cor!$S:$S),"")</f>
        <v>0</v>
      </c>
      <c r="F82" s="6" t="str">
        <f t="shared" si="0"/>
        <v/>
      </c>
      <c r="G82" s="6" t="str">
        <f t="shared" si="1"/>
        <v/>
      </c>
    </row>
    <row r="83" spans="1:7" ht="15" thickBot="1" x14ac:dyDescent="0.35">
      <c r="A83" s="8">
        <f t="shared" si="2"/>
        <v>2036</v>
      </c>
      <c r="B83" s="6">
        <f>IFERROR(SUMIF(BdP_SL_Const!$A:$A,'BdP_Series Longas'!$A83,BdP_SL_Const!$G:$G),"")</f>
        <v>0</v>
      </c>
      <c r="C83" s="6">
        <f>IFERROR(SUMIF(BdP_SL_Const!$A:$A,'BdP_Series Longas'!$A83,BdP_SL_Const!$R:$R),"")</f>
        <v>0</v>
      </c>
      <c r="D83" s="6">
        <f>IFERROR(SUMIF(BdP_SL_Cor!$A:$A,'BdP_Series Longas'!$A83,BdP_SL_Cor!$G:$G),"")</f>
        <v>0</v>
      </c>
      <c r="E83" s="6">
        <f>IFERROR(SUMIF(BdP_SL_Cor!$A:$A,'BdP_Series Longas'!$A83,BdP_SL_Cor!$S:$S),"")</f>
        <v>0</v>
      </c>
      <c r="F83" s="6" t="str">
        <f t="shared" si="0"/>
        <v/>
      </c>
      <c r="G83" s="6" t="str">
        <f t="shared" si="1"/>
        <v/>
      </c>
    </row>
    <row r="84" spans="1:7" ht="15" thickBot="1" x14ac:dyDescent="0.35">
      <c r="A84" s="8">
        <f t="shared" si="2"/>
        <v>2037</v>
      </c>
      <c r="B84" s="6">
        <f>IFERROR(SUMIF(BdP_SL_Const!$A:$A,'BdP_Series Longas'!$A84,BdP_SL_Const!$G:$G),"")</f>
        <v>0</v>
      </c>
      <c r="C84" s="6">
        <f>IFERROR(SUMIF(BdP_SL_Const!$A:$A,'BdP_Series Longas'!$A84,BdP_SL_Const!$R:$R),"")</f>
        <v>0</v>
      </c>
      <c r="D84" s="6">
        <f>IFERROR(SUMIF(BdP_SL_Cor!$A:$A,'BdP_Series Longas'!$A84,BdP_SL_Cor!$G:$G),"")</f>
        <v>0</v>
      </c>
      <c r="E84" s="6">
        <f>IFERROR(SUMIF(BdP_SL_Cor!$A:$A,'BdP_Series Longas'!$A84,BdP_SL_Cor!$S:$S),"")</f>
        <v>0</v>
      </c>
      <c r="F84" s="6" t="str">
        <f t="shared" si="0"/>
        <v/>
      </c>
      <c r="G84" s="6" t="str">
        <f t="shared" si="1"/>
        <v/>
      </c>
    </row>
    <row r="85" spans="1:7" ht="15" thickBot="1" x14ac:dyDescent="0.35">
      <c r="A85" s="8">
        <f t="shared" si="2"/>
        <v>2038</v>
      </c>
      <c r="B85" s="6">
        <f>IFERROR(SUMIF(BdP_SL_Const!$A:$A,'BdP_Series Longas'!$A85,BdP_SL_Const!$G:$G),"")</f>
        <v>0</v>
      </c>
      <c r="C85" s="6">
        <f>IFERROR(SUMIF(BdP_SL_Const!$A:$A,'BdP_Series Longas'!$A85,BdP_SL_Const!$R:$R),"")</f>
        <v>0</v>
      </c>
      <c r="D85" s="6">
        <f>IFERROR(SUMIF(BdP_SL_Cor!$A:$A,'BdP_Series Longas'!$A85,BdP_SL_Cor!$G:$G),"")</f>
        <v>0</v>
      </c>
      <c r="E85" s="6">
        <f>IFERROR(SUMIF(BdP_SL_Cor!$A:$A,'BdP_Series Longas'!$A85,BdP_SL_Cor!$S:$S),"")</f>
        <v>0</v>
      </c>
      <c r="F85" s="6" t="str">
        <f t="shared" si="0"/>
        <v/>
      </c>
      <c r="G85" s="6" t="str">
        <f t="shared" si="1"/>
        <v/>
      </c>
    </row>
    <row r="86" spans="1:7" ht="15" thickBot="1" x14ac:dyDescent="0.35">
      <c r="A86" s="8">
        <f t="shared" si="2"/>
        <v>2039</v>
      </c>
      <c r="B86" s="6">
        <f>IFERROR(SUMIF(BdP_SL_Const!$A:$A,'BdP_Series Longas'!$A86,BdP_SL_Const!$G:$G),"")</f>
        <v>0</v>
      </c>
      <c r="C86" s="6">
        <f>IFERROR(SUMIF(BdP_SL_Const!$A:$A,'BdP_Series Longas'!$A86,BdP_SL_Const!$R:$R),"")</f>
        <v>0</v>
      </c>
      <c r="D86" s="6">
        <f>IFERROR(SUMIF(BdP_SL_Cor!$A:$A,'BdP_Series Longas'!$A86,BdP_SL_Cor!$G:$G),"")</f>
        <v>0</v>
      </c>
      <c r="E86" s="6">
        <f>IFERROR(SUMIF(BdP_SL_Cor!$A:$A,'BdP_Series Longas'!$A86,BdP_SL_Cor!$S:$S),"")</f>
        <v>0</v>
      </c>
      <c r="F86" s="6" t="str">
        <f t="shared" si="0"/>
        <v/>
      </c>
      <c r="G86" s="6" t="str">
        <f t="shared" si="1"/>
        <v/>
      </c>
    </row>
    <row r="87" spans="1:7" ht="15" thickBot="1" x14ac:dyDescent="0.35">
      <c r="A87" s="8">
        <f t="shared" si="2"/>
        <v>2040</v>
      </c>
      <c r="B87" s="6">
        <f>IFERROR(SUMIF(BdP_SL_Const!$A:$A,'BdP_Series Longas'!$A87,BdP_SL_Const!$G:$G),"")</f>
        <v>0</v>
      </c>
      <c r="C87" s="6">
        <f>IFERROR(SUMIF(BdP_SL_Const!$A:$A,'BdP_Series Longas'!$A87,BdP_SL_Const!$R:$R),"")</f>
        <v>0</v>
      </c>
      <c r="D87" s="6">
        <f>IFERROR(SUMIF(BdP_SL_Cor!$A:$A,'BdP_Series Longas'!$A87,BdP_SL_Cor!$G:$G),"")</f>
        <v>0</v>
      </c>
      <c r="E87" s="6">
        <f>IFERROR(SUMIF(BdP_SL_Cor!$A:$A,'BdP_Series Longas'!$A87,BdP_SL_Cor!$S:$S),"")</f>
        <v>0</v>
      </c>
      <c r="F87" s="6" t="str">
        <f t="shared" si="0"/>
        <v/>
      </c>
      <c r="G87" s="6" t="str">
        <f t="shared" si="1"/>
        <v/>
      </c>
    </row>
    <row r="88" spans="1:7" ht="15" thickBot="1" x14ac:dyDescent="0.35">
      <c r="B88" s="6">
        <f>IFERROR(SUMIF(BdP_SL_Const!$A:$A,'BdP_Series Longas'!$A88,BdP_SL_Const!$G:$G),"")</f>
        <v>0</v>
      </c>
      <c r="C88" s="6">
        <f>IFERROR(SUMIF(BdP_SL_Const!$A:$A,'BdP_Series Longas'!$A88,BdP_SL_Const!$R:$R),"")</f>
        <v>0</v>
      </c>
      <c r="D88" s="6">
        <f>IFERROR(SUMIF(BdP_SL_Cor!$A:$A,'BdP_Series Longas'!$A88,BdP_SL_Cor!$G:$G),"")</f>
        <v>0</v>
      </c>
      <c r="E88" s="6">
        <f>IFERROR(SUMIF(BdP_SL_Cor!$A:$A,'BdP_Series Longas'!$A88,BdP_SL_Cor!$S:$S),"")</f>
        <v>0</v>
      </c>
      <c r="F88" s="6" t="str">
        <f t="shared" si="0"/>
        <v/>
      </c>
      <c r="G88" s="6" t="str">
        <f t="shared" si="1"/>
        <v/>
      </c>
    </row>
    <row r="89" spans="1:7" ht="15" thickBot="1" x14ac:dyDescent="0.35">
      <c r="B89" s="6">
        <f>IFERROR(SUMIF(BdP_SL_Const!$A:$A,'BdP_Series Longas'!$A89,BdP_SL_Const!$G:$G),"")</f>
        <v>0</v>
      </c>
      <c r="C89" s="6">
        <f>IFERROR(SUMIF(BdP_SL_Const!$A:$A,'BdP_Series Longas'!$A89,BdP_SL_Const!$R:$R),"")</f>
        <v>0</v>
      </c>
      <c r="D89" s="6">
        <f>IFERROR(SUMIF(BdP_SL_Cor!$A:$A,'BdP_Series Longas'!$A89,BdP_SL_Cor!$G:$G),"")</f>
        <v>0</v>
      </c>
      <c r="E89" s="6">
        <f>IFERROR(SUMIF(BdP_SL_Cor!$A:$A,'BdP_Series Longas'!$A89,BdP_SL_Cor!$S:$S),"")</f>
        <v>0</v>
      </c>
      <c r="F89" s="6" t="str">
        <f>IFERROR((D89/B89)*(100),"")</f>
        <v/>
      </c>
      <c r="G89" s="6" t="str">
        <f>IFERROR((E89/C89)*(100),"")</f>
        <v/>
      </c>
    </row>
  </sheetData>
  <sheetProtection algorithmName="SHA-512" hashValue="6TujCojtvg7R5efmxPkOr5p055czrr8XNNVvGuWWLzA9A3Dwj0f8kmq24O6jWMIjbb1lplESJMnxkapa/SVYbg==" saltValue="RPyM6DgU5VZvaGin3izeKw==" spinCount="100000" sheet="1" objects="1" scenarios="1" autoFilter="0"/>
  <mergeCells count="58">
    <mergeCell ref="D1:D2"/>
    <mergeCell ref="A17:A18"/>
    <mergeCell ref="B17:B18"/>
    <mergeCell ref="C17:C18"/>
    <mergeCell ref="D17:D18"/>
    <mergeCell ref="A13:A14"/>
    <mergeCell ref="B13:B14"/>
    <mergeCell ref="C13:C14"/>
    <mergeCell ref="D13:D14"/>
    <mergeCell ref="A9:A10"/>
    <mergeCell ref="B9:B10"/>
    <mergeCell ref="C9:C10"/>
    <mergeCell ref="D9:D10"/>
    <mergeCell ref="A1:A2"/>
    <mergeCell ref="E17:E18"/>
    <mergeCell ref="A19:A20"/>
    <mergeCell ref="B19:B20"/>
    <mergeCell ref="C19:C20"/>
    <mergeCell ref="D19:D20"/>
    <mergeCell ref="E19:E20"/>
    <mergeCell ref="E13:E14"/>
    <mergeCell ref="A15:A16"/>
    <mergeCell ref="B15:B16"/>
    <mergeCell ref="C15:C16"/>
    <mergeCell ref="D15:D16"/>
    <mergeCell ref="E15:E16"/>
    <mergeCell ref="E9:E10"/>
    <mergeCell ref="A11:A12"/>
    <mergeCell ref="B11:B12"/>
    <mergeCell ref="C11:C12"/>
    <mergeCell ref="D11:D12"/>
    <mergeCell ref="E11:E12"/>
    <mergeCell ref="E5:E6"/>
    <mergeCell ref="A7:A8"/>
    <mergeCell ref="B7:B8"/>
    <mergeCell ref="C7:C8"/>
    <mergeCell ref="D7:D8"/>
    <mergeCell ref="E7:E8"/>
    <mergeCell ref="D5:D6"/>
    <mergeCell ref="A5:A6"/>
    <mergeCell ref="B5:B6"/>
    <mergeCell ref="C5:C6"/>
    <mergeCell ref="F15:F16"/>
    <mergeCell ref="F17:F18"/>
    <mergeCell ref="F19:F20"/>
    <mergeCell ref="G5:G6"/>
    <mergeCell ref="G7:G8"/>
    <mergeCell ref="G9:G10"/>
    <mergeCell ref="G11:G12"/>
    <mergeCell ref="G13:G14"/>
    <mergeCell ref="G15:G16"/>
    <mergeCell ref="G17:G18"/>
    <mergeCell ref="G19:G20"/>
    <mergeCell ref="F9:F10"/>
    <mergeCell ref="F11:F12"/>
    <mergeCell ref="F5:F6"/>
    <mergeCell ref="F7:F8"/>
    <mergeCell ref="F13:F14"/>
  </mergeCells>
  <pageMargins left="0.75" right="0.75" top="1" bottom="1" header="0.5" footer="0.5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Folha63"/>
  <dimension ref="A1:V56"/>
  <sheetViews>
    <sheetView topLeftCell="A34" workbookViewId="0">
      <selection activeCell="A34" sqref="A1:XFD1048576"/>
    </sheetView>
  </sheetViews>
  <sheetFormatPr defaultRowHeight="14.4" x14ac:dyDescent="0.3"/>
  <cols>
    <col min="1" max="1" width="8.88671875" style="9"/>
    <col min="2" max="2" width="21" style="9" bestFit="1" customWidth="1"/>
    <col min="3" max="13" width="8.88671875" style="9"/>
    <col min="14" max="14" width="11.109375" style="9" bestFit="1" customWidth="1"/>
    <col min="15" max="15" width="8.88671875" style="9"/>
    <col min="16" max="16" width="12.109375" style="9" bestFit="1" customWidth="1"/>
    <col min="17" max="17" width="10.109375" style="9" bestFit="1" customWidth="1"/>
    <col min="18" max="18" width="11.109375" style="9" bestFit="1" customWidth="1"/>
    <col min="19" max="19" width="8.88671875" style="9"/>
    <col min="20" max="20" width="5" style="9" bestFit="1" customWidth="1"/>
    <col min="21" max="21" width="5" style="10" bestFit="1" customWidth="1"/>
    <col min="22" max="22" width="11.44140625" style="9" bestFit="1" customWidth="1"/>
    <col min="23" max="16384" width="8.88671875" style="9"/>
  </cols>
  <sheetData>
    <row r="1" spans="1:22" x14ac:dyDescent="0.3">
      <c r="A1" s="9">
        <v>6</v>
      </c>
      <c r="B1" s="9" t="str">
        <f>VLOOKUP(A1,$A$5:$B$10,2,FALSE)</f>
        <v>Continente</v>
      </c>
      <c r="E1" s="9">
        <v>2</v>
      </c>
      <c r="P1" s="9">
        <f>E1</f>
        <v>2</v>
      </c>
      <c r="Q1" s="9">
        <f>P1+1</f>
        <v>3</v>
      </c>
      <c r="R1" s="9">
        <f>Q1+2</f>
        <v>5</v>
      </c>
    </row>
    <row r="2" spans="1:22" x14ac:dyDescent="0.3">
      <c r="D2" s="70" t="s">
        <v>40</v>
      </c>
      <c r="E2" s="70"/>
      <c r="G2" s="70" t="s">
        <v>41</v>
      </c>
      <c r="H2" s="70"/>
      <c r="J2" s="70" t="s">
        <v>42</v>
      </c>
      <c r="K2" s="70"/>
      <c r="M2" s="70" t="s">
        <v>43</v>
      </c>
      <c r="N2" s="70"/>
    </row>
    <row r="3" spans="1:22" x14ac:dyDescent="0.3">
      <c r="U3" s="9"/>
      <c r="V3" s="10"/>
    </row>
    <row r="4" spans="1:22" x14ac:dyDescent="0.3">
      <c r="D4" s="12"/>
      <c r="E4" s="11" t="str">
        <f>HLOOKUP(B1,'Telecom Encad NUTS II Tab'!$B$4:$E$42,1,FALSE)</f>
        <v>Continente</v>
      </c>
      <c r="G4" s="12"/>
      <c r="H4" s="11" t="str">
        <f>E4</f>
        <v>Continente</v>
      </c>
      <c r="J4" s="12"/>
      <c r="K4" s="11" t="str">
        <f>H4</f>
        <v>Continente</v>
      </c>
      <c r="M4" s="12"/>
      <c r="N4" s="11" t="str">
        <f>K4</f>
        <v>Continente</v>
      </c>
      <c r="P4" s="11" t="s">
        <v>32</v>
      </c>
      <c r="Q4" s="11" t="s">
        <v>37</v>
      </c>
      <c r="R4" s="11" t="s">
        <v>38</v>
      </c>
      <c r="T4" s="9">
        <f>MAX(T5:T500)</f>
        <v>2023</v>
      </c>
      <c r="U4" s="9"/>
      <c r="V4" s="10" t="s">
        <v>32</v>
      </c>
    </row>
    <row r="5" spans="1:22" x14ac:dyDescent="0.3">
      <c r="A5" s="9">
        <v>1</v>
      </c>
      <c r="B5" s="9" t="s">
        <v>0</v>
      </c>
      <c r="D5" s="13">
        <f t="shared" ref="D5:D43" si="0">D6-1</f>
        <v>1983</v>
      </c>
      <c r="E5" s="9">
        <f>VLOOKUP($D5,'Telecom Encad NUTS II Tab'!$A$5:$E$508,E$1,FALSE)</f>
        <v>313586.07707363233</v>
      </c>
      <c r="G5" s="13">
        <f>D5</f>
        <v>1983</v>
      </c>
      <c r="H5" s="14">
        <f>IF(SUM(E5)=0,"",E5/P5)</f>
        <v>1</v>
      </c>
      <c r="J5" s="13">
        <f>G5</f>
        <v>1983</v>
      </c>
      <c r="K5" s="14">
        <f>IF(SUM(E5)=0,"",E5/Q5)</f>
        <v>1.6684547862390653E-2</v>
      </c>
      <c r="M5" s="13">
        <f>J5</f>
        <v>1983</v>
      </c>
      <c r="N5" s="14">
        <f>IF(SUM(E5)=0,"",E5/R5)</f>
        <v>3.0360006377591494E-3</v>
      </c>
      <c r="P5" s="15">
        <f>VLOOKUP($D5,'Telecom Encad NUTS II Tab'!$A$5:$E$508,P$1,FALSE)</f>
        <v>313586.07707363233</v>
      </c>
      <c r="Q5" s="15">
        <f>VLOOKUP($D5,'Telecom Encad NUTS II Tab'!$A$5:$E$508,Q$1,FALSE)</f>
        <v>18795000</v>
      </c>
      <c r="R5" s="15">
        <f>VLOOKUP($D5,'Telecom Encad NUTS II Tab'!$A$5:$E$508,R$1,FALSE)</f>
        <v>103289200</v>
      </c>
      <c r="T5" s="9">
        <f>IF(SUM(V5)&gt;0,U5,"")</f>
        <v>1978</v>
      </c>
      <c r="U5" s="9">
        <v>1978</v>
      </c>
      <c r="V5" s="10">
        <f>IFERROR(VLOOKUP($U5,'Telecom Cor NUTS II Tab'!$A$5:$I$52,2,FALSE),"")</f>
        <v>9693</v>
      </c>
    </row>
    <row r="6" spans="1:22" x14ac:dyDescent="0.3">
      <c r="A6" s="9">
        <v>2</v>
      </c>
      <c r="B6" s="9" t="s">
        <v>1</v>
      </c>
      <c r="D6" s="13">
        <f t="shared" si="0"/>
        <v>1984</v>
      </c>
      <c r="E6" s="9">
        <f>VLOOKUP($D6,'Telecom Encad NUTS II Tab'!$A$5:$E$508,E$1,FALSE)</f>
        <v>313487.98040582146</v>
      </c>
      <c r="G6" s="13">
        <f t="shared" ref="G6:G45" si="1">D6</f>
        <v>1984</v>
      </c>
      <c r="H6" s="14">
        <f t="shared" ref="H6:H44" si="2">IF(SUM(E6)=0,"",E6/P6)</f>
        <v>1</v>
      </c>
      <c r="J6" s="13">
        <f t="shared" ref="J6:J45" si="3">G6</f>
        <v>1984</v>
      </c>
      <c r="K6" s="14">
        <f t="shared" ref="K6:K44" si="4">IF(SUM(E6)=0,"",E6/Q6)</f>
        <v>1.8984774075906975E-2</v>
      </c>
      <c r="M6" s="13">
        <f t="shared" ref="M6:M45" si="5">J6</f>
        <v>1984</v>
      </c>
      <c r="N6" s="14">
        <f t="shared" ref="N6:N44" si="6">IF(SUM(E6)=0,"",E6/R6)</f>
        <v>3.0741801176355017E-3</v>
      </c>
      <c r="P6" s="15">
        <f>VLOOKUP($D6,'Telecom Encad NUTS II Tab'!$A$5:$E$508,P$1,FALSE)</f>
        <v>313487.98040582146</v>
      </c>
      <c r="Q6" s="15">
        <f>VLOOKUP($D6,'Telecom Encad NUTS II Tab'!$A$5:$E$508,Q$1,FALSE)</f>
        <v>16512599.999999998</v>
      </c>
      <c r="R6" s="15">
        <f>VLOOKUP($D6,'Telecom Encad NUTS II Tab'!$A$5:$E$508,R$1,FALSE)</f>
        <v>101974500</v>
      </c>
      <c r="T6" s="9">
        <f t="shared" ref="T6:T56" si="7">IF(SUM(V6)&gt;0,U6,"")</f>
        <v>1979</v>
      </c>
      <c r="U6" s="9">
        <v>1979</v>
      </c>
      <c r="V6" s="10">
        <f>IFERROR(VLOOKUP($U6,'Telecom Cor NUTS II Tab'!$A$5:$I$52,2,FALSE),"")</f>
        <v>13985</v>
      </c>
    </row>
    <row r="7" spans="1:22" x14ac:dyDescent="0.3">
      <c r="A7" s="9">
        <v>3</v>
      </c>
      <c r="B7" s="9" t="s">
        <v>33</v>
      </c>
      <c r="D7" s="13">
        <f t="shared" si="0"/>
        <v>1985</v>
      </c>
      <c r="E7" s="9">
        <f>VLOOKUP($D7,'Telecom Encad NUTS II Tab'!$A$5:$E$508,E$1,FALSE)</f>
        <v>342546.52473233081</v>
      </c>
      <c r="G7" s="13">
        <f t="shared" si="1"/>
        <v>1985</v>
      </c>
      <c r="H7" s="14">
        <f t="shared" si="2"/>
        <v>1</v>
      </c>
      <c r="J7" s="13">
        <f t="shared" si="3"/>
        <v>1985</v>
      </c>
      <c r="K7" s="14">
        <f t="shared" si="4"/>
        <v>2.1172685366088177E-2</v>
      </c>
      <c r="M7" s="13">
        <f t="shared" si="5"/>
        <v>1985</v>
      </c>
      <c r="N7" s="14">
        <f t="shared" si="6"/>
        <v>3.3287937480851672E-3</v>
      </c>
      <c r="P7" s="15">
        <f>VLOOKUP($D7,'Telecom Encad NUTS II Tab'!$A$5:$E$508,P$1,FALSE)</f>
        <v>342546.52473233081</v>
      </c>
      <c r="Q7" s="15">
        <f>VLOOKUP($D7,'Telecom Encad NUTS II Tab'!$A$5:$E$508,Q$1,FALSE)</f>
        <v>16178700</v>
      </c>
      <c r="R7" s="15">
        <f>VLOOKUP($D7,'Telecom Encad NUTS II Tab'!$A$5:$E$508,R$1,FALSE)</f>
        <v>102904099.99999999</v>
      </c>
      <c r="T7" s="9">
        <f t="shared" si="7"/>
        <v>1980</v>
      </c>
      <c r="U7" s="9">
        <v>1980</v>
      </c>
      <c r="V7" s="10">
        <f>IFERROR(VLOOKUP($U7,'Telecom Cor NUTS II Tab'!$A$5:$I$52,2,FALSE),"")</f>
        <v>30851.428058379304</v>
      </c>
    </row>
    <row r="8" spans="1:22" x14ac:dyDescent="0.3">
      <c r="A8" s="9">
        <v>4</v>
      </c>
      <c r="B8" s="9" t="s">
        <v>2</v>
      </c>
      <c r="D8" s="13">
        <f t="shared" si="0"/>
        <v>1986</v>
      </c>
      <c r="E8" s="9">
        <f>VLOOKUP($D8,'Telecom Encad NUTS II Tab'!$A$5:$E$508,E$1,FALSE)</f>
        <v>350144.96674747922</v>
      </c>
      <c r="G8" s="13">
        <f t="shared" si="1"/>
        <v>1986</v>
      </c>
      <c r="H8" s="14">
        <f t="shared" si="2"/>
        <v>1</v>
      </c>
      <c r="J8" s="13">
        <f t="shared" si="3"/>
        <v>1986</v>
      </c>
      <c r="K8" s="14">
        <f t="shared" si="4"/>
        <v>2.0379303592692053E-2</v>
      </c>
      <c r="M8" s="13">
        <f t="shared" si="5"/>
        <v>1986</v>
      </c>
      <c r="N8" s="14">
        <f t="shared" si="6"/>
        <v>3.3006854735463365E-3</v>
      </c>
      <c r="P8" s="15">
        <f>VLOOKUP($D8,'Telecom Encad NUTS II Tab'!$A$5:$E$508,P$1,FALSE)</f>
        <v>350144.96674747922</v>
      </c>
      <c r="Q8" s="15">
        <f>VLOOKUP($D8,'Telecom Encad NUTS II Tab'!$A$5:$E$508,Q$1,FALSE)</f>
        <v>17181400</v>
      </c>
      <c r="R8" s="15">
        <f>VLOOKUP($D8,'Telecom Encad NUTS II Tab'!$A$5:$E$508,R$1,FALSE)</f>
        <v>106082500</v>
      </c>
      <c r="T8" s="9">
        <f t="shared" si="7"/>
        <v>1981</v>
      </c>
      <c r="U8" s="9">
        <v>1981</v>
      </c>
      <c r="V8" s="10">
        <f>IFERROR(VLOOKUP($U8,'Telecom Cor NUTS II Tab'!$A$5:$I$52,2,FALSE),"")</f>
        <v>45615.516604981996</v>
      </c>
    </row>
    <row r="9" spans="1:22" x14ac:dyDescent="0.3">
      <c r="A9" s="9">
        <v>5</v>
      </c>
      <c r="B9" s="9" t="s">
        <v>3</v>
      </c>
      <c r="D9" s="13">
        <f t="shared" si="0"/>
        <v>1987</v>
      </c>
      <c r="E9" s="9">
        <f>VLOOKUP($D9,'Telecom Encad NUTS II Tab'!$A$5:$E$508,E$1,FALSE)</f>
        <v>425544.31731293252</v>
      </c>
      <c r="G9" s="13">
        <f t="shared" si="1"/>
        <v>1987</v>
      </c>
      <c r="H9" s="14">
        <f t="shared" si="2"/>
        <v>1</v>
      </c>
      <c r="J9" s="13">
        <f t="shared" si="3"/>
        <v>1987</v>
      </c>
      <c r="K9" s="14">
        <f t="shared" si="4"/>
        <v>2.0533096450288182E-2</v>
      </c>
      <c r="M9" s="13">
        <f t="shared" si="5"/>
        <v>1987</v>
      </c>
      <c r="N9" s="14">
        <f t="shared" si="6"/>
        <v>3.7556522399883902E-3</v>
      </c>
      <c r="P9" s="15">
        <f>VLOOKUP($D9,'Telecom Encad NUTS II Tab'!$A$5:$E$508,P$1,FALSE)</f>
        <v>425544.31731293252</v>
      </c>
      <c r="Q9" s="15">
        <f>VLOOKUP($D9,'Telecom Encad NUTS II Tab'!$A$5:$E$508,Q$1,FALSE)</f>
        <v>20724800</v>
      </c>
      <c r="R9" s="15">
        <f>VLOOKUP($D9,'Telecom Encad NUTS II Tab'!$A$5:$E$508,R$1,FALSE)</f>
        <v>113307700</v>
      </c>
      <c r="T9" s="9">
        <f t="shared" si="7"/>
        <v>1982</v>
      </c>
      <c r="U9" s="9">
        <v>1982</v>
      </c>
      <c r="V9" s="10">
        <f>IFERROR(VLOOKUP($U9,'Telecom Cor NUTS II Tab'!$A$5:$I$52,2,FALSE),"")</f>
        <v>64044.836942967449</v>
      </c>
    </row>
    <row r="10" spans="1:22" x14ac:dyDescent="0.3">
      <c r="A10" s="9">
        <v>6</v>
      </c>
      <c r="B10" s="9" t="s">
        <v>32</v>
      </c>
      <c r="D10" s="13">
        <f t="shared" si="0"/>
        <v>1988</v>
      </c>
      <c r="E10" s="9">
        <f>VLOOKUP($D10,'Telecom Encad NUTS II Tab'!$A$5:$E$508,E$1,FALSE)</f>
        <v>610073.21785441414</v>
      </c>
      <c r="G10" s="13">
        <f t="shared" si="1"/>
        <v>1988</v>
      </c>
      <c r="H10" s="14">
        <f t="shared" si="2"/>
        <v>1</v>
      </c>
      <c r="J10" s="13">
        <f t="shared" si="3"/>
        <v>1988</v>
      </c>
      <c r="K10" s="14">
        <f t="shared" si="4"/>
        <v>2.5822111989097354E-2</v>
      </c>
      <c r="M10" s="13">
        <f t="shared" si="5"/>
        <v>1988</v>
      </c>
      <c r="N10" s="14">
        <f t="shared" si="6"/>
        <v>5.0610800529807768E-3</v>
      </c>
      <c r="P10" s="15">
        <f>VLOOKUP($D10,'Telecom Encad NUTS II Tab'!$A$5:$E$508,P$1,FALSE)</f>
        <v>610073.21785441414</v>
      </c>
      <c r="Q10" s="15">
        <f>VLOOKUP($D10,'Telecom Encad NUTS II Tab'!$A$5:$E$508,Q$1,FALSE)</f>
        <v>23626000</v>
      </c>
      <c r="R10" s="15">
        <f>VLOOKUP($D10,'Telecom Encad NUTS II Tab'!$A$5:$E$508,R$1,FALSE)</f>
        <v>120542100</v>
      </c>
      <c r="T10" s="9">
        <f t="shared" si="7"/>
        <v>1983</v>
      </c>
      <c r="U10" s="9">
        <v>1983</v>
      </c>
      <c r="V10" s="10">
        <f>IFERROR(VLOOKUP($U10,'Telecom Cor NUTS II Tab'!$A$5:$I$52,2,FALSE),"")</f>
        <v>80711.500284314796</v>
      </c>
    </row>
    <row r="11" spans="1:22" x14ac:dyDescent="0.3">
      <c r="D11" s="13">
        <f t="shared" si="0"/>
        <v>1989</v>
      </c>
      <c r="E11" s="9">
        <f>VLOOKUP($D11,'Telecom Encad NUTS II Tab'!$A$5:$E$508,E$1,FALSE)</f>
        <v>707663.40368764184</v>
      </c>
      <c r="G11" s="13">
        <f t="shared" si="1"/>
        <v>1989</v>
      </c>
      <c r="H11" s="14">
        <f t="shared" si="2"/>
        <v>1</v>
      </c>
      <c r="J11" s="13">
        <f t="shared" si="3"/>
        <v>1989</v>
      </c>
      <c r="K11" s="14">
        <f t="shared" si="4"/>
        <v>2.8814829744193242E-2</v>
      </c>
      <c r="M11" s="13">
        <f t="shared" si="5"/>
        <v>1989</v>
      </c>
      <c r="N11" s="14">
        <f t="shared" si="6"/>
        <v>5.5530363480023257E-3</v>
      </c>
      <c r="P11" s="15">
        <f>VLOOKUP($D11,'Telecom Encad NUTS II Tab'!$A$5:$E$508,P$1,FALSE)</f>
        <v>707663.40368764184</v>
      </c>
      <c r="Q11" s="15">
        <f>VLOOKUP($D11,'Telecom Encad NUTS II Tab'!$A$5:$E$508,Q$1,FALSE)</f>
        <v>24559000</v>
      </c>
      <c r="R11" s="15">
        <f>VLOOKUP($D11,'Telecom Encad NUTS II Tab'!$A$5:$E$508,R$1,FALSE)</f>
        <v>127437199.99999999</v>
      </c>
      <c r="T11" s="9">
        <f t="shared" si="7"/>
        <v>1984</v>
      </c>
      <c r="U11" s="9">
        <v>1984</v>
      </c>
      <c r="V11" s="10">
        <f>IFERROR(VLOOKUP($U11,'Telecom Cor NUTS II Tab'!$A$5:$I$52,2,FALSE),"")</f>
        <v>99390.987719595782</v>
      </c>
    </row>
    <row r="12" spans="1:22" x14ac:dyDescent="0.3">
      <c r="D12" s="13">
        <f t="shared" si="0"/>
        <v>1990</v>
      </c>
      <c r="E12" s="9">
        <f>VLOOKUP($D12,'Telecom Encad NUTS II Tab'!$A$5:$E$508,E$1,FALSE)</f>
        <v>878840.11116000917</v>
      </c>
      <c r="G12" s="13">
        <f t="shared" si="1"/>
        <v>1990</v>
      </c>
      <c r="H12" s="14">
        <f t="shared" si="2"/>
        <v>1</v>
      </c>
      <c r="J12" s="13">
        <f t="shared" si="3"/>
        <v>1990</v>
      </c>
      <c r="K12" s="14">
        <f t="shared" si="4"/>
        <v>3.3307944619163289E-2</v>
      </c>
      <c r="M12" s="13">
        <f t="shared" si="5"/>
        <v>1990</v>
      </c>
      <c r="N12" s="14">
        <f t="shared" si="6"/>
        <v>6.4961260903503458E-3</v>
      </c>
      <c r="P12" s="15">
        <f>VLOOKUP($D12,'Telecom Encad NUTS II Tab'!$A$5:$E$508,P$1,FALSE)</f>
        <v>878840.11116000917</v>
      </c>
      <c r="Q12" s="15">
        <f>VLOOKUP($D12,'Telecom Encad NUTS II Tab'!$A$5:$E$508,Q$1,FALSE)</f>
        <v>26385300</v>
      </c>
      <c r="R12" s="15">
        <f>VLOOKUP($D12,'Telecom Encad NUTS II Tab'!$A$5:$E$508,R$1,FALSE)</f>
        <v>135286800</v>
      </c>
      <c r="T12" s="9">
        <f t="shared" si="7"/>
        <v>1985</v>
      </c>
      <c r="U12" s="9">
        <v>1985</v>
      </c>
      <c r="V12" s="10">
        <f>IFERROR(VLOOKUP($U12,'Telecom Cor NUTS II Tab'!$A$5:$I$52,2,FALSE),"")</f>
        <v>127023.4085853094</v>
      </c>
    </row>
    <row r="13" spans="1:22" x14ac:dyDescent="0.3">
      <c r="D13" s="13">
        <f t="shared" si="0"/>
        <v>1991</v>
      </c>
      <c r="E13" s="9">
        <f>VLOOKUP($D13,'Telecom Encad NUTS II Tab'!$A$5:$E$508,E$1,FALSE)</f>
        <v>1065661.2281056948</v>
      </c>
      <c r="G13" s="13">
        <f t="shared" si="1"/>
        <v>1991</v>
      </c>
      <c r="H13" s="14">
        <f t="shared" si="2"/>
        <v>1</v>
      </c>
      <c r="J13" s="13">
        <f t="shared" si="3"/>
        <v>1991</v>
      </c>
      <c r="K13" s="14">
        <f t="shared" si="4"/>
        <v>3.7681038860075976E-2</v>
      </c>
      <c r="M13" s="13">
        <f t="shared" si="5"/>
        <v>1991</v>
      </c>
      <c r="N13" s="14">
        <f t="shared" si="6"/>
        <v>7.6543915273978918E-3</v>
      </c>
      <c r="P13" s="15">
        <f>VLOOKUP($D13,'Telecom Encad NUTS II Tab'!$A$5:$E$508,P$1,FALSE)</f>
        <v>1065661.2281056948</v>
      </c>
      <c r="Q13" s="15">
        <f>VLOOKUP($D13,'Telecom Encad NUTS II Tab'!$A$5:$E$508,Q$1,FALSE)</f>
        <v>28281100.000000004</v>
      </c>
      <c r="R13" s="15">
        <f>VLOOKUP($D13,'Telecom Encad NUTS II Tab'!$A$5:$E$508,R$1,FALSE)</f>
        <v>139222200</v>
      </c>
      <c r="T13" s="9">
        <f t="shared" si="7"/>
        <v>1986</v>
      </c>
      <c r="U13" s="9">
        <v>1986</v>
      </c>
      <c r="V13" s="10">
        <f>IFERROR(VLOOKUP($U13,'Telecom Cor NUTS II Tab'!$A$5:$I$52,2,FALSE),"")</f>
        <v>143943.09713590247</v>
      </c>
    </row>
    <row r="14" spans="1:22" x14ac:dyDescent="0.3">
      <c r="D14" s="13">
        <f t="shared" si="0"/>
        <v>1992</v>
      </c>
      <c r="E14" s="9">
        <f>VLOOKUP($D14,'Telecom Encad NUTS II Tab'!$A$5:$E$508,E$1,FALSE)</f>
        <v>1060567.783929589</v>
      </c>
      <c r="G14" s="13">
        <f t="shared" si="1"/>
        <v>1992</v>
      </c>
      <c r="H14" s="14">
        <f t="shared" si="2"/>
        <v>1</v>
      </c>
      <c r="J14" s="13">
        <f t="shared" si="3"/>
        <v>1992</v>
      </c>
      <c r="K14" s="14">
        <f t="shared" si="4"/>
        <v>3.4575914921287004E-2</v>
      </c>
      <c r="M14" s="13">
        <f t="shared" si="5"/>
        <v>1992</v>
      </c>
      <c r="N14" s="14">
        <f t="shared" si="6"/>
        <v>7.4888012959253005E-3</v>
      </c>
      <c r="P14" s="15">
        <f>VLOOKUP($D14,'Telecom Encad NUTS II Tab'!$A$5:$E$508,P$1,FALSE)</f>
        <v>1060567.783929589</v>
      </c>
      <c r="Q14" s="15">
        <f>VLOOKUP($D14,'Telecom Encad NUTS II Tab'!$A$5:$E$508,Q$1,FALSE)</f>
        <v>30673600</v>
      </c>
      <c r="R14" s="15">
        <f>VLOOKUP($D14,'Telecom Encad NUTS II Tab'!$A$5:$E$508,R$1,FALSE)</f>
        <v>141620500</v>
      </c>
      <c r="T14" s="9">
        <f t="shared" si="7"/>
        <v>1987</v>
      </c>
      <c r="U14" s="9">
        <v>1987</v>
      </c>
      <c r="V14" s="10">
        <f>IFERROR(VLOOKUP($U14,'Telecom Cor NUTS II Tab'!$A$5:$I$52,2,FALSE),"")</f>
        <v>189054.37894673835</v>
      </c>
    </row>
    <row r="15" spans="1:22" x14ac:dyDescent="0.3">
      <c r="D15" s="13">
        <f t="shared" si="0"/>
        <v>1993</v>
      </c>
      <c r="E15" s="9">
        <f>VLOOKUP($D15,'Telecom Encad NUTS II Tab'!$A$5:$E$508,E$1,FALSE)</f>
        <v>756826.54933394445</v>
      </c>
      <c r="G15" s="13">
        <f t="shared" si="1"/>
        <v>1993</v>
      </c>
      <c r="H15" s="14">
        <f t="shared" si="2"/>
        <v>1</v>
      </c>
      <c r="J15" s="13">
        <f t="shared" si="3"/>
        <v>1993</v>
      </c>
      <c r="K15" s="14">
        <f t="shared" si="4"/>
        <v>2.6353367504246213E-2</v>
      </c>
      <c r="M15" s="13">
        <f t="shared" si="5"/>
        <v>1993</v>
      </c>
      <c r="N15" s="14">
        <f t="shared" si="6"/>
        <v>5.4348678876063386E-3</v>
      </c>
      <c r="P15" s="15">
        <f>VLOOKUP($D15,'Telecom Encad NUTS II Tab'!$A$5:$E$508,P$1,FALSE)</f>
        <v>756826.54933394445</v>
      </c>
      <c r="Q15" s="15">
        <f>VLOOKUP($D15,'Telecom Encad NUTS II Tab'!$A$5:$E$508,Q$1,FALSE)</f>
        <v>28718400</v>
      </c>
      <c r="R15" s="15">
        <f>VLOOKUP($D15,'Telecom Encad NUTS II Tab'!$A$5:$E$508,R$1,FALSE)</f>
        <v>139253900.00000003</v>
      </c>
      <c r="T15" s="9">
        <f t="shared" si="7"/>
        <v>1988</v>
      </c>
      <c r="U15" s="9">
        <v>1988</v>
      </c>
      <c r="V15" s="10">
        <f>IFERROR(VLOOKUP($U15,'Telecom Cor NUTS II Tab'!$A$5:$I$52,2,FALSE),"")</f>
        <v>302211.66987559979</v>
      </c>
    </row>
    <row r="16" spans="1:22" x14ac:dyDescent="0.3">
      <c r="D16" s="13">
        <f t="shared" si="0"/>
        <v>1994</v>
      </c>
      <c r="E16" s="9">
        <f>VLOOKUP($D16,'Telecom Encad NUTS II Tab'!$A$5:$E$508,E$1,FALSE)</f>
        <v>554789.28334662772</v>
      </c>
      <c r="G16" s="13">
        <f t="shared" si="1"/>
        <v>1994</v>
      </c>
      <c r="H16" s="14">
        <f t="shared" si="2"/>
        <v>1</v>
      </c>
      <c r="J16" s="13">
        <f t="shared" si="3"/>
        <v>1994</v>
      </c>
      <c r="K16" s="14">
        <f t="shared" si="4"/>
        <v>1.9449775395861329E-2</v>
      </c>
      <c r="M16" s="13">
        <f t="shared" si="5"/>
        <v>1994</v>
      </c>
      <c r="N16" s="14">
        <f t="shared" si="6"/>
        <v>3.9138159620647943E-3</v>
      </c>
      <c r="P16" s="15">
        <f>VLOOKUP($D16,'Telecom Encad NUTS II Tab'!$A$5:$E$508,P$1,FALSE)</f>
        <v>554789.28334662772</v>
      </c>
      <c r="Q16" s="15">
        <f>VLOOKUP($D16,'Telecom Encad NUTS II Tab'!$A$5:$E$508,Q$1,FALSE)</f>
        <v>28524200</v>
      </c>
      <c r="R16" s="15">
        <f>VLOOKUP($D16,'Telecom Encad NUTS II Tab'!$A$5:$E$508,R$1,FALSE)</f>
        <v>141751500</v>
      </c>
      <c r="T16" s="9">
        <f t="shared" si="7"/>
        <v>1989</v>
      </c>
      <c r="U16" s="9">
        <v>1989</v>
      </c>
      <c r="V16" s="10">
        <f>IFERROR(VLOOKUP($U16,'Telecom Cor NUTS II Tab'!$A$5:$I$52,2,FALSE),"")</f>
        <v>386383.81500583596</v>
      </c>
    </row>
    <row r="17" spans="4:22" x14ac:dyDescent="0.3">
      <c r="D17" s="13">
        <f t="shared" si="0"/>
        <v>1995</v>
      </c>
      <c r="E17" s="9">
        <f>VLOOKUP($D17,'Telecom Encad NUTS II Tab'!$A$5:$E$508,E$1,FALSE)</f>
        <v>494382.5757303416</v>
      </c>
      <c r="G17" s="13">
        <f t="shared" si="1"/>
        <v>1995</v>
      </c>
      <c r="H17" s="14">
        <f t="shared" si="2"/>
        <v>1</v>
      </c>
      <c r="J17" s="13">
        <f t="shared" si="3"/>
        <v>1995</v>
      </c>
      <c r="K17" s="14">
        <f t="shared" si="4"/>
        <v>1.6618013422958863E-2</v>
      </c>
      <c r="M17" s="13">
        <f t="shared" si="5"/>
        <v>1995</v>
      </c>
      <c r="N17" s="14">
        <f t="shared" si="6"/>
        <v>3.4065419468021999E-3</v>
      </c>
      <c r="P17" s="15">
        <f>VLOOKUP($D17,'Telecom Encad NUTS II Tab'!$A$5:$E$508,P$1,FALSE)</f>
        <v>494382.5757303416</v>
      </c>
      <c r="Q17" s="15">
        <f>VLOOKUP($D17,'Telecom Encad NUTS II Tab'!$A$5:$E$508,Q$1,FALSE)</f>
        <v>29749800.000000004</v>
      </c>
      <c r="R17" s="15">
        <f>VLOOKUP($D17,'Telecom Encad NUTS II Tab'!$A$5:$E$508,R$1,FALSE)</f>
        <v>145127400</v>
      </c>
      <c r="T17" s="9">
        <f t="shared" si="7"/>
        <v>1990</v>
      </c>
      <c r="U17" s="9">
        <v>1990</v>
      </c>
      <c r="V17" s="10">
        <f>IFERROR(VLOOKUP($U17,'Telecom Cor NUTS II Tab'!$A$5:$I$52,2,FALSE),"")</f>
        <v>511806.54622360115</v>
      </c>
    </row>
    <row r="18" spans="4:22" x14ac:dyDescent="0.3">
      <c r="D18" s="13">
        <f t="shared" si="0"/>
        <v>1996</v>
      </c>
      <c r="E18" s="9">
        <f>VLOOKUP($D18,'Telecom Encad NUTS II Tab'!$A$5:$E$508,E$1,FALSE)</f>
        <v>1075563.9001848937</v>
      </c>
      <c r="G18" s="13">
        <f t="shared" si="1"/>
        <v>1996</v>
      </c>
      <c r="H18" s="14">
        <f t="shared" si="2"/>
        <v>1</v>
      </c>
      <c r="J18" s="13">
        <f t="shared" si="3"/>
        <v>1996</v>
      </c>
      <c r="K18" s="14">
        <f t="shared" si="4"/>
        <v>3.43708604886378E-2</v>
      </c>
      <c r="M18" s="13">
        <f t="shared" si="5"/>
        <v>1996</v>
      </c>
      <c r="N18" s="14">
        <f t="shared" si="6"/>
        <v>7.1602536675222997E-3</v>
      </c>
      <c r="P18" s="15">
        <f>VLOOKUP($D18,'Telecom Encad NUTS II Tab'!$A$5:$E$508,P$1,FALSE)</f>
        <v>1075563.9001848937</v>
      </c>
      <c r="Q18" s="15">
        <f>VLOOKUP($D18,'Telecom Encad NUTS II Tab'!$A$5:$E$508,Q$1,FALSE)</f>
        <v>31292899.999999996</v>
      </c>
      <c r="R18" s="15">
        <f>VLOOKUP($D18,'Telecom Encad NUTS II Tab'!$A$5:$E$508,R$1,FALSE)</f>
        <v>150213099.99999997</v>
      </c>
      <c r="T18" s="9">
        <f t="shared" si="7"/>
        <v>1991</v>
      </c>
      <c r="U18" s="9">
        <v>1991</v>
      </c>
      <c r="V18" s="10">
        <f>IFERROR(VLOOKUP($U18,'Telecom Cor NUTS II Tab'!$A$5:$I$52,2,FALSE),"")</f>
        <v>654757.03554433817</v>
      </c>
    </row>
    <row r="19" spans="4:22" x14ac:dyDescent="0.3">
      <c r="D19" s="13">
        <f t="shared" si="0"/>
        <v>1997</v>
      </c>
      <c r="E19" s="9">
        <f>VLOOKUP($D19,'Telecom Encad NUTS II Tab'!$A$5:$E$508,E$1,FALSE)</f>
        <v>1258027.2357047121</v>
      </c>
      <c r="G19" s="13">
        <f t="shared" si="1"/>
        <v>1997</v>
      </c>
      <c r="H19" s="14">
        <f t="shared" si="2"/>
        <v>1</v>
      </c>
      <c r="J19" s="13">
        <f t="shared" si="3"/>
        <v>1997</v>
      </c>
      <c r="K19" s="14">
        <f t="shared" si="4"/>
        <v>3.5214494053266009E-2</v>
      </c>
      <c r="M19" s="13">
        <f t="shared" si="5"/>
        <v>1997</v>
      </c>
      <c r="N19" s="14">
        <f t="shared" si="6"/>
        <v>8.0219254991258458E-3</v>
      </c>
      <c r="P19" s="15">
        <f>VLOOKUP($D19,'Telecom Encad NUTS II Tab'!$A$5:$E$508,P$1,FALSE)</f>
        <v>1258027.2357047121</v>
      </c>
      <c r="Q19" s="15">
        <f>VLOOKUP($D19,'Telecom Encad NUTS II Tab'!$A$5:$E$508,Q$1,FALSE)</f>
        <v>35724700</v>
      </c>
      <c r="R19" s="15">
        <f>VLOOKUP($D19,'Telecom Encad NUTS II Tab'!$A$5:$E$508,R$1,FALSE)</f>
        <v>156823600</v>
      </c>
      <c r="T19" s="9">
        <f t="shared" si="7"/>
        <v>1992</v>
      </c>
      <c r="U19" s="9">
        <v>1992</v>
      </c>
      <c r="V19" s="10">
        <f>IFERROR(VLOOKUP($U19,'Telecom Cor NUTS II Tab'!$A$5:$I$52,2,FALSE),"")</f>
        <v>672224.93789966183</v>
      </c>
    </row>
    <row r="20" spans="4:22" x14ac:dyDescent="0.3">
      <c r="D20" s="13">
        <f t="shared" si="0"/>
        <v>1998</v>
      </c>
      <c r="E20" s="9">
        <f>VLOOKUP($D20,'Telecom Encad NUTS II Tab'!$A$5:$E$508,E$1,FALSE)</f>
        <v>1773190.3139867696</v>
      </c>
      <c r="G20" s="13">
        <f t="shared" si="1"/>
        <v>1998</v>
      </c>
      <c r="H20" s="14">
        <f t="shared" si="2"/>
        <v>1</v>
      </c>
      <c r="J20" s="13">
        <f t="shared" si="3"/>
        <v>1998</v>
      </c>
      <c r="K20" s="14">
        <f t="shared" si="4"/>
        <v>4.4422044647424275E-2</v>
      </c>
      <c r="M20" s="13">
        <f t="shared" si="5"/>
        <v>1998</v>
      </c>
      <c r="N20" s="14">
        <f t="shared" si="6"/>
        <v>1.0788211229041264E-2</v>
      </c>
      <c r="P20" s="15">
        <f>VLOOKUP($D20,'Telecom Encad NUTS II Tab'!$A$5:$E$508,P$1,FALSE)</f>
        <v>1773190.3139867696</v>
      </c>
      <c r="Q20" s="15">
        <f>VLOOKUP($D20,'Telecom Encad NUTS II Tab'!$A$5:$E$508,Q$1,FALSE)</f>
        <v>39916899.999999993</v>
      </c>
      <c r="R20" s="15">
        <f>VLOOKUP($D20,'Telecom Encad NUTS II Tab'!$A$5:$E$508,R$1,FALSE)</f>
        <v>164363700</v>
      </c>
      <c r="T20" s="9">
        <f t="shared" si="7"/>
        <v>1993</v>
      </c>
      <c r="U20" s="9">
        <v>1993</v>
      </c>
      <c r="V20" s="10">
        <f>IFERROR(VLOOKUP($U20,'Telecom Cor NUTS II Tab'!$A$5:$I$52,2,FALSE),"")</f>
        <v>488936.66264303029</v>
      </c>
    </row>
    <row r="21" spans="4:22" x14ac:dyDescent="0.3">
      <c r="D21" s="13">
        <f t="shared" si="0"/>
        <v>1999</v>
      </c>
      <c r="E21" s="9">
        <f>VLOOKUP($D21,'Telecom Encad NUTS II Tab'!$A$5:$E$508,E$1,FALSE)</f>
        <v>2033996.3252698989</v>
      </c>
      <c r="G21" s="13">
        <f t="shared" si="1"/>
        <v>1999</v>
      </c>
      <c r="H21" s="14">
        <f t="shared" si="2"/>
        <v>1</v>
      </c>
      <c r="J21" s="13">
        <f t="shared" si="3"/>
        <v>1999</v>
      </c>
      <c r="K21" s="14">
        <f t="shared" si="4"/>
        <v>4.8040045849982026E-2</v>
      </c>
      <c r="M21" s="13">
        <f t="shared" si="5"/>
        <v>1999</v>
      </c>
      <c r="N21" s="14">
        <f t="shared" si="6"/>
        <v>1.1909710444026302E-2</v>
      </c>
      <c r="P21" s="15">
        <f>VLOOKUP($D21,'Telecom Encad NUTS II Tab'!$A$5:$E$508,P$1,FALSE)</f>
        <v>2033996.3252698989</v>
      </c>
      <c r="Q21" s="15">
        <f>VLOOKUP($D21,'Telecom Encad NUTS II Tab'!$A$5:$E$508,Q$1,FALSE)</f>
        <v>42339600</v>
      </c>
      <c r="R21" s="15">
        <f>VLOOKUP($D21,'Telecom Encad NUTS II Tab'!$A$5:$E$508,R$1,FALSE)</f>
        <v>170784700</v>
      </c>
      <c r="T21" s="9">
        <f t="shared" si="7"/>
        <v>1994</v>
      </c>
      <c r="U21" s="9">
        <v>1994</v>
      </c>
      <c r="V21" s="10">
        <f>IFERROR(VLOOKUP($U21,'Telecom Cor NUTS II Tab'!$A$5:$I$52,2,FALSE),"")</f>
        <v>374118.37471693219</v>
      </c>
    </row>
    <row r="22" spans="4:22" x14ac:dyDescent="0.3">
      <c r="D22" s="13">
        <f t="shared" si="0"/>
        <v>2000</v>
      </c>
      <c r="E22" s="9">
        <f>VLOOKUP($D22,'Telecom Encad NUTS II Tab'!$A$5:$E$508,E$1,FALSE)</f>
        <v>2639372.4002975896</v>
      </c>
      <c r="G22" s="13">
        <f t="shared" si="1"/>
        <v>2000</v>
      </c>
      <c r="H22" s="14">
        <f t="shared" si="2"/>
        <v>1</v>
      </c>
      <c r="J22" s="13">
        <f t="shared" si="3"/>
        <v>2000</v>
      </c>
      <c r="K22" s="14">
        <f t="shared" si="4"/>
        <v>5.9907448227829306E-2</v>
      </c>
      <c r="M22" s="13">
        <f t="shared" si="5"/>
        <v>2000</v>
      </c>
      <c r="N22" s="14">
        <f t="shared" si="6"/>
        <v>1.4886300840754789E-2</v>
      </c>
      <c r="P22" s="15">
        <f>VLOOKUP($D22,'Telecom Encad NUTS II Tab'!$A$5:$E$508,P$1,FALSE)</f>
        <v>2639372.4002975896</v>
      </c>
      <c r="Q22" s="15">
        <f>VLOOKUP($D22,'Telecom Encad NUTS II Tab'!$A$5:$E$508,Q$1,FALSE)</f>
        <v>44057500</v>
      </c>
      <c r="R22" s="15">
        <f>VLOOKUP($D22,'Telecom Encad NUTS II Tab'!$A$5:$E$508,R$1,FALSE)</f>
        <v>177302100</v>
      </c>
      <c r="T22" s="9">
        <f t="shared" si="7"/>
        <v>1995</v>
      </c>
      <c r="U22" s="9">
        <v>1995</v>
      </c>
      <c r="V22" s="10">
        <f>IFERROR(VLOOKUP($U22,'Telecom Cor NUTS II Tab'!$A$5:$I$52,2,FALSE),"")</f>
        <v>344444.88782035297</v>
      </c>
    </row>
    <row r="23" spans="4:22" x14ac:dyDescent="0.3">
      <c r="D23" s="13">
        <f t="shared" si="0"/>
        <v>2001</v>
      </c>
      <c r="E23" s="9">
        <f>VLOOKUP($D23,'Telecom Encad NUTS II Tab'!$A$5:$E$508,E$1,FALSE)</f>
        <v>2296407.393855188</v>
      </c>
      <c r="G23" s="13">
        <f t="shared" si="1"/>
        <v>2001</v>
      </c>
      <c r="H23" s="14">
        <f t="shared" si="2"/>
        <v>1</v>
      </c>
      <c r="J23" s="13">
        <f t="shared" si="3"/>
        <v>2001</v>
      </c>
      <c r="K23" s="14">
        <f t="shared" si="4"/>
        <v>5.1621132897580531E-2</v>
      </c>
      <c r="M23" s="13">
        <f t="shared" si="5"/>
        <v>2001</v>
      </c>
      <c r="N23" s="14">
        <f t="shared" si="6"/>
        <v>1.2705008369959912E-2</v>
      </c>
      <c r="P23" s="15">
        <f>VLOOKUP($D23,'Telecom Encad NUTS II Tab'!$A$5:$E$508,P$1,FALSE)</f>
        <v>2296407.393855188</v>
      </c>
      <c r="Q23" s="15">
        <f>VLOOKUP($D23,'Telecom Encad NUTS II Tab'!$A$5:$E$508,Q$1,FALSE)</f>
        <v>44485800</v>
      </c>
      <c r="R23" s="15">
        <f>VLOOKUP($D23,'Telecom Encad NUTS II Tab'!$A$5:$E$508,R$1,FALSE)</f>
        <v>180748200</v>
      </c>
      <c r="T23" s="9">
        <f t="shared" si="7"/>
        <v>1996</v>
      </c>
      <c r="U23" s="9">
        <v>1996</v>
      </c>
      <c r="V23" s="10">
        <f>IFERROR(VLOOKUP($U23,'Telecom Cor NUTS II Tab'!$A$5:$I$52,2,FALSE),"")</f>
        <v>772591.6391496493</v>
      </c>
    </row>
    <row r="24" spans="4:22" x14ac:dyDescent="0.3">
      <c r="D24" s="13">
        <f t="shared" si="0"/>
        <v>2002</v>
      </c>
      <c r="E24" s="9">
        <f>VLOOKUP($D24,'Telecom Encad NUTS II Tab'!$A$5:$E$508,E$1,FALSE)</f>
        <v>1798979.4623610934</v>
      </c>
      <c r="G24" s="13">
        <f t="shared" si="1"/>
        <v>2002</v>
      </c>
      <c r="H24" s="14">
        <f t="shared" si="2"/>
        <v>1</v>
      </c>
      <c r="J24" s="13">
        <f t="shared" si="3"/>
        <v>2002</v>
      </c>
      <c r="K24" s="14">
        <f t="shared" si="4"/>
        <v>4.1859121445449739E-2</v>
      </c>
      <c r="M24" s="13">
        <f t="shared" si="5"/>
        <v>2002</v>
      </c>
      <c r="N24" s="14">
        <f t="shared" si="6"/>
        <v>9.8768127362437782E-3</v>
      </c>
      <c r="P24" s="15">
        <f>VLOOKUP($D24,'Telecom Encad NUTS II Tab'!$A$5:$E$508,P$1,FALSE)</f>
        <v>1798979.4623610934</v>
      </c>
      <c r="Q24" s="15">
        <f>VLOOKUP($D24,'Telecom Encad NUTS II Tab'!$A$5:$E$508,Q$1,FALSE)</f>
        <v>42977000</v>
      </c>
      <c r="R24" s="15">
        <f>VLOOKUP($D24,'Telecom Encad NUTS II Tab'!$A$5:$E$508,R$1,FALSE)</f>
        <v>182141700</v>
      </c>
      <c r="T24" s="9">
        <f t="shared" si="7"/>
        <v>1997</v>
      </c>
      <c r="U24" s="9">
        <v>1997</v>
      </c>
      <c r="V24" s="10">
        <f>IFERROR(VLOOKUP($U24,'Telecom Cor NUTS II Tab'!$A$5:$I$52,2,FALSE),"")</f>
        <v>936825.27109665703</v>
      </c>
    </row>
    <row r="25" spans="4:22" x14ac:dyDescent="0.3">
      <c r="D25" s="13">
        <f t="shared" si="0"/>
        <v>2003</v>
      </c>
      <c r="E25" s="9">
        <f>VLOOKUP($D25,'Telecom Encad NUTS II Tab'!$A$5:$E$508,E$1,FALSE)</f>
        <v>901795.964676145</v>
      </c>
      <c r="G25" s="13">
        <f t="shared" si="1"/>
        <v>2003</v>
      </c>
      <c r="H25" s="14">
        <f t="shared" si="2"/>
        <v>1</v>
      </c>
      <c r="J25" s="13">
        <f t="shared" si="3"/>
        <v>2003</v>
      </c>
      <c r="K25" s="14">
        <f t="shared" si="4"/>
        <v>2.2639020846071167E-2</v>
      </c>
      <c r="M25" s="13">
        <f t="shared" si="5"/>
        <v>2003</v>
      </c>
      <c r="N25" s="14">
        <f t="shared" si="6"/>
        <v>4.9975724960273334E-3</v>
      </c>
      <c r="P25" s="15">
        <f>VLOOKUP($D25,'Telecom Encad NUTS II Tab'!$A$5:$E$508,P$1,FALSE)</f>
        <v>901795.964676145</v>
      </c>
      <c r="Q25" s="15">
        <f>VLOOKUP($D25,'Telecom Encad NUTS II Tab'!$A$5:$E$508,Q$1,FALSE)</f>
        <v>39833700</v>
      </c>
      <c r="R25" s="15">
        <f>VLOOKUP($D25,'Telecom Encad NUTS II Tab'!$A$5:$E$508,R$1,FALSE)</f>
        <v>180446800</v>
      </c>
      <c r="T25" s="9">
        <f t="shared" si="7"/>
        <v>1998</v>
      </c>
      <c r="U25" s="9">
        <v>1998</v>
      </c>
      <c r="V25" s="10">
        <f>IFERROR(VLOOKUP($U25,'Telecom Cor NUTS II Tab'!$A$5:$I$52,2,FALSE),"")</f>
        <v>1352788.9678524761</v>
      </c>
    </row>
    <row r="26" spans="4:22" x14ac:dyDescent="0.3">
      <c r="D26" s="13">
        <f t="shared" si="0"/>
        <v>2004</v>
      </c>
      <c r="E26" s="9">
        <f>VLOOKUP($D26,'Telecom Encad NUTS II Tab'!$A$5:$E$508,E$1,FALSE)</f>
        <v>1133417.949095896</v>
      </c>
      <c r="G26" s="13">
        <f t="shared" si="1"/>
        <v>2004</v>
      </c>
      <c r="H26" s="14">
        <f t="shared" si="2"/>
        <v>1</v>
      </c>
      <c r="J26" s="13">
        <f t="shared" si="3"/>
        <v>2004</v>
      </c>
      <c r="K26" s="14">
        <f t="shared" si="4"/>
        <v>2.8400130023525979E-2</v>
      </c>
      <c r="M26" s="13">
        <f t="shared" si="5"/>
        <v>2004</v>
      </c>
      <c r="N26" s="14">
        <f t="shared" si="6"/>
        <v>6.1707964311643474E-3</v>
      </c>
      <c r="P26" s="15">
        <f>VLOOKUP($D26,'Telecom Encad NUTS II Tab'!$A$5:$E$508,P$1,FALSE)</f>
        <v>1133417.949095896</v>
      </c>
      <c r="Q26" s="15">
        <f>VLOOKUP($D26,'Telecom Encad NUTS II Tab'!$A$5:$E$508,Q$1,FALSE)</f>
        <v>39908900</v>
      </c>
      <c r="R26" s="15">
        <f>VLOOKUP($D26,'Telecom Encad NUTS II Tab'!$A$5:$E$508,R$1,FALSE)</f>
        <v>183674500</v>
      </c>
      <c r="T26" s="9">
        <f t="shared" si="7"/>
        <v>1999</v>
      </c>
      <c r="U26" s="9">
        <v>1999</v>
      </c>
      <c r="V26" s="10">
        <f>IFERROR(VLOOKUP($U26,'Telecom Cor NUTS II Tab'!$A$5:$I$52,2,FALSE),"")</f>
        <v>1585316.7090448218</v>
      </c>
    </row>
    <row r="27" spans="4:22" x14ac:dyDescent="0.3">
      <c r="D27" s="13">
        <f t="shared" si="0"/>
        <v>2005</v>
      </c>
      <c r="E27" s="9">
        <f>VLOOKUP($D27,'Telecom Encad NUTS II Tab'!$A$5:$E$508,E$1,FALSE)</f>
        <v>1021848.2225456552</v>
      </c>
      <c r="G27" s="13">
        <f t="shared" si="1"/>
        <v>2005</v>
      </c>
      <c r="H27" s="14">
        <f t="shared" si="2"/>
        <v>1</v>
      </c>
      <c r="J27" s="13">
        <f t="shared" si="3"/>
        <v>2005</v>
      </c>
      <c r="K27" s="14">
        <f t="shared" si="4"/>
        <v>2.5576257666399399E-2</v>
      </c>
      <c r="M27" s="13">
        <f t="shared" si="5"/>
        <v>2005</v>
      </c>
      <c r="N27" s="14">
        <f t="shared" si="6"/>
        <v>5.5202037189964019E-3</v>
      </c>
      <c r="P27" s="15">
        <f>VLOOKUP($D27,'Telecom Encad NUTS II Tab'!$A$5:$E$508,P$1,FALSE)</f>
        <v>1021848.2225456552</v>
      </c>
      <c r="Q27" s="15">
        <f>VLOOKUP($D27,'Telecom Encad NUTS II Tab'!$A$5:$E$508,Q$1,FALSE)</f>
        <v>39953000</v>
      </c>
      <c r="R27" s="15">
        <f>VLOOKUP($D27,'Telecom Encad NUTS II Tab'!$A$5:$E$508,R$1,FALSE)</f>
        <v>185110599.99999997</v>
      </c>
      <c r="T27" s="9">
        <f t="shared" si="7"/>
        <v>2000</v>
      </c>
      <c r="U27" s="9">
        <v>2000</v>
      </c>
      <c r="V27" s="10">
        <f>IFERROR(VLOOKUP($U27,'Telecom Cor NUTS II Tab'!$A$5:$I$52,2,FALSE),"")</f>
        <v>2154265.8475279184</v>
      </c>
    </row>
    <row r="28" spans="4:22" x14ac:dyDescent="0.3">
      <c r="D28" s="13">
        <f t="shared" si="0"/>
        <v>2006</v>
      </c>
      <c r="E28" s="9">
        <f>VLOOKUP($D28,'Telecom Encad NUTS II Tab'!$A$5:$E$508,E$1,FALSE)</f>
        <v>960896.70059849392</v>
      </c>
      <c r="G28" s="13">
        <f t="shared" si="1"/>
        <v>2006</v>
      </c>
      <c r="H28" s="14">
        <f t="shared" si="2"/>
        <v>1</v>
      </c>
      <c r="J28" s="13">
        <f t="shared" si="3"/>
        <v>2006</v>
      </c>
      <c r="K28" s="14">
        <f t="shared" si="4"/>
        <v>2.4234102399421292E-2</v>
      </c>
      <c r="M28" s="13">
        <f t="shared" si="5"/>
        <v>2006</v>
      </c>
      <c r="N28" s="14">
        <f t="shared" si="6"/>
        <v>5.1079303194819332E-3</v>
      </c>
      <c r="P28" s="15">
        <f>VLOOKUP($D28,'Telecom Encad NUTS II Tab'!$A$5:$E$508,P$1,FALSE)</f>
        <v>960896.70059849392</v>
      </c>
      <c r="Q28" s="15">
        <f>VLOOKUP($D28,'Telecom Encad NUTS II Tab'!$A$5:$E$508,Q$1,FALSE)</f>
        <v>39650600</v>
      </c>
      <c r="R28" s="15">
        <f>VLOOKUP($D28,'Telecom Encad NUTS II Tab'!$A$5:$E$508,R$1,FALSE)</f>
        <v>188118599.99999997</v>
      </c>
      <c r="T28" s="9">
        <f t="shared" si="7"/>
        <v>2001</v>
      </c>
      <c r="U28" s="9">
        <v>2001</v>
      </c>
      <c r="V28" s="10">
        <f>IFERROR(VLOOKUP($U28,'Telecom Cor NUTS II Tab'!$A$5:$I$52,2,FALSE),"")</f>
        <v>1919139.50618651</v>
      </c>
    </row>
    <row r="29" spans="4:22" x14ac:dyDescent="0.3">
      <c r="D29" s="13">
        <f t="shared" si="0"/>
        <v>2007</v>
      </c>
      <c r="E29" s="9">
        <f>VLOOKUP($D29,'Telecom Encad NUTS II Tab'!$A$5:$E$508,E$1,FALSE)</f>
        <v>1510908.4056239582</v>
      </c>
      <c r="G29" s="13">
        <f t="shared" si="1"/>
        <v>2007</v>
      </c>
      <c r="H29" s="14">
        <f t="shared" si="2"/>
        <v>1</v>
      </c>
      <c r="J29" s="13">
        <f t="shared" si="3"/>
        <v>2007</v>
      </c>
      <c r="K29" s="14">
        <f t="shared" si="4"/>
        <v>3.6964843486207884E-2</v>
      </c>
      <c r="M29" s="13">
        <f t="shared" si="5"/>
        <v>2007</v>
      </c>
      <c r="N29" s="14">
        <f t="shared" si="6"/>
        <v>7.8352801146268723E-3</v>
      </c>
      <c r="P29" s="15">
        <f>VLOOKUP($D29,'Telecom Encad NUTS II Tab'!$A$5:$E$508,P$1,FALSE)</f>
        <v>1510908.4056239582</v>
      </c>
      <c r="Q29" s="15">
        <f>VLOOKUP($D29,'Telecom Encad NUTS II Tab'!$A$5:$E$508,Q$1,FALSE)</f>
        <v>40874200</v>
      </c>
      <c r="R29" s="15">
        <f>VLOOKUP($D29,'Telecom Encad NUTS II Tab'!$A$5:$E$508,R$1,FALSE)</f>
        <v>192834000</v>
      </c>
      <c r="T29" s="9">
        <f t="shared" si="7"/>
        <v>2002</v>
      </c>
      <c r="U29" s="9">
        <v>2002</v>
      </c>
      <c r="V29" s="10">
        <f>IFERROR(VLOOKUP($U29,'Telecom Cor NUTS II Tab'!$A$5:$I$52,2,FALSE),"")</f>
        <v>1542948.14604</v>
      </c>
    </row>
    <row r="30" spans="4:22" x14ac:dyDescent="0.3">
      <c r="D30" s="13">
        <f t="shared" si="0"/>
        <v>2008</v>
      </c>
      <c r="E30" s="9">
        <f>VLOOKUP($D30,'Telecom Encad NUTS II Tab'!$A$5:$E$508,E$1,FALSE)</f>
        <v>1246165.9491414977</v>
      </c>
      <c r="G30" s="13">
        <f t="shared" si="1"/>
        <v>2008</v>
      </c>
      <c r="H30" s="14">
        <f t="shared" si="2"/>
        <v>1</v>
      </c>
      <c r="J30" s="13">
        <f t="shared" si="3"/>
        <v>2008</v>
      </c>
      <c r="K30" s="14">
        <f t="shared" si="4"/>
        <v>3.0359267214688852E-2</v>
      </c>
      <c r="M30" s="13">
        <f t="shared" si="5"/>
        <v>2008</v>
      </c>
      <c r="N30" s="14">
        <f t="shared" si="6"/>
        <v>6.4418119713946049E-3</v>
      </c>
      <c r="P30" s="15">
        <f>VLOOKUP($D30,'Telecom Encad NUTS II Tab'!$A$5:$E$508,P$1,FALSE)</f>
        <v>1246165.9491414977</v>
      </c>
      <c r="Q30" s="15">
        <f>VLOOKUP($D30,'Telecom Encad NUTS II Tab'!$A$5:$E$508,Q$1,FALSE)</f>
        <v>41047300</v>
      </c>
      <c r="R30" s="15">
        <f>VLOOKUP($D30,'Telecom Encad NUTS II Tab'!$A$5:$E$508,R$1,FALSE)</f>
        <v>193449600</v>
      </c>
      <c r="T30" s="9">
        <f t="shared" si="7"/>
        <v>2003</v>
      </c>
      <c r="U30" s="9">
        <v>2003</v>
      </c>
      <c r="V30" s="10">
        <f>IFERROR(VLOOKUP($U30,'Telecom Cor NUTS II Tab'!$A$5:$I$52,2,FALSE),"")</f>
        <v>785716.64918999991</v>
      </c>
    </row>
    <row r="31" spans="4:22" x14ac:dyDescent="0.3">
      <c r="D31" s="13">
        <f t="shared" si="0"/>
        <v>2009</v>
      </c>
      <c r="E31" s="9">
        <f>VLOOKUP($D31,'Telecom Encad NUTS II Tab'!$A$5:$E$508,E$1,FALSE)</f>
        <v>1995190.1060480105</v>
      </c>
      <c r="G31" s="13">
        <f t="shared" si="1"/>
        <v>2009</v>
      </c>
      <c r="H31" s="14">
        <f t="shared" si="2"/>
        <v>1</v>
      </c>
      <c r="J31" s="13">
        <f t="shared" si="3"/>
        <v>2009</v>
      </c>
      <c r="K31" s="14">
        <f t="shared" si="4"/>
        <v>5.2570023609411917E-2</v>
      </c>
      <c r="M31" s="13">
        <f t="shared" si="5"/>
        <v>2009</v>
      </c>
      <c r="N31" s="14">
        <f t="shared" si="6"/>
        <v>1.0646124038461184E-2</v>
      </c>
      <c r="P31" s="15">
        <f>VLOOKUP($D31,'Telecom Encad NUTS II Tab'!$A$5:$E$508,P$1,FALSE)</f>
        <v>1995190.1060480105</v>
      </c>
      <c r="Q31" s="15">
        <f>VLOOKUP($D31,'Telecom Encad NUTS II Tab'!$A$5:$E$508,Q$1,FALSE)</f>
        <v>37953000</v>
      </c>
      <c r="R31" s="15">
        <f>VLOOKUP($D31,'Telecom Encad NUTS II Tab'!$A$5:$E$508,R$1,FALSE)</f>
        <v>187410000</v>
      </c>
      <c r="T31" s="9">
        <f t="shared" si="7"/>
        <v>2004</v>
      </c>
      <c r="U31" s="9">
        <v>2004</v>
      </c>
      <c r="V31" s="10">
        <f>IFERROR(VLOOKUP($U31,'Telecom Cor NUTS II Tab'!$A$5:$I$52,2,FALSE),"")</f>
        <v>1012825.31699</v>
      </c>
    </row>
    <row r="32" spans="4:22" x14ac:dyDescent="0.3">
      <c r="D32" s="13">
        <f t="shared" si="0"/>
        <v>2010</v>
      </c>
      <c r="E32" s="9">
        <f>VLOOKUP($D32,'Telecom Encad NUTS II Tab'!$A$5:$E$508,E$1,FALSE)</f>
        <v>1948175.7476523723</v>
      </c>
      <c r="G32" s="13">
        <f t="shared" si="1"/>
        <v>2010</v>
      </c>
      <c r="H32" s="14">
        <f t="shared" si="2"/>
        <v>1</v>
      </c>
      <c r="J32" s="13">
        <f t="shared" si="3"/>
        <v>2010</v>
      </c>
      <c r="K32" s="14">
        <f t="shared" si="4"/>
        <v>5.1915496967491058E-2</v>
      </c>
      <c r="M32" s="13">
        <f t="shared" si="5"/>
        <v>2010</v>
      </c>
      <c r="N32" s="14">
        <f t="shared" si="6"/>
        <v>1.0217708542830117E-2</v>
      </c>
      <c r="P32" s="15">
        <f>VLOOKUP($D32,'Telecom Encad NUTS II Tab'!$A$5:$E$508,P$1,FALSE)</f>
        <v>1948175.7476523723</v>
      </c>
      <c r="Q32" s="15">
        <f>VLOOKUP($D32,'Telecom Encad NUTS II Tab'!$A$5:$E$508,Q$1,FALSE)</f>
        <v>37525899.999999993</v>
      </c>
      <c r="R32" s="15">
        <f>VLOOKUP($D32,'Telecom Encad NUTS II Tab'!$A$5:$E$508,R$1,FALSE)</f>
        <v>190666599.99999997</v>
      </c>
      <c r="T32" s="9">
        <f t="shared" si="7"/>
        <v>2005</v>
      </c>
      <c r="U32" s="9">
        <v>2005</v>
      </c>
      <c r="V32" s="10">
        <f>IFERROR(VLOOKUP($U32,'Telecom Cor NUTS II Tab'!$A$5:$I$52,2,FALSE),"")</f>
        <v>937825.10086000001</v>
      </c>
    </row>
    <row r="33" spans="4:22" x14ac:dyDescent="0.3">
      <c r="D33" s="13">
        <f t="shared" si="0"/>
        <v>2011</v>
      </c>
      <c r="E33" s="9">
        <f>VLOOKUP($D33,'Telecom Encad NUTS II Tab'!$A$5:$E$508,E$1,FALSE)</f>
        <v>1624979.6685448848</v>
      </c>
      <c r="G33" s="13">
        <f t="shared" si="1"/>
        <v>2011</v>
      </c>
      <c r="H33" s="14">
        <f t="shared" si="2"/>
        <v>1</v>
      </c>
      <c r="J33" s="13">
        <f t="shared" si="3"/>
        <v>2011</v>
      </c>
      <c r="K33" s="14">
        <f t="shared" si="4"/>
        <v>4.9541307862529069E-2</v>
      </c>
      <c r="M33" s="13">
        <f t="shared" si="5"/>
        <v>2011</v>
      </c>
      <c r="N33" s="14">
        <f t="shared" si="6"/>
        <v>8.6696793167934313E-3</v>
      </c>
      <c r="P33" s="15">
        <f>VLOOKUP($D33,'Telecom Encad NUTS II Tab'!$A$5:$E$508,P$1,FALSE)</f>
        <v>1624979.6685448848</v>
      </c>
      <c r="Q33" s="15">
        <f>VLOOKUP($D33,'Telecom Encad NUTS II Tab'!$A$5:$E$508,Q$1,FALSE)</f>
        <v>32800500</v>
      </c>
      <c r="R33" s="15">
        <f>VLOOKUP($D33,'Telecom Encad NUTS II Tab'!$A$5:$E$508,R$1,FALSE)</f>
        <v>187432500</v>
      </c>
      <c r="T33" s="9">
        <f t="shared" si="7"/>
        <v>2006</v>
      </c>
      <c r="U33" s="9">
        <v>2006</v>
      </c>
      <c r="V33" s="10">
        <f>IFERROR(VLOOKUP($U33,'Telecom Cor NUTS II Tab'!$A$5:$I$52,2,FALSE),"")</f>
        <v>907887.02500999987</v>
      </c>
    </row>
    <row r="34" spans="4:22" x14ac:dyDescent="0.3">
      <c r="D34" s="13">
        <f t="shared" si="0"/>
        <v>2012</v>
      </c>
      <c r="E34" s="9">
        <f>VLOOKUP($D34,'Telecom Encad NUTS II Tab'!$A$5:$E$508,E$1,FALSE)</f>
        <v>1389513.8374881682</v>
      </c>
      <c r="G34" s="13">
        <f t="shared" si="1"/>
        <v>2012</v>
      </c>
      <c r="H34" s="14">
        <f t="shared" si="2"/>
        <v>1</v>
      </c>
      <c r="J34" s="13">
        <f t="shared" si="3"/>
        <v>2012</v>
      </c>
      <c r="K34" s="14">
        <f t="shared" si="4"/>
        <v>5.0863102471500041E-2</v>
      </c>
      <c r="M34" s="13">
        <f t="shared" si="5"/>
        <v>2012</v>
      </c>
      <c r="N34" s="14">
        <f t="shared" si="6"/>
        <v>7.7269091030266615E-3</v>
      </c>
      <c r="P34" s="15">
        <f>VLOOKUP($D34,'Telecom Encad NUTS II Tab'!$A$5:$E$508,P$1,FALSE)</f>
        <v>1389513.8374881682</v>
      </c>
      <c r="Q34" s="15">
        <f>VLOOKUP($D34,'Telecom Encad NUTS II Tab'!$A$5:$E$508,Q$1,FALSE)</f>
        <v>27318700</v>
      </c>
      <c r="R34" s="15">
        <f>VLOOKUP($D34,'Telecom Encad NUTS II Tab'!$A$5:$E$508,R$1,FALSE)</f>
        <v>179827900</v>
      </c>
      <c r="T34" s="9">
        <f t="shared" si="7"/>
        <v>2007</v>
      </c>
      <c r="U34" s="9">
        <v>2007</v>
      </c>
      <c r="V34" s="10">
        <f>IFERROR(VLOOKUP($U34,'Telecom Cor NUTS II Tab'!$A$5:$I$52,2,FALSE),"")</f>
        <v>1460140.8895800002</v>
      </c>
    </row>
    <row r="35" spans="4:22" x14ac:dyDescent="0.3">
      <c r="D35" s="13">
        <f t="shared" si="0"/>
        <v>2013</v>
      </c>
      <c r="E35" s="9">
        <f>VLOOKUP($D35,'Telecom Encad NUTS II Tab'!$A$5:$E$508,E$1,FALSE)</f>
        <v>1486440.2663214719</v>
      </c>
      <c r="G35" s="13">
        <f t="shared" si="1"/>
        <v>2013</v>
      </c>
      <c r="H35" s="14">
        <f t="shared" si="2"/>
        <v>1</v>
      </c>
      <c r="J35" s="13">
        <f t="shared" si="3"/>
        <v>2013</v>
      </c>
      <c r="K35" s="14">
        <f t="shared" si="4"/>
        <v>5.7157809048003411E-2</v>
      </c>
      <c r="M35" s="13">
        <f t="shared" si="5"/>
        <v>2013</v>
      </c>
      <c r="N35" s="14">
        <f t="shared" si="6"/>
        <v>8.3428857066928305E-3</v>
      </c>
      <c r="P35" s="15">
        <f>VLOOKUP($D35,'Telecom Encad NUTS II Tab'!$A$5:$E$508,P$1,FALSE)</f>
        <v>1486440.2663214719</v>
      </c>
      <c r="Q35" s="15">
        <f>VLOOKUP($D35,'Telecom Encad NUTS II Tab'!$A$5:$E$508,Q$1,FALSE)</f>
        <v>26005900</v>
      </c>
      <c r="R35" s="15">
        <f>VLOOKUP($D35,'Telecom Encad NUTS II Tab'!$A$5:$E$508,R$1,FALSE)</f>
        <v>178168599.99999997</v>
      </c>
      <c r="T35" s="9">
        <f t="shared" si="7"/>
        <v>2008</v>
      </c>
      <c r="U35" s="9">
        <v>2008</v>
      </c>
      <c r="V35" s="10">
        <f>IFERROR(VLOOKUP($U35,'Telecom Cor NUTS II Tab'!$A$5:$I$52,2,FALSE),"")</f>
        <v>1242574.44783</v>
      </c>
    </row>
    <row r="36" spans="4:22" x14ac:dyDescent="0.3">
      <c r="D36" s="13">
        <f t="shared" si="0"/>
        <v>2014</v>
      </c>
      <c r="E36" s="9">
        <f>VLOOKUP($D36,'Telecom Encad NUTS II Tab'!$A$5:$E$508,E$1,FALSE)</f>
        <v>1189570.3474985657</v>
      </c>
      <c r="G36" s="13">
        <f t="shared" si="1"/>
        <v>2014</v>
      </c>
      <c r="H36" s="14">
        <f t="shared" si="2"/>
        <v>1</v>
      </c>
      <c r="J36" s="13">
        <f t="shared" si="3"/>
        <v>2014</v>
      </c>
      <c r="K36" s="14">
        <f t="shared" si="4"/>
        <v>4.4718840480226972E-2</v>
      </c>
      <c r="M36" s="13">
        <f t="shared" si="5"/>
        <v>2014</v>
      </c>
      <c r="N36" s="14">
        <f t="shared" si="6"/>
        <v>6.6241768854041492E-3</v>
      </c>
      <c r="P36" s="15">
        <f>VLOOKUP($D36,'Telecom Encad NUTS II Tab'!$A$5:$E$508,P$1,FALSE)</f>
        <v>1189570.3474985657</v>
      </c>
      <c r="Q36" s="15">
        <f>VLOOKUP($D36,'Telecom Encad NUTS II Tab'!$A$5:$E$508,Q$1,FALSE)</f>
        <v>26601100</v>
      </c>
      <c r="R36" s="15">
        <f>VLOOKUP($D36,'Telecom Encad NUTS II Tab'!$A$5:$E$508,R$1,FALSE)</f>
        <v>179580100</v>
      </c>
      <c r="T36" s="9">
        <f t="shared" si="7"/>
        <v>2009</v>
      </c>
      <c r="U36" s="9">
        <v>2009</v>
      </c>
      <c r="V36" s="10">
        <f>IFERROR(VLOOKUP($U36,'Telecom Cor NUTS II Tab'!$A$5:$I$52,2,FALSE),"")</f>
        <v>1955137.0050599999</v>
      </c>
    </row>
    <row r="37" spans="4:22" x14ac:dyDescent="0.3">
      <c r="D37" s="13">
        <f t="shared" si="0"/>
        <v>2015</v>
      </c>
      <c r="E37" s="9">
        <f>VLOOKUP($D37,'Telecom Encad NUTS II Tab'!$A$5:$E$508,E$1,FALSE)</f>
        <v>1203844.2149196274</v>
      </c>
      <c r="G37" s="13">
        <f t="shared" si="1"/>
        <v>2015</v>
      </c>
      <c r="H37" s="14">
        <f t="shared" si="2"/>
        <v>1</v>
      </c>
      <c r="J37" s="13">
        <f t="shared" si="3"/>
        <v>2015</v>
      </c>
      <c r="K37" s="14">
        <f t="shared" si="4"/>
        <v>4.2726480178581015E-2</v>
      </c>
      <c r="M37" s="13">
        <f t="shared" si="5"/>
        <v>2015</v>
      </c>
      <c r="N37" s="14">
        <f t="shared" si="6"/>
        <v>6.5856458921347552E-3</v>
      </c>
      <c r="P37" s="15">
        <f>VLOOKUP($D37,'Telecom Encad NUTS II Tab'!$A$5:$E$508,P$1,FALSE)</f>
        <v>1203844.2149196274</v>
      </c>
      <c r="Q37" s="15">
        <f>VLOOKUP($D37,'Telecom Encad NUTS II Tab'!$A$5:$E$508,Q$1,FALSE)</f>
        <v>28175600.000000004</v>
      </c>
      <c r="R37" s="15">
        <f>VLOOKUP($D37,'Telecom Encad NUTS II Tab'!$A$5:$E$508,R$1,FALSE)</f>
        <v>182798200</v>
      </c>
      <c r="T37" s="9">
        <f t="shared" si="7"/>
        <v>2010</v>
      </c>
      <c r="U37" s="9">
        <v>2010</v>
      </c>
      <c r="V37" s="10">
        <f>IFERROR(VLOOKUP($U37,'Telecom Cor NUTS II Tab'!$A$5:$I$52,2,FALSE),"")</f>
        <v>1918428.1678900002</v>
      </c>
    </row>
    <row r="38" spans="4:22" x14ac:dyDescent="0.3">
      <c r="D38" s="13">
        <f t="shared" si="0"/>
        <v>2016</v>
      </c>
      <c r="E38" s="9">
        <f>VLOOKUP($D38,'Telecom Encad NUTS II Tab'!$A$5:$E$508,E$1,FALSE)</f>
        <v>1200817.2621261589</v>
      </c>
      <c r="G38" s="13">
        <f t="shared" si="1"/>
        <v>2016</v>
      </c>
      <c r="H38" s="14">
        <f t="shared" si="2"/>
        <v>1</v>
      </c>
      <c r="J38" s="13">
        <f t="shared" si="3"/>
        <v>2016</v>
      </c>
      <c r="K38" s="14">
        <f t="shared" si="4"/>
        <v>4.156026158659621E-2</v>
      </c>
      <c r="M38" s="13">
        <f t="shared" si="5"/>
        <v>2016</v>
      </c>
      <c r="N38" s="14">
        <f t="shared" si="6"/>
        <v>6.4390506189944919E-3</v>
      </c>
      <c r="P38" s="15">
        <f>VLOOKUP($D38,'Telecom Encad NUTS II Tab'!$A$5:$E$508,P$1,FALSE)</f>
        <v>1200817.2621261589</v>
      </c>
      <c r="Q38" s="15">
        <f>VLOOKUP($D38,'Telecom Encad NUTS II Tab'!$A$5:$E$508,Q$1,FALSE)</f>
        <v>28893400</v>
      </c>
      <c r="R38" s="15">
        <f>VLOOKUP($D38,'Telecom Encad NUTS II Tab'!$A$5:$E$508,R$1,FALSE)</f>
        <v>186489800</v>
      </c>
      <c r="T38" s="9">
        <f t="shared" si="7"/>
        <v>2011</v>
      </c>
      <c r="U38" s="9">
        <v>2011</v>
      </c>
      <c r="V38" s="10">
        <f>IFERROR(VLOOKUP($U38,'Telecom Cor NUTS II Tab'!$A$5:$I$52,2,FALSE),"")</f>
        <v>1606991.2196600004</v>
      </c>
    </row>
    <row r="39" spans="4:22" x14ac:dyDescent="0.3">
      <c r="D39" s="13">
        <f t="shared" si="0"/>
        <v>2017</v>
      </c>
      <c r="E39" s="9">
        <f>VLOOKUP($D39,'Telecom Encad NUTS II Tab'!$A$5:$E$508,E$1,FALSE)</f>
        <v>1232246.2649654977</v>
      </c>
      <c r="G39" s="13">
        <f t="shared" si="1"/>
        <v>2017</v>
      </c>
      <c r="H39" s="14">
        <f t="shared" si="2"/>
        <v>1</v>
      </c>
      <c r="J39" s="13">
        <f t="shared" si="3"/>
        <v>2017</v>
      </c>
      <c r="K39" s="14">
        <f t="shared" si="4"/>
        <v>3.825307375797031E-2</v>
      </c>
      <c r="M39" s="13">
        <f t="shared" si="5"/>
        <v>2017</v>
      </c>
      <c r="N39" s="14">
        <f t="shared" si="6"/>
        <v>6.3837430733936981E-3</v>
      </c>
      <c r="P39" s="15">
        <f>VLOOKUP($D39,'Telecom Encad NUTS II Tab'!$A$5:$E$508,P$1,FALSE)</f>
        <v>1232246.2649654977</v>
      </c>
      <c r="Q39" s="15">
        <f>VLOOKUP($D39,'Telecom Encad NUTS II Tab'!$A$5:$E$508,Q$1,FALSE)</f>
        <v>32213000</v>
      </c>
      <c r="R39" s="15">
        <f>VLOOKUP($D39,'Telecom Encad NUTS II Tab'!$A$5:$E$508,R$1,FALSE)</f>
        <v>193028800.00000003</v>
      </c>
      <c r="T39" s="9">
        <f t="shared" si="7"/>
        <v>2012</v>
      </c>
      <c r="U39" s="9">
        <v>2012</v>
      </c>
      <c r="V39" s="10">
        <f>IFERROR(VLOOKUP($U39,'Telecom Cor NUTS II Tab'!$A$5:$I$52,2,FALSE),"")</f>
        <v>1354565.7997800002</v>
      </c>
    </row>
    <row r="40" spans="4:22" x14ac:dyDescent="0.3">
      <c r="D40" s="13">
        <f t="shared" si="0"/>
        <v>2018</v>
      </c>
      <c r="E40" s="9">
        <f>VLOOKUP($D40,'Telecom Encad NUTS II Tab'!$A$5:$E$508,E$1,FALSE)</f>
        <v>1139265.8202900989</v>
      </c>
      <c r="G40" s="13">
        <f t="shared" si="1"/>
        <v>2018</v>
      </c>
      <c r="H40" s="14">
        <f t="shared" si="2"/>
        <v>1</v>
      </c>
      <c r="J40" s="13">
        <f t="shared" si="3"/>
        <v>2018</v>
      </c>
      <c r="K40" s="14">
        <f t="shared" si="4"/>
        <v>3.3307483526731831E-2</v>
      </c>
      <c r="M40" s="13">
        <f t="shared" si="5"/>
        <v>2018</v>
      </c>
      <c r="N40" s="14">
        <f t="shared" si="6"/>
        <v>5.7385447055770724E-3</v>
      </c>
      <c r="P40" s="15">
        <f>VLOOKUP($D40,'Telecom Encad NUTS II Tab'!$A$5:$E$508,P$1,FALSE)</f>
        <v>1139265.8202900989</v>
      </c>
      <c r="Q40" s="15">
        <f>VLOOKUP($D40,'Telecom Encad NUTS II Tab'!$A$5:$E$508,Q$1,FALSE)</f>
        <v>34204500</v>
      </c>
      <c r="R40" s="15">
        <f>VLOOKUP($D40,'Telecom Encad NUTS II Tab'!$A$5:$E$508,R$1,FALSE)</f>
        <v>198528700</v>
      </c>
      <c r="T40" s="9">
        <f t="shared" si="7"/>
        <v>2013</v>
      </c>
      <c r="U40" s="9">
        <v>2013</v>
      </c>
      <c r="V40" s="10">
        <f>IFERROR(VLOOKUP($U40,'Telecom Cor NUTS II Tab'!$A$5:$I$52,2,FALSE),"")</f>
        <v>1437536.0449000001</v>
      </c>
    </row>
    <row r="41" spans="4:22" x14ac:dyDescent="0.3">
      <c r="D41" s="13">
        <f t="shared" si="0"/>
        <v>2019</v>
      </c>
      <c r="E41" s="9">
        <f>VLOOKUP($D41,'Telecom Encad NUTS II Tab'!$A$5:$E$508,E$1,FALSE)</f>
        <v>1114231.6759486082</v>
      </c>
      <c r="G41" s="13">
        <f t="shared" si="1"/>
        <v>2019</v>
      </c>
      <c r="H41" s="14">
        <f t="shared" si="2"/>
        <v>1</v>
      </c>
      <c r="J41" s="13">
        <f t="shared" si="3"/>
        <v>2019</v>
      </c>
      <c r="K41" s="14">
        <f t="shared" si="4"/>
        <v>3.0910267230794212E-2</v>
      </c>
      <c r="M41" s="13">
        <f t="shared" si="5"/>
        <v>2019</v>
      </c>
      <c r="N41" s="14">
        <f t="shared" si="6"/>
        <v>5.4658076698112642E-3</v>
      </c>
      <c r="P41" s="15">
        <f>VLOOKUP($D41,'Telecom Encad NUTS II Tab'!$A$5:$E$508,P$1,FALSE)</f>
        <v>1114231.6759486082</v>
      </c>
      <c r="Q41" s="15">
        <f>VLOOKUP($D41,'Telecom Encad NUTS II Tab'!$A$5:$E$508,Q$1,FALSE)</f>
        <v>36047300</v>
      </c>
      <c r="R41" s="15">
        <f>VLOOKUP($D41,'Telecom Encad NUTS II Tab'!$A$5:$E$508,R$1,FALSE)</f>
        <v>203854900</v>
      </c>
      <c r="T41" s="9">
        <f t="shared" si="7"/>
        <v>2014</v>
      </c>
      <c r="U41" s="9">
        <v>2014</v>
      </c>
      <c r="V41" s="10">
        <f>IFERROR(VLOOKUP($U41,'Telecom Cor NUTS II Tab'!$A$5:$I$52,2,FALSE),"")</f>
        <v>1163257.7817599999</v>
      </c>
    </row>
    <row r="42" spans="4:22" x14ac:dyDescent="0.3">
      <c r="D42" s="13">
        <f t="shared" si="0"/>
        <v>2020</v>
      </c>
      <c r="E42" s="9">
        <f>VLOOKUP($D42,'Telecom Encad NUTS II Tab'!$A$5:$E$508,E$1,FALSE)</f>
        <v>1359695.3517861592</v>
      </c>
      <c r="G42" s="13">
        <f t="shared" si="1"/>
        <v>2020</v>
      </c>
      <c r="H42" s="14">
        <f t="shared" si="2"/>
        <v>1</v>
      </c>
      <c r="J42" s="13">
        <f t="shared" si="3"/>
        <v>2020</v>
      </c>
      <c r="K42" s="14">
        <f t="shared" si="4"/>
        <v>3.855924429028456E-2</v>
      </c>
      <c r="M42" s="13">
        <f t="shared" si="5"/>
        <v>2020</v>
      </c>
      <c r="N42" s="14">
        <f t="shared" si="6"/>
        <v>7.2736692049230186E-3</v>
      </c>
      <c r="P42" s="15">
        <f>VLOOKUP($D42,'Telecom Encad NUTS II Tab'!$A$5:$E$508,P$1,FALSE)</f>
        <v>1359695.3517861592</v>
      </c>
      <c r="Q42" s="15">
        <f>VLOOKUP($D42,'Telecom Encad NUTS II Tab'!$A$5:$E$508,Q$1,FALSE)</f>
        <v>35262500</v>
      </c>
      <c r="R42" s="15">
        <f>VLOOKUP($D42,'Telecom Encad NUTS II Tab'!$A$5:$E$508,R$1,FALSE)</f>
        <v>186933900.00000003</v>
      </c>
      <c r="T42" s="9">
        <f t="shared" si="7"/>
        <v>2015</v>
      </c>
      <c r="U42" s="9">
        <v>2015</v>
      </c>
      <c r="V42" s="10">
        <f>IFERROR(VLOOKUP($U42,'Telecom Cor NUTS II Tab'!$A$5:$I$52,2,FALSE),"")</f>
        <v>1191491.9894999997</v>
      </c>
    </row>
    <row r="43" spans="4:22" x14ac:dyDescent="0.3">
      <c r="D43" s="13">
        <f t="shared" si="0"/>
        <v>2021</v>
      </c>
      <c r="E43" s="9">
        <f>VLOOKUP($D43,'Telecom Encad NUTS II Tab'!$A$5:$E$508,E$1,FALSE)</f>
        <v>1467979.3552032965</v>
      </c>
      <c r="G43" s="13">
        <f t="shared" si="1"/>
        <v>2021</v>
      </c>
      <c r="H43" s="14">
        <f t="shared" si="2"/>
        <v>1</v>
      </c>
      <c r="J43" s="13">
        <f t="shared" si="3"/>
        <v>2021</v>
      </c>
      <c r="K43" s="14">
        <f t="shared" si="4"/>
        <v>3.8523069691608951E-2</v>
      </c>
      <c r="M43" s="13">
        <f t="shared" si="5"/>
        <v>2021</v>
      </c>
      <c r="N43" s="14">
        <f t="shared" si="6"/>
        <v>7.4268240379688905E-3</v>
      </c>
      <c r="P43" s="15">
        <f>VLOOKUP($D43,'Telecom Encad NUTS II Tab'!$A$5:$E$508,P$1,FALSE)</f>
        <v>1467979.3552032965</v>
      </c>
      <c r="Q43" s="15">
        <f>VLOOKUP($D43,'Telecom Encad NUTS II Tab'!$A$5:$E$508,Q$1,FALSE)</f>
        <v>38106500</v>
      </c>
      <c r="R43" s="15">
        <f>VLOOKUP($D43,'Telecom Encad NUTS II Tab'!$A$5:$E$508,R$1,FALSE)</f>
        <v>197659099.99999997</v>
      </c>
      <c r="T43" s="9">
        <f t="shared" si="7"/>
        <v>2016</v>
      </c>
      <c r="U43" s="9">
        <v>2016</v>
      </c>
      <c r="V43" s="10">
        <f>IFERROR(VLOOKUP($U43,'Telecom Cor NUTS II Tab'!$A$5:$I$52,2,FALSE),"")</f>
        <v>1200813.1061000002</v>
      </c>
    </row>
    <row r="44" spans="4:22" x14ac:dyDescent="0.3">
      <c r="D44" s="13">
        <f>D45-1</f>
        <v>2022</v>
      </c>
      <c r="E44" s="9">
        <f>VLOOKUP($D44,'Telecom Encad NUTS II Tab'!$A$5:$E$508,E$1,FALSE)</f>
        <v>1271831.8896696821</v>
      </c>
      <c r="G44" s="13">
        <f t="shared" si="1"/>
        <v>2022</v>
      </c>
      <c r="H44" s="14">
        <f t="shared" si="2"/>
        <v>1</v>
      </c>
      <c r="J44" s="13">
        <f t="shared" si="3"/>
        <v>2022</v>
      </c>
      <c r="K44" s="14">
        <f t="shared" si="4"/>
        <v>3.2404598638665988E-2</v>
      </c>
      <c r="M44" s="13">
        <f t="shared" si="5"/>
        <v>2022</v>
      </c>
      <c r="N44" s="14">
        <f t="shared" si="6"/>
        <v>6.0232346188056896E-3</v>
      </c>
      <c r="P44" s="15">
        <f>VLOOKUP($D44,'Telecom Encad NUTS II Tab'!$A$5:$E$508,P$1,FALSE)</f>
        <v>1271831.8896696821</v>
      </c>
      <c r="Q44" s="15">
        <f>VLOOKUP($D44,'Telecom Encad NUTS II Tab'!$A$5:$E$508,Q$1,FALSE)</f>
        <v>39248500</v>
      </c>
      <c r="R44" s="15">
        <f>VLOOKUP($D44,'Telecom Encad NUTS II Tab'!$A$5:$E$508,R$1,FALSE)</f>
        <v>211154300</v>
      </c>
      <c r="T44" s="9">
        <f t="shared" si="7"/>
        <v>2017</v>
      </c>
      <c r="U44" s="9">
        <v>2017</v>
      </c>
      <c r="V44" s="10">
        <f>IFERROR(VLOOKUP($U44,'Telecom Cor NUTS II Tab'!$A$5:$I$52,2,FALSE),"")</f>
        <v>1258055.6138300002</v>
      </c>
    </row>
    <row r="45" spans="4:22" x14ac:dyDescent="0.3">
      <c r="D45" s="13">
        <f>T4</f>
        <v>2023</v>
      </c>
      <c r="E45" s="9">
        <f>VLOOKUP($D45,'Telecom Encad NUTS II Tab'!$A$5:$E$508,E$1,FALSE)</f>
        <v>1210553.8075081923</v>
      </c>
      <c r="G45" s="13">
        <f t="shared" si="1"/>
        <v>2023</v>
      </c>
      <c r="H45" s="14">
        <f>IF(SUM(E45)=0,"",E45/P45)</f>
        <v>1</v>
      </c>
      <c r="J45" s="13">
        <f t="shared" si="3"/>
        <v>2023</v>
      </c>
      <c r="K45" s="14">
        <f>IF(SUM(E45)=0,"",E45/Q45)</f>
        <v>3.0076618239165999E-2</v>
      </c>
      <c r="M45" s="13">
        <f t="shared" si="5"/>
        <v>2023</v>
      </c>
      <c r="N45" s="14">
        <f>IF(SUM(E45)=0,"",E45/R45)</f>
        <v>5.6062585734579064E-3</v>
      </c>
      <c r="P45" s="15">
        <f>VLOOKUP($D45,'Telecom Encad NUTS II Tab'!$A$5:$E$508,P$1,FALSE)</f>
        <v>1210553.8075081923</v>
      </c>
      <c r="Q45" s="15">
        <f>VLOOKUP($D45,'Telecom Encad NUTS II Tab'!$A$5:$E$508,Q$1,FALSE)</f>
        <v>40249000</v>
      </c>
      <c r="R45" s="15">
        <f>VLOOKUP($D45,'Telecom Encad NUTS II Tab'!$A$5:$E$508,R$1,FALSE)</f>
        <v>215929000</v>
      </c>
      <c r="T45" s="9">
        <f t="shared" si="7"/>
        <v>2018</v>
      </c>
      <c r="U45" s="9">
        <v>2018</v>
      </c>
      <c r="V45" s="10">
        <f>IFERROR(VLOOKUP($U45,'Telecom Cor NUTS II Tab'!$A$5:$I$52,2,FALSE),"")</f>
        <v>1197517.2782300003</v>
      </c>
    </row>
    <row r="46" spans="4:22" x14ac:dyDescent="0.3">
      <c r="T46" s="9">
        <f t="shared" si="7"/>
        <v>2019</v>
      </c>
      <c r="U46" s="9">
        <v>2019</v>
      </c>
      <c r="V46" s="10">
        <f>IFERROR(VLOOKUP($U46,'Telecom Cor NUTS II Tab'!$A$5:$I$52,2,FALSE),"")</f>
        <v>1199785.1135900002</v>
      </c>
    </row>
    <row r="47" spans="4:22" x14ac:dyDescent="0.3">
      <c r="T47" s="9">
        <f t="shared" si="7"/>
        <v>2020</v>
      </c>
      <c r="U47" s="9">
        <v>2020</v>
      </c>
      <c r="V47" s="10">
        <f>IFERROR(VLOOKUP($U47,'Telecom Cor NUTS II Tab'!$A$5:$I$52,2,FALSE),"")</f>
        <v>1484908.78577</v>
      </c>
    </row>
    <row r="48" spans="4:22" x14ac:dyDescent="0.3">
      <c r="T48" s="9">
        <f t="shared" si="7"/>
        <v>2021</v>
      </c>
      <c r="U48" s="9">
        <v>2021</v>
      </c>
      <c r="V48" s="10">
        <f>IFERROR(VLOOKUP($U48,'Telecom Cor NUTS II Tab'!$A$5:$I$52,2,FALSE),"")</f>
        <v>1681123.6474999997</v>
      </c>
    </row>
    <row r="49" spans="20:22" x14ac:dyDescent="0.3">
      <c r="T49" s="9">
        <f t="shared" si="7"/>
        <v>2022</v>
      </c>
      <c r="U49" s="9">
        <v>2022</v>
      </c>
      <c r="V49" s="10">
        <f>IFERROR(VLOOKUP($U49,'Telecom Cor NUTS II Tab'!$A$5:$I$52,2,FALSE),"")</f>
        <v>1576985.9950499998</v>
      </c>
    </row>
    <row r="50" spans="20:22" x14ac:dyDescent="0.3">
      <c r="T50" s="9">
        <f t="shared" si="7"/>
        <v>2023</v>
      </c>
      <c r="U50" s="9">
        <v>2023</v>
      </c>
      <c r="V50" s="10">
        <f>IFERROR(VLOOKUP($U50,'Telecom Cor NUTS II Tab'!$A$5:$I$52,2,FALSE),"")</f>
        <v>1548109.70933</v>
      </c>
    </row>
    <row r="51" spans="20:22" x14ac:dyDescent="0.3">
      <c r="T51" s="9" t="str">
        <f t="shared" si="7"/>
        <v/>
      </c>
      <c r="U51" s="9">
        <v>2024</v>
      </c>
      <c r="V51" s="10" t="str">
        <f>IFERROR(VLOOKUP($U51,'Telecom Cor NUTS II Tab'!$A$5:$I$52,2,FALSE),"")</f>
        <v/>
      </c>
    </row>
    <row r="52" spans="20:22" x14ac:dyDescent="0.3">
      <c r="T52" s="9" t="str">
        <f t="shared" si="7"/>
        <v/>
      </c>
      <c r="U52" s="9">
        <v>2025</v>
      </c>
      <c r="V52" s="10" t="str">
        <f>IFERROR(VLOOKUP($U52,'Telecom Cor NUTS II Tab'!$A$5:$I$52,2,FALSE),"")</f>
        <v/>
      </c>
    </row>
    <row r="53" spans="20:22" x14ac:dyDescent="0.3">
      <c r="T53" s="9" t="str">
        <f t="shared" si="7"/>
        <v/>
      </c>
      <c r="U53" s="9">
        <v>2026</v>
      </c>
      <c r="V53" s="10" t="str">
        <f>IFERROR(VLOOKUP($U53,'Telecom Cor NUTS II Tab'!$A$5:$I$52,2,FALSE),"")</f>
        <v/>
      </c>
    </row>
    <row r="54" spans="20:22" x14ac:dyDescent="0.3">
      <c r="T54" s="9" t="str">
        <f t="shared" si="7"/>
        <v/>
      </c>
      <c r="U54" s="9">
        <v>2027</v>
      </c>
      <c r="V54" s="10" t="str">
        <f>IFERROR(VLOOKUP($U54,'Telecom Cor NUTS II Tab'!$A$5:$I$52,2,FALSE),"")</f>
        <v/>
      </c>
    </row>
    <row r="55" spans="20:22" x14ac:dyDescent="0.3">
      <c r="T55" s="9" t="str">
        <f t="shared" si="7"/>
        <v/>
      </c>
      <c r="U55" s="9">
        <v>2028</v>
      </c>
      <c r="V55" s="10" t="str">
        <f>IFERROR(VLOOKUP($U55,'Telecom Cor NUTS II Tab'!$A$5:$I$52,2,FALSE),"")</f>
        <v/>
      </c>
    </row>
    <row r="56" spans="20:22" x14ac:dyDescent="0.3">
      <c r="T56" s="9" t="str">
        <f t="shared" si="7"/>
        <v/>
      </c>
      <c r="U56" s="9">
        <v>2029</v>
      </c>
      <c r="V56" s="10" t="str">
        <f>IFERROR(VLOOKUP($U56,'Telecom Cor NUTS II Tab'!$A$5:$I$52,2,FALSE),"")</f>
        <v/>
      </c>
    </row>
  </sheetData>
  <sheetProtection algorithmName="SHA-512" hashValue="Vdr21ARoYX9QGxcdtbUphE9UIrfmjs3PjlhAVjmuE/Zmx5K5WJnbvAsXWea1zLrW02Ocvf2wUYdmWtkOG8vNwg==" saltValue="7MCyKlqTkE3ciX+mfdkzcA==" spinCount="100000" sheet="1" objects="1" scenarios="1" autoFilter="0"/>
  <mergeCells count="4">
    <mergeCell ref="D2:E2"/>
    <mergeCell ref="G2:H2"/>
    <mergeCell ref="J2:K2"/>
    <mergeCell ref="M2:N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lha1"/>
  <dimension ref="A1:C76"/>
  <sheetViews>
    <sheetView showGridLines="0" tabSelected="1" topLeftCell="A59" workbookViewId="0">
      <selection activeCell="C62" sqref="C62"/>
    </sheetView>
  </sheetViews>
  <sheetFormatPr defaultColWidth="9.109375" defaultRowHeight="14.4" x14ac:dyDescent="0.3"/>
  <cols>
    <col min="1" max="1" width="22.6640625" style="1" customWidth="1"/>
    <col min="2" max="9" width="80" style="1" customWidth="1"/>
    <col min="10" max="16384" width="9.109375" style="1"/>
  </cols>
  <sheetData>
    <row r="1" spans="1:3" ht="18" x14ac:dyDescent="0.35">
      <c r="A1" s="72" t="s">
        <v>57</v>
      </c>
      <c r="B1" s="72"/>
      <c r="C1" s="72"/>
    </row>
    <row r="2" spans="1:3" s="18" customFormat="1" ht="30" customHeight="1" x14ac:dyDescent="0.3">
      <c r="A2" s="73" t="s">
        <v>113</v>
      </c>
      <c r="B2" s="73"/>
      <c r="C2" s="73"/>
    </row>
    <row r="3" spans="1:3" s="18" customFormat="1" x14ac:dyDescent="0.3">
      <c r="A3" s="19"/>
    </row>
    <row r="4" spans="1:3" s="18" customFormat="1" ht="15.6" x14ac:dyDescent="0.3">
      <c r="A4" s="71" t="s">
        <v>50</v>
      </c>
      <c r="B4" s="71"/>
    </row>
    <row r="5" spans="1:3" s="18" customFormat="1" x14ac:dyDescent="0.3">
      <c r="A5" s="20" t="s">
        <v>87</v>
      </c>
    </row>
    <row r="6" spans="1:3" s="18" customFormat="1" x14ac:dyDescent="0.3">
      <c r="A6" s="21" t="s">
        <v>58</v>
      </c>
    </row>
    <row r="7" spans="1:3" s="18" customFormat="1" x14ac:dyDescent="0.3">
      <c r="A7" s="21" t="s">
        <v>59</v>
      </c>
    </row>
    <row r="8" spans="1:3" x14ac:dyDescent="0.3">
      <c r="A8" s="20" t="s">
        <v>88</v>
      </c>
    </row>
    <row r="9" spans="1:3" x14ac:dyDescent="0.3">
      <c r="A9" s="21" t="s">
        <v>58</v>
      </c>
    </row>
    <row r="10" spans="1:3" x14ac:dyDescent="0.3">
      <c r="A10" s="21" t="s">
        <v>59</v>
      </c>
    </row>
    <row r="11" spans="1:3" s="18" customFormat="1" x14ac:dyDescent="0.3">
      <c r="A11" s="20" t="s">
        <v>89</v>
      </c>
    </row>
    <row r="12" spans="1:3" s="18" customFormat="1" x14ac:dyDescent="0.3">
      <c r="A12" s="21" t="s">
        <v>58</v>
      </c>
    </row>
    <row r="13" spans="1:3" s="18" customFormat="1" x14ac:dyDescent="0.3">
      <c r="A13" s="21" t="s">
        <v>59</v>
      </c>
    </row>
    <row r="14" spans="1:3" x14ac:dyDescent="0.3">
      <c r="A14" s="20" t="s">
        <v>90</v>
      </c>
    </row>
    <row r="15" spans="1:3" x14ac:dyDescent="0.3">
      <c r="A15" s="21" t="s">
        <v>58</v>
      </c>
    </row>
    <row r="16" spans="1:3" x14ac:dyDescent="0.3">
      <c r="A16" s="21" t="s">
        <v>59</v>
      </c>
    </row>
    <row r="17" spans="1:1" s="18" customFormat="1" x14ac:dyDescent="0.3">
      <c r="A17" s="20" t="s">
        <v>91</v>
      </c>
    </row>
    <row r="18" spans="1:1" s="18" customFormat="1" x14ac:dyDescent="0.3">
      <c r="A18" s="21" t="s">
        <v>58</v>
      </c>
    </row>
    <row r="19" spans="1:1" s="18" customFormat="1" x14ac:dyDescent="0.3">
      <c r="A19" s="21" t="s">
        <v>59</v>
      </c>
    </row>
    <row r="20" spans="1:1" x14ac:dyDescent="0.3">
      <c r="A20" s="20" t="s">
        <v>92</v>
      </c>
    </row>
    <row r="21" spans="1:1" x14ac:dyDescent="0.3">
      <c r="A21" s="21" t="s">
        <v>58</v>
      </c>
    </row>
    <row r="22" spans="1:1" x14ac:dyDescent="0.3">
      <c r="A22" s="21" t="s">
        <v>59</v>
      </c>
    </row>
    <row r="23" spans="1:1" s="18" customFormat="1" x14ac:dyDescent="0.3">
      <c r="A23" s="20" t="s">
        <v>51</v>
      </c>
    </row>
    <row r="24" spans="1:1" s="18" customFormat="1" x14ac:dyDescent="0.3">
      <c r="A24" s="21" t="s">
        <v>58</v>
      </c>
    </row>
    <row r="25" spans="1:1" s="18" customFormat="1" x14ac:dyDescent="0.3">
      <c r="A25" s="21" t="s">
        <v>59</v>
      </c>
    </row>
    <row r="26" spans="1:1" x14ac:dyDescent="0.3">
      <c r="A26" s="20" t="s">
        <v>54</v>
      </c>
    </row>
    <row r="27" spans="1:1" x14ac:dyDescent="0.3">
      <c r="A27" s="21" t="s">
        <v>58</v>
      </c>
    </row>
    <row r="28" spans="1:1" x14ac:dyDescent="0.3">
      <c r="A28" s="21" t="s">
        <v>59</v>
      </c>
    </row>
    <row r="29" spans="1:1" s="18" customFormat="1" x14ac:dyDescent="0.3">
      <c r="A29" s="20" t="s">
        <v>52</v>
      </c>
    </row>
    <row r="30" spans="1:1" s="18" customFormat="1" x14ac:dyDescent="0.3">
      <c r="A30" s="21" t="s">
        <v>58</v>
      </c>
    </row>
    <row r="31" spans="1:1" s="18" customFormat="1" x14ac:dyDescent="0.3">
      <c r="A31" s="21" t="s">
        <v>59</v>
      </c>
    </row>
    <row r="32" spans="1:1" x14ac:dyDescent="0.3">
      <c r="A32" s="20" t="s">
        <v>55</v>
      </c>
    </row>
    <row r="33" spans="1:1" x14ac:dyDescent="0.3">
      <c r="A33" s="21" t="s">
        <v>58</v>
      </c>
    </row>
    <row r="34" spans="1:1" x14ac:dyDescent="0.3">
      <c r="A34" s="21" t="s">
        <v>59</v>
      </c>
    </row>
    <row r="35" spans="1:1" s="18" customFormat="1" x14ac:dyDescent="0.3">
      <c r="A35" s="20" t="s">
        <v>53</v>
      </c>
    </row>
    <row r="36" spans="1:1" s="18" customFormat="1" x14ac:dyDescent="0.3">
      <c r="A36" s="21" t="s">
        <v>58</v>
      </c>
    </row>
    <row r="37" spans="1:1" s="18" customFormat="1" x14ac:dyDescent="0.3">
      <c r="A37" s="21" t="s">
        <v>59</v>
      </c>
    </row>
    <row r="38" spans="1:1" x14ac:dyDescent="0.3">
      <c r="A38" s="20" t="s">
        <v>56</v>
      </c>
    </row>
    <row r="39" spans="1:1" x14ac:dyDescent="0.3">
      <c r="A39" s="21" t="s">
        <v>58</v>
      </c>
    </row>
    <row r="40" spans="1:1" x14ac:dyDescent="0.3">
      <c r="A40" s="21" t="s">
        <v>59</v>
      </c>
    </row>
    <row r="41" spans="1:1" s="18" customFormat="1" x14ac:dyDescent="0.3">
      <c r="A41" s="20" t="s">
        <v>71</v>
      </c>
    </row>
    <row r="42" spans="1:1" s="18" customFormat="1" x14ac:dyDescent="0.3">
      <c r="A42" s="21" t="s">
        <v>58</v>
      </c>
    </row>
    <row r="43" spans="1:1" s="18" customFormat="1" x14ac:dyDescent="0.3">
      <c r="A43" s="21" t="s">
        <v>59</v>
      </c>
    </row>
    <row r="44" spans="1:1" x14ac:dyDescent="0.3">
      <c r="A44" s="20" t="s">
        <v>72</v>
      </c>
    </row>
    <row r="45" spans="1:1" x14ac:dyDescent="0.3">
      <c r="A45" s="21" t="s">
        <v>58</v>
      </c>
    </row>
    <row r="46" spans="1:1" x14ac:dyDescent="0.3">
      <c r="A46" s="21" t="s">
        <v>59</v>
      </c>
    </row>
    <row r="47" spans="1:1" s="18" customFormat="1" x14ac:dyDescent="0.3">
      <c r="A47" s="20" t="s">
        <v>69</v>
      </c>
    </row>
    <row r="48" spans="1:1" s="18" customFormat="1" x14ac:dyDescent="0.3">
      <c r="A48" s="21" t="s">
        <v>58</v>
      </c>
    </row>
    <row r="49" spans="1:1" s="18" customFormat="1" x14ac:dyDescent="0.3">
      <c r="A49" s="21" t="s">
        <v>59</v>
      </c>
    </row>
    <row r="50" spans="1:1" x14ac:dyDescent="0.3">
      <c r="A50" s="20" t="s">
        <v>70</v>
      </c>
    </row>
    <row r="51" spans="1:1" x14ac:dyDescent="0.3">
      <c r="A51" s="21" t="s">
        <v>58</v>
      </c>
    </row>
    <row r="52" spans="1:1" x14ac:dyDescent="0.3">
      <c r="A52" s="21" t="s">
        <v>59</v>
      </c>
    </row>
    <row r="53" spans="1:1" s="18" customFormat="1" x14ac:dyDescent="0.3">
      <c r="A53" s="20" t="s">
        <v>93</v>
      </c>
    </row>
    <row r="54" spans="1:1" s="18" customFormat="1" x14ac:dyDescent="0.3">
      <c r="A54" s="21" t="s">
        <v>58</v>
      </c>
    </row>
    <row r="55" spans="1:1" s="18" customFormat="1" x14ac:dyDescent="0.3">
      <c r="A55" s="21" t="s">
        <v>59</v>
      </c>
    </row>
    <row r="56" spans="1:1" x14ac:dyDescent="0.3">
      <c r="A56" s="20" t="s">
        <v>94</v>
      </c>
    </row>
    <row r="57" spans="1:1" x14ac:dyDescent="0.3">
      <c r="A57" s="21" t="s">
        <v>58</v>
      </c>
    </row>
    <row r="58" spans="1:1" x14ac:dyDescent="0.3">
      <c r="A58" s="21" t="s">
        <v>59</v>
      </c>
    </row>
    <row r="59" spans="1:1" s="18" customFormat="1" x14ac:dyDescent="0.3">
      <c r="A59" s="20" t="s">
        <v>95</v>
      </c>
    </row>
    <row r="60" spans="1:1" s="18" customFormat="1" x14ac:dyDescent="0.3">
      <c r="A60" s="21" t="s">
        <v>58</v>
      </c>
    </row>
    <row r="61" spans="1:1" s="18" customFormat="1" x14ac:dyDescent="0.3">
      <c r="A61" s="21" t="s">
        <v>59</v>
      </c>
    </row>
    <row r="62" spans="1:1" x14ac:dyDescent="0.3">
      <c r="A62" s="20" t="s">
        <v>96</v>
      </c>
    </row>
    <row r="63" spans="1:1" x14ac:dyDescent="0.3">
      <c r="A63" s="21" t="s">
        <v>58</v>
      </c>
    </row>
    <row r="64" spans="1:1" x14ac:dyDescent="0.3">
      <c r="A64" s="21" t="s">
        <v>59</v>
      </c>
    </row>
    <row r="65" spans="1:1" s="18" customFormat="1" x14ac:dyDescent="0.3">
      <c r="A65" s="20" t="s">
        <v>97</v>
      </c>
    </row>
    <row r="66" spans="1:1" s="18" customFormat="1" x14ac:dyDescent="0.3">
      <c r="A66" s="21" t="s">
        <v>58</v>
      </c>
    </row>
    <row r="67" spans="1:1" s="18" customFormat="1" x14ac:dyDescent="0.3">
      <c r="A67" s="21" t="s">
        <v>59</v>
      </c>
    </row>
    <row r="68" spans="1:1" x14ac:dyDescent="0.3">
      <c r="A68" s="20" t="s">
        <v>98</v>
      </c>
    </row>
    <row r="69" spans="1:1" x14ac:dyDescent="0.3">
      <c r="A69" s="21" t="s">
        <v>58</v>
      </c>
    </row>
    <row r="70" spans="1:1" x14ac:dyDescent="0.3">
      <c r="A70" s="21" t="s">
        <v>59</v>
      </c>
    </row>
    <row r="71" spans="1:1" s="18" customFormat="1" x14ac:dyDescent="0.3">
      <c r="A71" s="20" t="s">
        <v>73</v>
      </c>
    </row>
    <row r="72" spans="1:1" s="18" customFormat="1" x14ac:dyDescent="0.3">
      <c r="A72" s="21" t="s">
        <v>58</v>
      </c>
    </row>
    <row r="73" spans="1:1" s="18" customFormat="1" x14ac:dyDescent="0.3">
      <c r="A73" s="21" t="s">
        <v>59</v>
      </c>
    </row>
    <row r="74" spans="1:1" x14ac:dyDescent="0.3">
      <c r="A74" s="20" t="s">
        <v>74</v>
      </c>
    </row>
    <row r="75" spans="1:1" x14ac:dyDescent="0.3">
      <c r="A75" s="21" t="s">
        <v>58</v>
      </c>
    </row>
    <row r="76" spans="1:1" x14ac:dyDescent="0.3">
      <c r="A76" s="21" t="s">
        <v>59</v>
      </c>
    </row>
  </sheetData>
  <sheetProtection algorithmName="SHA-512" hashValue="sH7YYwAvMNeCGYvDBacu/q58wjDJk4v1/+etW3N60nPhY2uqnU0PyQQ39jvMGWMhuJJlWyVS/akqFYm4tBsPkA==" saltValue="SAzS8Bn6EDvj/cOng27S9w==" spinCount="100000" sheet="1" objects="1" scenarios="1" autoFilter="0"/>
  <mergeCells count="3">
    <mergeCell ref="A4:B4"/>
    <mergeCell ref="A1:C1"/>
    <mergeCell ref="A2:C2"/>
  </mergeCells>
  <hyperlinks>
    <hyperlink ref="A24" location="'Ferrovia Cor NUTS II Tab'!A1" display="Tabela de dados" xr:uid="{00000000-0004-0000-0300-000000000000}"/>
    <hyperlink ref="A25" location="'Ferrovia Cor NUTS II Gráf'!A1" display="Gráficos" xr:uid="{00000000-0004-0000-0300-000001000000}"/>
    <hyperlink ref="A30" location="'Portuária Cor NUTS II Tab'!A1" display="Tabela de dados" xr:uid="{00000000-0004-0000-0300-000002000000}"/>
    <hyperlink ref="A31" location="'Portuária Cor NUTS II Gráf'!A1" display="Gráficos" xr:uid="{00000000-0004-0000-0300-000003000000}"/>
    <hyperlink ref="A36" location="'Aeroportuária Cor NUTS II Tab'!A1" display="Tabela de dados" xr:uid="{00000000-0004-0000-0300-000004000000}"/>
    <hyperlink ref="A37" location="'Aeroportuária Cor NUTS II Gráf'!A1" display="Gráficos" xr:uid="{00000000-0004-0000-0300-000005000000}"/>
    <hyperlink ref="A27" location="'Ferrovia Encad NUTS II Tab'!A1" display="Tabela de dados" xr:uid="{00000000-0004-0000-0300-000006000000}"/>
    <hyperlink ref="A28" location="'Ferrovia Encad NUTS II Gráf'!A1" display="Gráficos" xr:uid="{00000000-0004-0000-0300-000007000000}"/>
    <hyperlink ref="A33" location="'Portuária Encad NUTS II Tab'!A1" display="Tabela de dados" xr:uid="{00000000-0004-0000-0300-000008000000}"/>
    <hyperlink ref="A34" location="'Portuária Encad NUTS II Gráf'!A1" display="Gráficos" xr:uid="{00000000-0004-0000-0300-000009000000}"/>
    <hyperlink ref="A39" location="'Aeroportuária Encad NUTS II Tab'!A1" display="Tabela de dados" xr:uid="{00000000-0004-0000-0300-00000A000000}"/>
    <hyperlink ref="A40" location="'Aeroportuária Encad NUTS II Grá'!A1" display="Gráficos" xr:uid="{00000000-0004-0000-0300-00000B000000}"/>
    <hyperlink ref="A48" location="'Educação Cor NUTS II Tab'!A1" display="Tabela de dados" xr:uid="{00000000-0004-0000-0300-00000C000000}"/>
    <hyperlink ref="A49" location="'Educação Cor NUTS II Gráf'!A1" display="Gráficos" xr:uid="{00000000-0004-0000-0300-00000D000000}"/>
    <hyperlink ref="A51" location="'Educação Encad NUTS II Tab'!A1" display="Tabela de dados" xr:uid="{00000000-0004-0000-0300-00000E000000}"/>
    <hyperlink ref="A52" location="'Educação Encad NUTS II Gráf'!A1" display="Gráficos" xr:uid="{00000000-0004-0000-0300-00000F000000}"/>
    <hyperlink ref="A42" location="'Saúde Cor NUTS II Tab'!A1" display="Tabela de dados" xr:uid="{00000000-0004-0000-0300-000010000000}"/>
    <hyperlink ref="A43" location="'Saúde Cor NUTS II Gráf'!A1" display="Gráficos" xr:uid="{00000000-0004-0000-0300-000011000000}"/>
    <hyperlink ref="A45" location="'Saúde Encad NUTS II Tab'!A1" display="Tabela de dados" xr:uid="{00000000-0004-0000-0300-000012000000}"/>
    <hyperlink ref="A46" location="'Saúde Encad NUTS II Gráf'!A1" display="Gráficos" xr:uid="{00000000-0004-0000-0300-000013000000}"/>
    <hyperlink ref="A66" location="'Refinarias Cor NUTS II Tab'!A1" display="Tabela de dados" xr:uid="{00000000-0004-0000-0300-000014000000}"/>
    <hyperlink ref="A67" location="'Refinarias Cor NUTS II Gráf'!A1" display="Gráficos" xr:uid="{00000000-0004-0000-0300-000015000000}"/>
    <hyperlink ref="A69" location="'Refinarias Encad NUTS II Tab'!A1" display="Tabela de dados" xr:uid="{00000000-0004-0000-0300-000016000000}"/>
    <hyperlink ref="A70" location="'Refinarias Encad NUTS II Gráf'!A1" display="Gráficos" xr:uid="{00000000-0004-0000-0300-000017000000}"/>
    <hyperlink ref="A72" location="'Telecom Cor NUTS II Tab'!A1" display="Tabela de dados" xr:uid="{00000000-0004-0000-0300-000018000000}"/>
    <hyperlink ref="A73" location="'Telecom Cor NUTS II Gráf'!A1" display="Gráficos" xr:uid="{00000000-0004-0000-0300-000019000000}"/>
    <hyperlink ref="A75" location="'Telecom Encad NUTS II Tab'!A1" display="Tabela de dados" xr:uid="{00000000-0004-0000-0300-00001A000000}"/>
    <hyperlink ref="A76" location="'Telecom Encad NUTS II Gráf'!A1" display="Gráficos" xr:uid="{00000000-0004-0000-0300-00001B000000}"/>
    <hyperlink ref="A54" location="'Água Cor NUTS II Tab'!A1" display="Tabela de dados" xr:uid="{00000000-0004-0000-0300-00001C000000}"/>
    <hyperlink ref="A55" location="'Água Cor NUTS II Gráf'!A1" display="Gráficos" xr:uid="{00000000-0004-0000-0300-00001D000000}"/>
    <hyperlink ref="A57" location="'Água Encad NUTS II Tab'!A1" display="Tabela de dados" xr:uid="{00000000-0004-0000-0300-00001E000000}"/>
    <hyperlink ref="A58" location="'Água Encad NUTS II Gráf'!A1" display="Gráficos" xr:uid="{00000000-0004-0000-0300-00001F000000}"/>
    <hyperlink ref="A60" location="'Eletric Cor NUTS II Tab'!A1" display="Tabela de dados" xr:uid="{00000000-0004-0000-0300-000020000000}"/>
    <hyperlink ref="A61" location="'Eletric Cor NUTS II Gráf'!A1" display="Gráficos" xr:uid="{00000000-0004-0000-0300-000021000000}"/>
    <hyperlink ref="A63" location="'Eletric Encad NUTS II Tab'!A1" display="Tabela de dados" xr:uid="{00000000-0004-0000-0300-000022000000}"/>
    <hyperlink ref="A64" location="'Eletric Encad NUTS II Gráf'!A1" display="Gráficos" xr:uid="{00000000-0004-0000-0300-000023000000}"/>
    <hyperlink ref="A18" location="'AE Cor NUTS II Tab'!A1" display="Tabela de dados" xr:uid="{00000000-0004-0000-0300-000024000000}"/>
    <hyperlink ref="A19" location="'AE Cor NUTS II Gráf'!A1" display="Gráficos" xr:uid="{00000000-0004-0000-0300-000025000000}"/>
    <hyperlink ref="A21" location="'AE Encad NUTS II Tab'!A1" display="Tabela de dados" xr:uid="{00000000-0004-0000-0300-000026000000}"/>
    <hyperlink ref="A22" location="'AE Encad NUTS II Gráf'!A1" display="Gráficos" xr:uid="{00000000-0004-0000-0300-000027000000}"/>
    <hyperlink ref="A6" location="'Est_Nac Cor NUTS II Tab'!A1" display="Tabela de dados" xr:uid="{00000000-0004-0000-0300-000028000000}"/>
    <hyperlink ref="A7" location="'Est_Nac Cor NUTS II Gráf'!A1" display="Gráficos" xr:uid="{00000000-0004-0000-0300-000029000000}"/>
    <hyperlink ref="A9" location="'Est_Nac Encad NUTS II Tab'!A1" display="Tabela de dados" xr:uid="{00000000-0004-0000-0300-00002A000000}"/>
    <hyperlink ref="A10" location="'Est_Nac Encad NUTS II Gráf'!A1" display="Gráficos" xr:uid="{00000000-0004-0000-0300-00002B000000}"/>
    <hyperlink ref="A12" location="'Est_Mun Cor NUTS II Tab'!A1" display="Tabela de dados" xr:uid="{00000000-0004-0000-0300-00002C000000}"/>
    <hyperlink ref="A13" location="'Est_Mun Cor NUTS II Gráf'!A1" display="Gráficos" xr:uid="{00000000-0004-0000-0300-00002D000000}"/>
    <hyperlink ref="A15" location="'Est_Mun Encad NUTS II Tab'!A1" display="Tabela de dados" xr:uid="{00000000-0004-0000-0300-00002E000000}"/>
    <hyperlink ref="A16" location="'Est_Mun Encad NUTS II Gráf'!A1" display="Gráficos" xr:uid="{00000000-0004-0000-0300-00002F000000}"/>
  </hyperlink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lha3">
    <tabColor rgb="FF00B050"/>
    <pageSetUpPr fitToPage="1"/>
  </sheetPr>
  <dimension ref="A1:BY58"/>
  <sheetViews>
    <sheetView showGridLines="0" zoomScaleNormal="100" workbookViewId="0">
      <pane xSplit="1" ySplit="4" topLeftCell="B41" activePane="bottomRight" state="frozen"/>
      <selection activeCell="A46" sqref="A46:J46"/>
      <selection pane="topRight" activeCell="A46" sqref="A46:J46"/>
      <selection pane="bottomLeft" activeCell="A46" sqref="A46:J46"/>
      <selection pane="bottomRight" activeCell="A50" sqref="A50"/>
    </sheetView>
  </sheetViews>
  <sheetFormatPr defaultColWidth="7" defaultRowHeight="14.4" x14ac:dyDescent="0.3"/>
  <cols>
    <col min="1" max="1" width="6.6640625" style="34" bestFit="1" customWidth="1"/>
    <col min="2" max="9" width="15.109375" style="34" customWidth="1"/>
    <col min="10" max="10" width="9.109375" style="34" customWidth="1"/>
    <col min="11" max="13" width="12" style="34" bestFit="1" customWidth="1"/>
    <col min="14" max="14" width="7.6640625" style="34" bestFit="1" customWidth="1"/>
    <col min="15" max="16" width="12" style="34" bestFit="1" customWidth="1"/>
    <col min="17" max="17" width="11" style="34" bestFit="1" customWidth="1"/>
    <col min="18" max="18" width="12" style="34" bestFit="1" customWidth="1"/>
    <col min="19" max="19" width="9" style="34" bestFit="1" customWidth="1"/>
    <col min="20" max="21" width="12" style="34" bestFit="1" customWidth="1"/>
    <col min="22" max="22" width="11" style="34" bestFit="1" customWidth="1"/>
    <col min="23" max="27" width="12" style="34" bestFit="1" customWidth="1"/>
    <col min="28" max="16384" width="7" style="34"/>
  </cols>
  <sheetData>
    <row r="1" spans="1:77" s="22" customFormat="1" ht="26.25" customHeight="1" x14ac:dyDescent="0.3">
      <c r="A1" s="75" t="s">
        <v>99</v>
      </c>
      <c r="B1" s="75"/>
      <c r="C1" s="75"/>
      <c r="D1" s="75"/>
      <c r="E1" s="75"/>
      <c r="F1" s="75"/>
      <c r="G1" s="75"/>
      <c r="H1" s="75"/>
      <c r="I1" s="75"/>
    </row>
    <row r="2" spans="1:77" s="23" customFormat="1" ht="19.5" customHeight="1" x14ac:dyDescent="0.3">
      <c r="B2" s="24"/>
      <c r="C2" s="24"/>
      <c r="D2" s="24"/>
      <c r="E2" s="24"/>
      <c r="F2" s="24"/>
      <c r="G2" s="25"/>
      <c r="H2" s="24"/>
      <c r="I2" s="25" t="s">
        <v>35</v>
      </c>
    </row>
    <row r="3" spans="1:77" s="23" customFormat="1" ht="19.5" customHeight="1" x14ac:dyDescent="0.3">
      <c r="A3" s="76"/>
      <c r="B3" s="78" t="s">
        <v>99</v>
      </c>
      <c r="C3" s="79"/>
      <c r="D3" s="79"/>
      <c r="E3" s="79"/>
      <c r="F3" s="79"/>
      <c r="G3" s="80"/>
      <c r="H3" s="81" t="s">
        <v>36</v>
      </c>
      <c r="I3" s="82"/>
    </row>
    <row r="4" spans="1:77" s="30" customFormat="1" ht="30" customHeight="1" x14ac:dyDescent="0.3">
      <c r="A4" s="77"/>
      <c r="B4" s="26" t="s">
        <v>0</v>
      </c>
      <c r="C4" s="26" t="s">
        <v>1</v>
      </c>
      <c r="D4" s="26" t="s">
        <v>33</v>
      </c>
      <c r="E4" s="26" t="s">
        <v>2</v>
      </c>
      <c r="F4" s="27" t="s">
        <v>3</v>
      </c>
      <c r="G4" s="28" t="s">
        <v>32</v>
      </c>
      <c r="H4" s="28" t="s">
        <v>37</v>
      </c>
      <c r="I4" s="27" t="s">
        <v>38</v>
      </c>
      <c r="J4" s="29"/>
      <c r="K4" s="29"/>
      <c r="M4" s="29"/>
      <c r="N4" s="29"/>
      <c r="P4" s="29"/>
      <c r="Q4" s="29"/>
      <c r="S4" s="29"/>
      <c r="T4" s="29"/>
      <c r="V4" s="29"/>
      <c r="W4" s="29"/>
      <c r="Y4" s="29"/>
      <c r="Z4" s="29"/>
      <c r="AB4" s="29"/>
      <c r="AC4" s="29"/>
      <c r="AE4" s="29"/>
      <c r="AF4" s="29"/>
      <c r="AH4" s="29"/>
      <c r="AI4" s="29"/>
      <c r="AK4" s="29"/>
      <c r="AL4" s="29"/>
      <c r="AN4" s="29"/>
      <c r="AO4" s="29"/>
      <c r="AQ4" s="29"/>
      <c r="AR4" s="29"/>
      <c r="AT4" s="29"/>
      <c r="AU4" s="29"/>
      <c r="AW4" s="29"/>
      <c r="AX4" s="29"/>
      <c r="AZ4" s="29"/>
      <c r="BA4" s="29"/>
      <c r="BC4" s="29"/>
      <c r="BD4" s="29"/>
      <c r="BF4" s="29"/>
      <c r="BG4" s="29"/>
      <c r="BI4" s="29"/>
      <c r="BJ4" s="29"/>
      <c r="BL4" s="29"/>
      <c r="BM4" s="29"/>
      <c r="BO4" s="29"/>
      <c r="BP4" s="29"/>
      <c r="BR4" s="29"/>
      <c r="BS4" s="29"/>
      <c r="BU4" s="29"/>
      <c r="BV4" s="29"/>
      <c r="BX4" s="29"/>
      <c r="BY4" s="29"/>
    </row>
    <row r="5" spans="1:77" ht="15.9" customHeight="1" x14ac:dyDescent="0.3">
      <c r="A5" s="31">
        <v>1978</v>
      </c>
      <c r="B5" s="32"/>
      <c r="C5" s="33"/>
      <c r="D5" s="33"/>
      <c r="E5" s="33"/>
      <c r="F5" s="33"/>
      <c r="G5" s="33">
        <v>14403.99636875131</v>
      </c>
      <c r="H5" s="33">
        <f>IF(SUM('BdP_Series Longas'!D25*1000)=0,"",SUM('BdP_Series Longas'!D25*1000))</f>
        <v>1489100</v>
      </c>
      <c r="I5" s="33">
        <f>IF(SUM('BdP_Series Longas'!E25*1000)=0,"",SUM('BdP_Series Longas'!E25*1000))</f>
        <v>5039200</v>
      </c>
    </row>
    <row r="6" spans="1:77" ht="15.9" customHeight="1" x14ac:dyDescent="0.3">
      <c r="A6" s="31">
        <f>A5+1</f>
        <v>1979</v>
      </c>
      <c r="B6" s="35"/>
      <c r="C6" s="36"/>
      <c r="D6" s="36"/>
      <c r="E6" s="36"/>
      <c r="F6" s="36"/>
      <c r="G6" s="36">
        <v>19463.64262128271</v>
      </c>
      <c r="H6" s="36">
        <f>IF(SUM('BdP_Series Longas'!D26*1000)=0,"",SUM('BdP_Series Longas'!D26*1000))</f>
        <v>2131000</v>
      </c>
      <c r="I6" s="36">
        <f>IF(SUM('BdP_Series Longas'!E26*1000)=0,"",SUM('BdP_Series Longas'!E26*1000))</f>
        <v>6404400</v>
      </c>
    </row>
    <row r="7" spans="1:77" ht="15.9" customHeight="1" x14ac:dyDescent="0.3">
      <c r="A7" s="31">
        <f t="shared" ref="A7:A46" si="0">A6+1</f>
        <v>1980</v>
      </c>
      <c r="B7" s="35">
        <v>4660</v>
      </c>
      <c r="C7" s="36">
        <v>8007</v>
      </c>
      <c r="D7" s="36">
        <v>8207</v>
      </c>
      <c r="E7" s="36">
        <v>4041</v>
      </c>
      <c r="F7" s="36">
        <v>768</v>
      </c>
      <c r="G7" s="36">
        <v>25683</v>
      </c>
      <c r="H7" s="36">
        <f>IF(SUM('BdP_Series Longas'!D27*1000)=0,"",SUM('BdP_Series Longas'!D27*1000))</f>
        <v>2428200</v>
      </c>
      <c r="I7" s="36">
        <f>IF(SUM('BdP_Series Longas'!E27*1000)=0,"",SUM('BdP_Series Longas'!E27*1000))</f>
        <v>8356900</v>
      </c>
    </row>
    <row r="8" spans="1:77" ht="15.9" customHeight="1" x14ac:dyDescent="0.3">
      <c r="A8" s="31">
        <f t="shared" si="0"/>
        <v>1981</v>
      </c>
      <c r="B8" s="35">
        <v>10471.854992324592</v>
      </c>
      <c r="C8" s="36">
        <v>13855.646454216752</v>
      </c>
      <c r="D8" s="36">
        <v>9452.36385494965</v>
      </c>
      <c r="E8" s="36">
        <v>4717.7164020161954</v>
      </c>
      <c r="F8" s="36">
        <v>1067.865568567111</v>
      </c>
      <c r="G8" s="36">
        <v>39565.4472720743</v>
      </c>
      <c r="H8" s="36">
        <f>IF(SUM('BdP_Series Longas'!D28*1000)=0,"",SUM('BdP_Series Longas'!D28*1000))</f>
        <v>3327100.0000000005</v>
      </c>
      <c r="I8" s="36">
        <f>IF(SUM('BdP_Series Longas'!E28*1000)=0,"",SUM('BdP_Series Longas'!E28*1000))</f>
        <v>10058300</v>
      </c>
    </row>
    <row r="9" spans="1:77" ht="15.9" customHeight="1" x14ac:dyDescent="0.3">
      <c r="A9" s="31">
        <f t="shared" si="0"/>
        <v>1982</v>
      </c>
      <c r="B9" s="35">
        <v>11290.188098347997</v>
      </c>
      <c r="C9" s="36">
        <v>15000.128839530606</v>
      </c>
      <c r="D9" s="36">
        <v>7344.5418096402991</v>
      </c>
      <c r="E9" s="36">
        <v>6516.8816907051596</v>
      </c>
      <c r="F9" s="36">
        <v>1153.7732737301289</v>
      </c>
      <c r="G9" s="36">
        <v>41305.513711954191</v>
      </c>
      <c r="H9" s="36">
        <f>IF(SUM('BdP_Series Longas'!D29*1000)=0,"",SUM('BdP_Series Longas'!D29*1000))</f>
        <v>3960399.9999999995</v>
      </c>
      <c r="I9" s="36">
        <f>IF(SUM('BdP_Series Longas'!E29*1000)=0,"",SUM('BdP_Series Longas'!E29*1000))</f>
        <v>12147000</v>
      </c>
    </row>
    <row r="10" spans="1:77" ht="15.9" customHeight="1" x14ac:dyDescent="0.3">
      <c r="A10" s="31">
        <f t="shared" si="0"/>
        <v>1983</v>
      </c>
      <c r="B10" s="35">
        <v>14993.673421637148</v>
      </c>
      <c r="C10" s="36">
        <v>16088.807463174553</v>
      </c>
      <c r="D10" s="36">
        <v>15423.90465224113</v>
      </c>
      <c r="E10" s="36">
        <v>12950.65025171022</v>
      </c>
      <c r="F10" s="36">
        <v>240.42333474928373</v>
      </c>
      <c r="G10" s="36">
        <v>59697.459123512337</v>
      </c>
      <c r="H10" s="36">
        <f>IF(SUM('BdP_Series Longas'!D30*1000)=0,"",SUM('BdP_Series Longas'!D30*1000))</f>
        <v>4837500</v>
      </c>
      <c r="I10" s="36">
        <f>IF(SUM('BdP_Series Longas'!E30*1000)=0,"",SUM('BdP_Series Longas'!E30*1000))</f>
        <v>15440000</v>
      </c>
    </row>
    <row r="11" spans="1:77" ht="15.9" customHeight="1" x14ac:dyDescent="0.3">
      <c r="A11" s="31">
        <f t="shared" si="0"/>
        <v>1984</v>
      </c>
      <c r="B11" s="35">
        <v>13988.724096904751</v>
      </c>
      <c r="C11" s="36">
        <v>15359.509536884305</v>
      </c>
      <c r="D11" s="36">
        <v>7715.0842900911102</v>
      </c>
      <c r="E11" s="36">
        <v>4582.2389578697976</v>
      </c>
      <c r="F11" s="36">
        <v>1643.7059947177511</v>
      </c>
      <c r="G11" s="36">
        <v>43289.262876467714</v>
      </c>
      <c r="H11" s="36">
        <f>IF(SUM('BdP_Series Longas'!D31*1000)=0,"",SUM('BdP_Series Longas'!D31*1000))</f>
        <v>5235300</v>
      </c>
      <c r="I11" s="36">
        <f>IF(SUM('BdP_Series Longas'!E31*1000)=0,"",SUM('BdP_Series Longas'!E31*1000))</f>
        <v>18949000</v>
      </c>
    </row>
    <row r="12" spans="1:77" ht="15.9" customHeight="1" x14ac:dyDescent="0.3">
      <c r="A12" s="31">
        <f t="shared" si="0"/>
        <v>1985</v>
      </c>
      <c r="B12" s="35">
        <v>26372.173734523945</v>
      </c>
      <c r="C12" s="36">
        <v>29329.660827416908</v>
      </c>
      <c r="D12" s="36">
        <v>8411.9728251338584</v>
      </c>
      <c r="E12" s="36">
        <v>3180.8239928623034</v>
      </c>
      <c r="F12" s="36">
        <v>7143.3271356172972</v>
      </c>
      <c r="G12" s="36">
        <v>74436.807294420447</v>
      </c>
      <c r="H12" s="36">
        <f>IF(SUM('BdP_Series Longas'!D32*1000)=0,"",SUM('BdP_Series Longas'!D32*1000))</f>
        <v>5999400</v>
      </c>
      <c r="I12" s="36">
        <f>IF(SUM('BdP_Series Longas'!E32*1000)=0,"",SUM('BdP_Series Longas'!E32*1000))</f>
        <v>23226699.999999996</v>
      </c>
    </row>
    <row r="13" spans="1:77" ht="15.9" customHeight="1" x14ac:dyDescent="0.3">
      <c r="A13" s="31">
        <f t="shared" si="0"/>
        <v>1986</v>
      </c>
      <c r="B13" s="35">
        <v>40460</v>
      </c>
      <c r="C13" s="36">
        <v>30749</v>
      </c>
      <c r="D13" s="36">
        <v>9247</v>
      </c>
      <c r="E13" s="36">
        <v>7083</v>
      </c>
      <c r="F13" s="36">
        <v>11192</v>
      </c>
      <c r="G13" s="36">
        <v>98732</v>
      </c>
      <c r="H13" s="36">
        <f>IF(SUM('BdP_Series Longas'!D33*1000)=0,"",SUM('BdP_Series Longas'!D33*1000))</f>
        <v>7063200</v>
      </c>
      <c r="I13" s="36">
        <f>IF(SUM('BdP_Series Longas'!E33*1000)=0,"",SUM('BdP_Series Longas'!E33*1000))</f>
        <v>28332600</v>
      </c>
    </row>
    <row r="14" spans="1:77" ht="15.9" customHeight="1" x14ac:dyDescent="0.3">
      <c r="A14" s="31">
        <f t="shared" si="0"/>
        <v>1987</v>
      </c>
      <c r="B14" s="35">
        <v>63734.575948455546</v>
      </c>
      <c r="C14" s="36">
        <v>37091.425347620927</v>
      </c>
      <c r="D14" s="36">
        <v>9356.3505412651357</v>
      </c>
      <c r="E14" s="36">
        <v>9401.3474178662836</v>
      </c>
      <c r="F14" s="36">
        <v>7760.4613178111285</v>
      </c>
      <c r="G14" s="36">
        <v>127344.16057301902</v>
      </c>
      <c r="H14" s="36">
        <f>IF(SUM('BdP_Series Longas'!D34*1000)=0,"",SUM('BdP_Series Longas'!D34*1000))</f>
        <v>9207300</v>
      </c>
      <c r="I14" s="36">
        <f>IF(SUM('BdP_Series Longas'!E34*1000)=0,"",SUM('BdP_Series Longas'!E34*1000))</f>
        <v>33508500</v>
      </c>
    </row>
    <row r="15" spans="1:77" ht="15.9" customHeight="1" x14ac:dyDescent="0.3">
      <c r="A15" s="31">
        <f t="shared" si="0"/>
        <v>1988</v>
      </c>
      <c r="B15" s="35">
        <v>69375.059379207014</v>
      </c>
      <c r="C15" s="36">
        <v>47102.767237094406</v>
      </c>
      <c r="D15" s="36">
        <v>12551.39569222402</v>
      </c>
      <c r="E15" s="36">
        <v>8362.2965677704415</v>
      </c>
      <c r="F15" s="36">
        <v>9730.8350005990469</v>
      </c>
      <c r="G15" s="36">
        <v>147123.34773196597</v>
      </c>
      <c r="H15" s="36">
        <f>IF(SUM('BdP_Series Longas'!D35*1000)=0,"",SUM('BdP_Series Longas'!D35*1000))</f>
        <v>11703599.999999998</v>
      </c>
      <c r="I15" s="36">
        <f>IF(SUM('BdP_Series Longas'!E35*1000)=0,"",SUM('BdP_Series Longas'!E35*1000))</f>
        <v>40045800</v>
      </c>
    </row>
    <row r="16" spans="1:77" ht="15.9" customHeight="1" x14ac:dyDescent="0.3">
      <c r="A16" s="31">
        <f t="shared" si="0"/>
        <v>1989</v>
      </c>
      <c r="B16" s="35">
        <v>64042.112411878712</v>
      </c>
      <c r="C16" s="36">
        <v>50489.55131943692</v>
      </c>
      <c r="D16" s="36">
        <v>21922.658685235536</v>
      </c>
      <c r="E16" s="36">
        <v>11919.276243737368</v>
      </c>
      <c r="F16" s="36">
        <v>18262.385480143752</v>
      </c>
      <c r="G16" s="36">
        <v>166635.00962679941</v>
      </c>
      <c r="H16" s="36">
        <f>IF(SUM('BdP_Series Longas'!D36*1000)=0,"",SUM('BdP_Series Longas'!D36*1000))</f>
        <v>13409199.999999998</v>
      </c>
      <c r="I16" s="36">
        <f>IF(SUM('BdP_Series Longas'!E36*1000)=0,"",SUM('BdP_Series Longas'!E36*1000))</f>
        <v>47221300</v>
      </c>
    </row>
    <row r="17" spans="1:9" ht="15.9" customHeight="1" x14ac:dyDescent="0.3">
      <c r="A17" s="31">
        <f t="shared" si="0"/>
        <v>1990</v>
      </c>
      <c r="B17" s="35">
        <v>78684.50751845738</v>
      </c>
      <c r="C17" s="36">
        <v>88851.129981158199</v>
      </c>
      <c r="D17" s="36">
        <v>32876.355173710581</v>
      </c>
      <c r="E17" s="36">
        <v>22349.980298659175</v>
      </c>
      <c r="F17" s="36">
        <v>42095.854663413382</v>
      </c>
      <c r="G17" s="36">
        <v>264857.82763539872</v>
      </c>
      <c r="H17" s="36">
        <f>IF(SUM('BdP_Series Longas'!D37*1000)=0,"",SUM('BdP_Series Longas'!D37*1000))</f>
        <v>15365900</v>
      </c>
      <c r="I17" s="36">
        <f>IF(SUM('BdP_Series Longas'!E37*1000)=0,"",SUM('BdP_Series Longas'!E37*1000))</f>
        <v>56692000</v>
      </c>
    </row>
    <row r="18" spans="1:9" ht="15.9" customHeight="1" x14ac:dyDescent="0.3">
      <c r="A18" s="31">
        <f t="shared" si="0"/>
        <v>1991</v>
      </c>
      <c r="B18" s="35">
        <v>83138.224931813471</v>
      </c>
      <c r="C18" s="36">
        <v>96628.608585195761</v>
      </c>
      <c r="D18" s="36">
        <v>43747.544056078383</v>
      </c>
      <c r="E18" s="36">
        <v>23346.549705542249</v>
      </c>
      <c r="F18" s="36">
        <v>73450.976034385792</v>
      </c>
      <c r="G18" s="36">
        <v>320311.90331301565</v>
      </c>
      <c r="H18" s="36">
        <f>IF(SUM('BdP_Series Longas'!D38*1000)=0,"",SUM('BdP_Series Longas'!D38*1000))</f>
        <v>17376300</v>
      </c>
      <c r="I18" s="36">
        <f>IF(SUM('BdP_Series Longas'!E38*1000)=0,"",SUM('BdP_Series Longas'!E38*1000))</f>
        <v>65005299.999999993</v>
      </c>
    </row>
    <row r="19" spans="1:9" ht="15.9" customHeight="1" x14ac:dyDescent="0.3">
      <c r="A19" s="31">
        <f t="shared" si="0"/>
        <v>1992</v>
      </c>
      <c r="B19" s="35">
        <v>99591.97417876641</v>
      </c>
      <c r="C19" s="36">
        <v>105028.4135630697</v>
      </c>
      <c r="D19" s="36">
        <v>61970.157358393786</v>
      </c>
      <c r="E19" s="36">
        <v>31439.041061371205</v>
      </c>
      <c r="F19" s="36">
        <v>130666.43143598872</v>
      </c>
      <c r="G19" s="36">
        <v>428696.01759758982</v>
      </c>
      <c r="H19" s="36">
        <f>IF(SUM('BdP_Series Longas'!D39*1000)=0,"",SUM('BdP_Series Longas'!D39*1000))</f>
        <v>19442000</v>
      </c>
      <c r="I19" s="36">
        <f>IF(SUM('BdP_Series Longas'!E39*1000)=0,"",SUM('BdP_Series Longas'!E39*1000))</f>
        <v>72957600</v>
      </c>
    </row>
    <row r="20" spans="1:9" ht="15.9" customHeight="1" x14ac:dyDescent="0.3">
      <c r="A20" s="31">
        <f t="shared" si="0"/>
        <v>1993</v>
      </c>
      <c r="B20" s="35">
        <v>118141.62908968619</v>
      </c>
      <c r="C20" s="36">
        <v>103827.22007283459</v>
      </c>
      <c r="D20" s="36">
        <v>88679.729052836396</v>
      </c>
      <c r="E20" s="36">
        <v>42764.209429230352</v>
      </c>
      <c r="F20" s="36">
        <v>96495.498386078558</v>
      </c>
      <c r="G20" s="36">
        <v>449908.28603066609</v>
      </c>
      <c r="H20" s="36">
        <f>IF(SUM('BdP_Series Longas'!D40*1000)=0,"",SUM('BdP_Series Longas'!D40*1000))</f>
        <v>18553100</v>
      </c>
      <c r="I20" s="36">
        <f>IF(SUM('BdP_Series Longas'!E40*1000)=0,"",SUM('BdP_Series Longas'!E40*1000))</f>
        <v>76065100</v>
      </c>
    </row>
    <row r="21" spans="1:9" ht="15.9" customHeight="1" x14ac:dyDescent="0.3">
      <c r="A21" s="31">
        <f t="shared" si="0"/>
        <v>1994</v>
      </c>
      <c r="B21" s="35">
        <v>216417.16310258725</v>
      </c>
      <c r="C21" s="36">
        <v>137454.25210670542</v>
      </c>
      <c r="D21" s="36">
        <v>146571.92598486791</v>
      </c>
      <c r="E21" s="36">
        <v>45104.969877499905</v>
      </c>
      <c r="F21" s="36">
        <v>19577.680289159962</v>
      </c>
      <c r="G21" s="36">
        <v>565125.99136082048</v>
      </c>
      <c r="H21" s="36">
        <f>IF(SUM('BdP_Series Longas'!D41*1000)=0,"",SUM('BdP_Series Longas'!D41*1000))</f>
        <v>19235100</v>
      </c>
      <c r="I21" s="36">
        <f>IF(SUM('BdP_Series Longas'!E41*1000)=0,"",SUM('BdP_Series Longas'!E41*1000))</f>
        <v>82468799.999999985</v>
      </c>
    </row>
    <row r="22" spans="1:9" ht="15.9" customHeight="1" x14ac:dyDescent="0.3">
      <c r="A22" s="31">
        <f t="shared" si="0"/>
        <v>1995</v>
      </c>
      <c r="B22" s="35">
        <v>238212.05782937779</v>
      </c>
      <c r="C22" s="36">
        <v>173582.56643850784</v>
      </c>
      <c r="D22" s="36">
        <v>193963.34846366479</v>
      </c>
      <c r="E22" s="36">
        <v>25842.611976645239</v>
      </c>
      <c r="F22" s="36">
        <v>7656.1458413386517</v>
      </c>
      <c r="G22" s="36">
        <v>639257.72887341504</v>
      </c>
      <c r="H22" s="36">
        <f>IF(SUM('BdP_Series Longas'!D42*1000)=0,"",SUM('BdP_Series Longas'!D42*1000))</f>
        <v>20727200</v>
      </c>
      <c r="I22" s="36">
        <f>IF(SUM('BdP_Series Longas'!E42*1000)=0,"",SUM('BdP_Series Longas'!E42*1000))</f>
        <v>89028600</v>
      </c>
    </row>
    <row r="23" spans="1:9" ht="15.9" customHeight="1" x14ac:dyDescent="0.3">
      <c r="A23" s="31">
        <f t="shared" si="0"/>
        <v>1996</v>
      </c>
      <c r="B23" s="35">
        <v>263343.93952425133</v>
      </c>
      <c r="C23" s="36">
        <v>179006.20061666518</v>
      </c>
      <c r="D23" s="36">
        <v>175877.71246273897</v>
      </c>
      <c r="E23" s="36">
        <v>42521.709968173593</v>
      </c>
      <c r="F23" s="36">
        <v>5914.8561789814848</v>
      </c>
      <c r="G23" s="36">
        <v>666664.41875081055</v>
      </c>
      <c r="H23" s="36">
        <f>IF(SUM('BdP_Series Longas'!D43*1000)=0,"",SUM('BdP_Series Longas'!D43*1000))</f>
        <v>22478100</v>
      </c>
      <c r="I23" s="36">
        <f>IF(SUM('BdP_Series Longas'!E43*1000)=0,"",SUM('BdP_Series Longas'!E43*1000))</f>
        <v>94351600</v>
      </c>
    </row>
    <row r="24" spans="1:9" ht="15.9" customHeight="1" x14ac:dyDescent="0.3">
      <c r="A24" s="31">
        <f t="shared" si="0"/>
        <v>1997</v>
      </c>
      <c r="B24" s="35">
        <v>241283.20914461391</v>
      </c>
      <c r="C24" s="36">
        <v>136231.36007334178</v>
      </c>
      <c r="D24" s="36">
        <v>188459.42767595133</v>
      </c>
      <c r="E24" s="36">
        <v>67404.451142104386</v>
      </c>
      <c r="F24" s="36">
        <v>2100.2732456997333</v>
      </c>
      <c r="G24" s="36">
        <v>635478.72128171113</v>
      </c>
      <c r="H24" s="36">
        <f>IF(SUM('BdP_Series Longas'!D44*1000)=0,"",SUM('BdP_Series Longas'!D44*1000))</f>
        <v>26603400</v>
      </c>
      <c r="I24" s="36">
        <f>IF(SUM('BdP_Series Longas'!E44*1000)=0,"",SUM('BdP_Series Longas'!E44*1000))</f>
        <v>102330900</v>
      </c>
    </row>
    <row r="25" spans="1:9" ht="15.9" customHeight="1" x14ac:dyDescent="0.3">
      <c r="A25" s="31">
        <f t="shared" si="0"/>
        <v>1998</v>
      </c>
      <c r="B25" s="35">
        <v>225635.42274950285</v>
      </c>
      <c r="C25" s="36">
        <v>144306.71214443428</v>
      </c>
      <c r="D25" s="36">
        <v>178988.16230064954</v>
      </c>
      <c r="E25" s="36">
        <v>93035.525003857925</v>
      </c>
      <c r="F25" s="36">
        <v>12155.80728040346</v>
      </c>
      <c r="G25" s="36">
        <v>654122.62946299417</v>
      </c>
      <c r="H25" s="36">
        <f>IF(SUM('BdP_Series Longas'!D45*1000)=0,"",SUM('BdP_Series Longas'!D45*1000))</f>
        <v>30453100</v>
      </c>
      <c r="I25" s="36">
        <f>IF(SUM('BdP_Series Longas'!E45*1000)=0,"",SUM('BdP_Series Longas'!E45*1000))</f>
        <v>111353400</v>
      </c>
    </row>
    <row r="26" spans="1:9" ht="15.9" customHeight="1" x14ac:dyDescent="0.3">
      <c r="A26" s="31">
        <f t="shared" si="0"/>
        <v>1999</v>
      </c>
      <c r="B26" s="35">
        <v>165599.22639097768</v>
      </c>
      <c r="C26" s="36">
        <v>151948.20772864737</v>
      </c>
      <c r="D26" s="36">
        <v>60306.082444545558</v>
      </c>
      <c r="E26" s="36">
        <v>174953.23917886411</v>
      </c>
      <c r="F26" s="36">
        <v>33030.045155429638</v>
      </c>
      <c r="G26" s="36">
        <v>585837.80089983146</v>
      </c>
      <c r="H26" s="36">
        <f>IF(SUM('BdP_Series Longas'!D46*1000)=0,"",SUM('BdP_Series Longas'!D46*1000))</f>
        <v>32999900</v>
      </c>
      <c r="I26" s="36">
        <f>IF(SUM('BdP_Series Longas'!E46*1000)=0,"",SUM('BdP_Series Longas'!E46*1000))</f>
        <v>119603300</v>
      </c>
    </row>
    <row r="27" spans="1:9" ht="15.9" customHeight="1" x14ac:dyDescent="0.3">
      <c r="A27" s="31">
        <f t="shared" si="0"/>
        <v>2000</v>
      </c>
      <c r="B27" s="35">
        <v>157913.85462211946</v>
      </c>
      <c r="C27" s="36">
        <v>144244.8672059958</v>
      </c>
      <c r="D27" s="36">
        <v>58648.946006894155</v>
      </c>
      <c r="E27" s="36">
        <v>171880.84176390007</v>
      </c>
      <c r="F27" s="36">
        <v>32928.969685092976</v>
      </c>
      <c r="G27" s="36">
        <v>565616.47928492306</v>
      </c>
      <c r="H27" s="36">
        <f>IF(SUM('BdP_Series Longas'!D47*1000)=0,"",SUM('BdP_Series Longas'!D47*1000))</f>
        <v>35959899.999999993</v>
      </c>
      <c r="I27" s="36">
        <f>IF(SUM('BdP_Series Longas'!E47*1000)=0,"",SUM('BdP_Series Longas'!E47*1000))</f>
        <v>128414500</v>
      </c>
    </row>
    <row r="28" spans="1:9" ht="15.9" customHeight="1" x14ac:dyDescent="0.3">
      <c r="A28" s="31">
        <f t="shared" si="0"/>
        <v>2001</v>
      </c>
      <c r="B28" s="35">
        <v>215139.95213223924</v>
      </c>
      <c r="C28" s="36">
        <v>201770.95510678648</v>
      </c>
      <c r="D28" s="36">
        <v>81030.981970937442</v>
      </c>
      <c r="E28" s="36">
        <v>239489.94671446492</v>
      </c>
      <c r="F28" s="36">
        <v>44603.990075794369</v>
      </c>
      <c r="G28" s="36">
        <v>782036.826</v>
      </c>
      <c r="H28" s="36">
        <f>IF(SUM('BdP_Series Longas'!D48*1000)=0,"",SUM('BdP_Series Longas'!D48*1000))</f>
        <v>37177399.999999993</v>
      </c>
      <c r="I28" s="36">
        <f>IF(SUM('BdP_Series Longas'!E48*1000)=0,"",SUM('BdP_Series Longas'!E48*1000))</f>
        <v>135775100</v>
      </c>
    </row>
    <row r="29" spans="1:9" ht="15.9" customHeight="1" x14ac:dyDescent="0.3">
      <c r="A29" s="31">
        <f t="shared" si="0"/>
        <v>2002</v>
      </c>
      <c r="B29" s="35">
        <v>162428.80293579993</v>
      </c>
      <c r="C29" s="36">
        <v>145928.03303266957</v>
      </c>
      <c r="D29" s="36">
        <v>58216.062936528077</v>
      </c>
      <c r="E29" s="36">
        <v>174290.68369809445</v>
      </c>
      <c r="F29" s="36">
        <v>33540.400666054855</v>
      </c>
      <c r="G29" s="36">
        <v>574404.85100000002</v>
      </c>
      <c r="H29" s="36">
        <f>IF(SUM('BdP_Series Longas'!D49*1000)=0,"",SUM('BdP_Series Longas'!D49*1000))</f>
        <v>36860500</v>
      </c>
      <c r="I29" s="36">
        <f>IF(SUM('BdP_Series Longas'!E49*1000)=0,"",SUM('BdP_Series Longas'!E49*1000))</f>
        <v>142554200</v>
      </c>
    </row>
    <row r="30" spans="1:9" ht="15.9" customHeight="1" x14ac:dyDescent="0.3">
      <c r="A30" s="31">
        <f t="shared" si="0"/>
        <v>2003</v>
      </c>
      <c r="B30" s="35">
        <v>171620.8609153218</v>
      </c>
      <c r="C30" s="36">
        <v>157641.77288828781</v>
      </c>
      <c r="D30" s="36">
        <v>61728.742629092747</v>
      </c>
      <c r="E30" s="36">
        <v>181887.38792735836</v>
      </c>
      <c r="F30" s="36">
        <v>37191.961639939356</v>
      </c>
      <c r="G30" s="36">
        <v>610070.72600000002</v>
      </c>
      <c r="H30" s="36">
        <f>IF(SUM('BdP_Series Longas'!D50*1000)=0,"",SUM('BdP_Series Longas'!D50*1000))</f>
        <v>34706300</v>
      </c>
      <c r="I30" s="36">
        <f>IF(SUM('BdP_Series Longas'!E50*1000)=0,"",SUM('BdP_Series Longas'!E50*1000))</f>
        <v>146067800</v>
      </c>
    </row>
    <row r="31" spans="1:9" ht="15.9" customHeight="1" x14ac:dyDescent="0.3">
      <c r="A31" s="31">
        <f t="shared" si="0"/>
        <v>2004</v>
      </c>
      <c r="B31" s="35">
        <v>217832.45916020934</v>
      </c>
      <c r="C31" s="36">
        <v>199089.78596065051</v>
      </c>
      <c r="D31" s="36">
        <v>77268.176048122084</v>
      </c>
      <c r="E31" s="36">
        <v>227092.4698341738</v>
      </c>
      <c r="F31" s="36">
        <v>46399.403996844325</v>
      </c>
      <c r="G31" s="36">
        <v>767682.29500000004</v>
      </c>
      <c r="H31" s="36">
        <f>IF(SUM('BdP_Series Longas'!D51*1000)=0,"",SUM('BdP_Series Longas'!D51*1000))</f>
        <v>35662700</v>
      </c>
      <c r="I31" s="36">
        <f>IF(SUM('BdP_Series Longas'!E51*1000)=0,"",SUM('BdP_Series Longas'!E51*1000))</f>
        <v>152248400.00000003</v>
      </c>
    </row>
    <row r="32" spans="1:9" ht="15.9" customHeight="1" x14ac:dyDescent="0.3">
      <c r="A32" s="31">
        <f t="shared" si="0"/>
        <v>2005</v>
      </c>
      <c r="B32" s="35">
        <v>194497.13373875341</v>
      </c>
      <c r="C32" s="36">
        <v>167267.82797681875</v>
      </c>
      <c r="D32" s="36">
        <v>66366.031317229266</v>
      </c>
      <c r="E32" s="36">
        <v>198156.95516250908</v>
      </c>
      <c r="F32" s="36">
        <v>41622.50380468955</v>
      </c>
      <c r="G32" s="36">
        <v>667910.45200000005</v>
      </c>
      <c r="H32" s="36">
        <f>IF(SUM('BdP_Series Longas'!D52*1000)=0,"",SUM('BdP_Series Longas'!D52*1000))</f>
        <v>36667800</v>
      </c>
      <c r="I32" s="36">
        <f>IF(SUM('BdP_Series Longas'!E52*1000)=0,"",SUM('BdP_Series Longas'!E52*1000))</f>
        <v>158552700</v>
      </c>
    </row>
    <row r="33" spans="1:9" ht="15.9" customHeight="1" x14ac:dyDescent="0.3">
      <c r="A33" s="31">
        <f t="shared" si="0"/>
        <v>2006</v>
      </c>
      <c r="B33" s="35">
        <v>229706.29714146344</v>
      </c>
      <c r="C33" s="36">
        <v>196655.39108780489</v>
      </c>
      <c r="D33" s="36">
        <v>77263.118082048779</v>
      </c>
      <c r="E33" s="36">
        <v>227712.24247668294</v>
      </c>
      <c r="F33" s="36">
        <v>47684.307212</v>
      </c>
      <c r="G33" s="36">
        <v>779021.35600000003</v>
      </c>
      <c r="H33" s="36">
        <f>IF(SUM('BdP_Series Longas'!D53*1000)=0,"",SUM('BdP_Series Longas'!D53*1000))</f>
        <v>37463200.000000007</v>
      </c>
      <c r="I33" s="36">
        <f>IF(SUM('BdP_Series Longas'!E53*1000)=0,"",SUM('BdP_Series Longas'!E53*1000))</f>
        <v>166260400</v>
      </c>
    </row>
    <row r="34" spans="1:9" ht="15.9" customHeight="1" x14ac:dyDescent="0.3">
      <c r="A34" s="31">
        <f t="shared" si="0"/>
        <v>2007</v>
      </c>
      <c r="B34" s="35">
        <v>319012.668674513</v>
      </c>
      <c r="C34" s="36">
        <v>264781.19565843401</v>
      </c>
      <c r="D34" s="36">
        <v>110346.76877189591</v>
      </c>
      <c r="E34" s="36">
        <v>320209.82701496279</v>
      </c>
      <c r="F34" s="36">
        <v>62692.659848706317</v>
      </c>
      <c r="G34" s="36">
        <v>1077042.1189999999</v>
      </c>
      <c r="H34" s="36">
        <f>IF(SUM('BdP_Series Longas'!D54*1000)=0,"",SUM('BdP_Series Longas'!D54*1000))</f>
        <v>39500799.999999993</v>
      </c>
      <c r="I34" s="36">
        <f>IF(SUM('BdP_Series Longas'!E54*1000)=0,"",SUM('BdP_Series Longas'!E54*1000))</f>
        <v>175483400</v>
      </c>
    </row>
    <row r="35" spans="1:9" ht="15.9" customHeight="1" x14ac:dyDescent="0.3">
      <c r="A35" s="31">
        <f t="shared" si="0"/>
        <v>2008</v>
      </c>
      <c r="B35" s="35">
        <v>346808.82917165908</v>
      </c>
      <c r="C35" s="36">
        <v>293481.85014893388</v>
      </c>
      <c r="D35" s="36">
        <v>120058.43913283206</v>
      </c>
      <c r="E35" s="36">
        <v>350260.18060849363</v>
      </c>
      <c r="F35" s="36">
        <v>68168.190125961832</v>
      </c>
      <c r="G35" s="36">
        <v>1178778.4890000001</v>
      </c>
      <c r="H35" s="36">
        <f>IF(SUM('BdP_Series Longas'!D55*1000)=0,"",SUM('BdP_Series Longas'!D55*1000))</f>
        <v>40929000</v>
      </c>
      <c r="I35" s="36">
        <f>IF(SUM('BdP_Series Longas'!E55*1000)=0,"",SUM('BdP_Series Longas'!E55*1000))</f>
        <v>179102800</v>
      </c>
    </row>
    <row r="36" spans="1:9" ht="15.9" customHeight="1" x14ac:dyDescent="0.3">
      <c r="A36" s="31">
        <f t="shared" si="0"/>
        <v>2009</v>
      </c>
      <c r="B36" s="35">
        <v>420808.13467099686</v>
      </c>
      <c r="C36" s="36">
        <v>360116.11524776311</v>
      </c>
      <c r="D36" s="36">
        <v>147337.04715219451</v>
      </c>
      <c r="E36" s="36">
        <v>426727.1365652518</v>
      </c>
      <c r="F36" s="36">
        <v>82347.026353473746</v>
      </c>
      <c r="G36" s="36">
        <v>1437336.4599900001</v>
      </c>
      <c r="H36" s="36">
        <f>IF(SUM('BdP_Series Longas'!D56*1000)=0,"",SUM('BdP_Series Longas'!D56*1000))</f>
        <v>37191100.000000007</v>
      </c>
      <c r="I36" s="36">
        <f>IF(SUM('BdP_Series Longas'!E56*1000)=0,"",SUM('BdP_Series Longas'!E56*1000))</f>
        <v>175416400</v>
      </c>
    </row>
    <row r="37" spans="1:9" ht="15.9" customHeight="1" x14ac:dyDescent="0.3">
      <c r="A37" s="31">
        <f t="shared" si="0"/>
        <v>2010</v>
      </c>
      <c r="B37" s="35">
        <v>91619.262104150068</v>
      </c>
      <c r="C37" s="36">
        <v>105486.99658910002</v>
      </c>
      <c r="D37" s="36">
        <v>53000.422701899974</v>
      </c>
      <c r="E37" s="36">
        <v>33886.559022599977</v>
      </c>
      <c r="F37" s="36">
        <v>7867.6924779999999</v>
      </c>
      <c r="G37" s="36">
        <v>291860.93289575004</v>
      </c>
      <c r="H37" s="36">
        <f>IF(SUM('BdP_Series Longas'!D57*1000)=0,"",SUM('BdP_Series Longas'!D57*1000))</f>
        <v>36952900</v>
      </c>
      <c r="I37" s="36">
        <f>IF(SUM('BdP_Series Longas'!E57*1000)=0,"",SUM('BdP_Series Longas'!E57*1000))</f>
        <v>179610800.00000003</v>
      </c>
    </row>
    <row r="38" spans="1:9" ht="15.9" customHeight="1" x14ac:dyDescent="0.3">
      <c r="A38" s="31">
        <f t="shared" si="0"/>
        <v>2011</v>
      </c>
      <c r="B38" s="35">
        <v>68334.068189999991</v>
      </c>
      <c r="C38" s="36">
        <v>40250.251299999996</v>
      </c>
      <c r="D38" s="36">
        <v>73396.251629999999</v>
      </c>
      <c r="E38" s="36">
        <v>28357.672469999998</v>
      </c>
      <c r="F38" s="36">
        <v>4127.9592400000001</v>
      </c>
      <c r="G38" s="36">
        <v>214466.20283000002</v>
      </c>
      <c r="H38" s="36">
        <f>IF(SUM('BdP_Series Longas'!D58*1000)=0,"",SUM('BdP_Series Longas'!D58*1000))</f>
        <v>32437399.999999996</v>
      </c>
      <c r="I38" s="36">
        <f>IF(SUM('BdP_Series Longas'!E58*1000)=0,"",SUM('BdP_Series Longas'!E58*1000))</f>
        <v>176096200</v>
      </c>
    </row>
    <row r="39" spans="1:9" ht="15.9" customHeight="1" x14ac:dyDescent="0.3">
      <c r="A39" s="31">
        <f t="shared" si="0"/>
        <v>2012</v>
      </c>
      <c r="B39" s="35">
        <v>40030.63867</v>
      </c>
      <c r="C39" s="36">
        <v>36401.467049999999</v>
      </c>
      <c r="D39" s="36">
        <v>26519.437739999998</v>
      </c>
      <c r="E39" s="36">
        <v>25178.622489999998</v>
      </c>
      <c r="F39" s="36">
        <v>2645.7679199999998</v>
      </c>
      <c r="G39" s="36">
        <v>130775.93386999999</v>
      </c>
      <c r="H39" s="36">
        <f>IF(SUM('BdP_Series Longas'!D59*1000)=0,"",SUM('BdP_Series Longas'!D59*1000))</f>
        <v>26631600</v>
      </c>
      <c r="I39" s="36">
        <f>IF(SUM('BdP_Series Longas'!E59*1000)=0,"",SUM('BdP_Series Longas'!E59*1000))</f>
        <v>168295599.99999997</v>
      </c>
    </row>
    <row r="40" spans="1:9" ht="15.9" customHeight="1" x14ac:dyDescent="0.3">
      <c r="A40" s="31">
        <f t="shared" si="0"/>
        <v>2013</v>
      </c>
      <c r="B40" s="35">
        <v>33142.546340000001</v>
      </c>
      <c r="C40" s="36">
        <v>34181.38076</v>
      </c>
      <c r="D40" s="36">
        <v>8967.2226799999989</v>
      </c>
      <c r="E40" s="36">
        <v>20368.45837</v>
      </c>
      <c r="F40" s="36">
        <v>3501.6416099999997</v>
      </c>
      <c r="G40" s="36">
        <v>100161.24976000001</v>
      </c>
      <c r="H40" s="36">
        <f>IF(SUM('BdP_Series Longas'!D60*1000)=0,"",SUM('BdP_Series Longas'!D60*1000))</f>
        <v>25150300</v>
      </c>
      <c r="I40" s="36">
        <f>IF(SUM('BdP_Series Longas'!E60*1000)=0,"",SUM('BdP_Series Longas'!E60*1000))</f>
        <v>170492300</v>
      </c>
    </row>
    <row r="41" spans="1:9" ht="15.9" customHeight="1" x14ac:dyDescent="0.3">
      <c r="A41" s="31">
        <f t="shared" si="0"/>
        <v>2014</v>
      </c>
      <c r="B41" s="35">
        <v>33762.172359999997</v>
      </c>
      <c r="C41" s="36">
        <v>24595.823940000002</v>
      </c>
      <c r="D41" s="36">
        <v>16962.767889999999</v>
      </c>
      <c r="E41" s="36">
        <v>17396.840550000001</v>
      </c>
      <c r="F41" s="36">
        <v>3888.33961</v>
      </c>
      <c r="G41" s="36">
        <v>96605.944349999991</v>
      </c>
      <c r="H41" s="36">
        <f>IF(SUM('BdP_Series Longas'!D61*1000)=0,"",SUM('BdP_Series Longas'!D61*1000))</f>
        <v>26012699.999999996</v>
      </c>
      <c r="I41" s="36">
        <f>IF(SUM('BdP_Series Longas'!E61*1000)=0,"",SUM('BdP_Series Longas'!E61*1000))</f>
        <v>173053700</v>
      </c>
    </row>
    <row r="42" spans="1:9" ht="15.9" customHeight="1" x14ac:dyDescent="0.3">
      <c r="A42" s="31">
        <f t="shared" si="0"/>
        <v>2015</v>
      </c>
      <c r="B42" s="35">
        <v>149523.41924000002</v>
      </c>
      <c r="C42" s="36">
        <v>25092.555800000002</v>
      </c>
      <c r="D42" s="36">
        <v>8896.0238599999993</v>
      </c>
      <c r="E42" s="36">
        <v>16517.32761</v>
      </c>
      <c r="F42" s="36">
        <v>1830.5910800000001</v>
      </c>
      <c r="G42" s="36">
        <v>201859.91759000006</v>
      </c>
      <c r="H42" s="36">
        <f>IF(SUM('BdP_Series Longas'!D62*1000)=0,"",SUM('BdP_Series Longas'!D62*1000))</f>
        <v>27886500</v>
      </c>
      <c r="I42" s="36">
        <f>IF(SUM('BdP_Series Longas'!E62*1000)=0,"",SUM('BdP_Series Longas'!E62*1000))</f>
        <v>179713200</v>
      </c>
    </row>
    <row r="43" spans="1:9" ht="15.9" customHeight="1" x14ac:dyDescent="0.3">
      <c r="A43" s="31">
        <f t="shared" si="0"/>
        <v>2016</v>
      </c>
      <c r="B43" s="35">
        <v>42903.42555</v>
      </c>
      <c r="C43" s="36">
        <v>23261.85871</v>
      </c>
      <c r="D43" s="36">
        <v>15722.594590000001</v>
      </c>
      <c r="E43" s="36">
        <v>12857.16539</v>
      </c>
      <c r="F43" s="36">
        <v>1543.29899</v>
      </c>
      <c r="G43" s="36">
        <v>96288.343229999984</v>
      </c>
      <c r="H43" s="36">
        <f>IF(SUM('BdP_Series Longas'!D63*1000)=0,"",SUM('BdP_Series Longas'!D63*1000))</f>
        <v>28893300</v>
      </c>
      <c r="I43" s="36">
        <f>IF(SUM('BdP_Series Longas'!E63*1000)=0,"",SUM('BdP_Series Longas'!E63*1000))</f>
        <v>186489800</v>
      </c>
    </row>
    <row r="44" spans="1:9" ht="15.9" customHeight="1" x14ac:dyDescent="0.3">
      <c r="A44" s="31">
        <f t="shared" si="0"/>
        <v>2017</v>
      </c>
      <c r="B44" s="35">
        <v>19182.981081400001</v>
      </c>
      <c r="C44" s="36">
        <v>21004.685643999994</v>
      </c>
      <c r="D44" s="36">
        <v>9246.1448799999998</v>
      </c>
      <c r="E44" s="36">
        <v>15719.100649399998</v>
      </c>
      <c r="F44" s="36">
        <v>2628.2329452000008</v>
      </c>
      <c r="G44" s="36">
        <v>67781.145199999984</v>
      </c>
      <c r="H44" s="36">
        <f>IF(SUM('BdP_Series Longas'!D64*1000)=0,"",SUM('BdP_Series Longas'!D64*1000))</f>
        <v>32887699.999999996</v>
      </c>
      <c r="I44" s="36">
        <f>IF(SUM('BdP_Series Longas'!E64*1000)=0,"",SUM('BdP_Series Longas'!E64*1000))</f>
        <v>195947100</v>
      </c>
    </row>
    <row r="45" spans="1:9" ht="15.9" customHeight="1" x14ac:dyDescent="0.3">
      <c r="A45" s="31">
        <f t="shared" si="0"/>
        <v>2018</v>
      </c>
      <c r="B45" s="35">
        <v>26597.654330000001</v>
      </c>
      <c r="C45" s="36">
        <v>25389.600509999989</v>
      </c>
      <c r="D45" s="36">
        <v>21043.798919999997</v>
      </c>
      <c r="E45" s="36">
        <v>8004.5283999999992</v>
      </c>
      <c r="F45" s="36">
        <v>4795.8891400000002</v>
      </c>
      <c r="G45" s="36">
        <v>85831.47129999999</v>
      </c>
      <c r="H45" s="36">
        <f>IF(SUM('BdP_Series Longas'!D65*1000)=0,"",SUM('BdP_Series Longas'!D65*1000))</f>
        <v>35953400</v>
      </c>
      <c r="I45" s="36">
        <f>IF(SUM('BdP_Series Longas'!E65*1000)=0,"",SUM('BdP_Series Longas'!E65*1000))</f>
        <v>205184200</v>
      </c>
    </row>
    <row r="46" spans="1:9" ht="15.9" customHeight="1" x14ac:dyDescent="0.3">
      <c r="A46" s="31">
        <f t="shared" si="0"/>
        <v>2019</v>
      </c>
      <c r="B46" s="35">
        <v>42333.782315000004</v>
      </c>
      <c r="C46" s="36">
        <v>28905.59515500001</v>
      </c>
      <c r="D46" s="36">
        <v>45529.876829999972</v>
      </c>
      <c r="E46" s="36">
        <v>13875.381930000005</v>
      </c>
      <c r="F46" s="36">
        <v>5607.1464100000003</v>
      </c>
      <c r="G46" s="36">
        <v>136251.78263999999</v>
      </c>
      <c r="H46" s="36">
        <f>IF(SUM('BdP_Series Longas'!D66*1000)=0,"",SUM('BdP_Series Longas'!D66*1000))</f>
        <v>38815100</v>
      </c>
      <c r="I46" s="36">
        <f>IF(SUM('BdP_Series Longas'!E66*1000)=0,"",SUM('BdP_Series Longas'!E66*1000))</f>
        <v>214374700</v>
      </c>
    </row>
    <row r="47" spans="1:9" ht="15.9" customHeight="1" x14ac:dyDescent="0.3">
      <c r="A47" s="31">
        <v>2020</v>
      </c>
      <c r="B47" s="35">
        <v>49689.665000000001</v>
      </c>
      <c r="C47" s="36">
        <v>49969.069000000003</v>
      </c>
      <c r="D47" s="36">
        <v>18685.143</v>
      </c>
      <c r="E47" s="36">
        <v>12685.674000000001</v>
      </c>
      <c r="F47" s="36">
        <v>10084.223</v>
      </c>
      <c r="G47" s="36">
        <v>141113.774</v>
      </c>
      <c r="H47" s="36">
        <f>IF(SUM('BdP_Series Longas'!D67*1000)=0,"",SUM('BdP_Series Longas'!D67*1000))</f>
        <v>38509799.999999993</v>
      </c>
      <c r="I47" s="36">
        <f>IF(SUM('BdP_Series Longas'!E67*1000)=0,"",SUM('BdP_Series Longas'!E67*1000))</f>
        <v>200518900.00000003</v>
      </c>
    </row>
    <row r="48" spans="1:9" ht="15.9" customHeight="1" x14ac:dyDescent="0.3">
      <c r="A48" s="31">
        <v>2021</v>
      </c>
      <c r="B48" s="35">
        <v>27664.484499999991</v>
      </c>
      <c r="C48" s="36">
        <v>50903.440089999982</v>
      </c>
      <c r="D48" s="36">
        <v>53030.752429999993</v>
      </c>
      <c r="E48" s="36">
        <v>11666.595240000006</v>
      </c>
      <c r="F48" s="36">
        <v>6548.3245700000007</v>
      </c>
      <c r="G48" s="36">
        <v>149813.59682999997</v>
      </c>
      <c r="H48" s="36">
        <f>IF(SUM('BdP_Series Longas'!D68*1000)=0,"",SUM('BdP_Series Longas'!D68*1000))</f>
        <v>43639400</v>
      </c>
      <c r="I48" s="36">
        <f>IF(SUM('BdP_Series Longas'!E68*1000)=0,"",SUM('BdP_Series Longas'!E68*1000))</f>
        <v>216053300</v>
      </c>
    </row>
    <row r="49" spans="1:25" ht="15.9" customHeight="1" x14ac:dyDescent="0.3">
      <c r="A49" s="31">
        <v>2022</v>
      </c>
      <c r="B49" s="36">
        <v>73890.155410000007</v>
      </c>
      <c r="C49" s="36">
        <v>34634.460399999996</v>
      </c>
      <c r="D49" s="36">
        <v>50913.6413599999</v>
      </c>
      <c r="E49" s="36">
        <v>12243.791009999995</v>
      </c>
      <c r="F49" s="36">
        <v>2822.0620600000002</v>
      </c>
      <c r="G49" s="36">
        <v>174504.11023999989</v>
      </c>
      <c r="H49" s="36">
        <f>IF(SUM('BdP_Series Longas'!D69*1000)=0,"",SUM('BdP_Series Longas'!D69*1000))</f>
        <v>48665500</v>
      </c>
      <c r="I49" s="36">
        <f>IF(SUM('BdP_Series Longas'!E69*1000)=0,"",SUM('BdP_Series Longas'!E69*1000))</f>
        <v>242340900.00000003</v>
      </c>
    </row>
    <row r="50" spans="1:25" ht="15.9" customHeight="1" x14ac:dyDescent="0.3">
      <c r="A50" s="31">
        <v>2023</v>
      </c>
      <c r="B50" s="36">
        <v>83941.949060000028</v>
      </c>
      <c r="C50" s="36">
        <v>60137.736079999915</v>
      </c>
      <c r="D50" s="36">
        <v>43259.139319999849</v>
      </c>
      <c r="E50" s="36">
        <v>15957.296620000006</v>
      </c>
      <c r="F50" s="36">
        <v>2559.0146599999998</v>
      </c>
      <c r="G50" s="36">
        <v>205855.13573999979</v>
      </c>
      <c r="H50" s="36">
        <f>IF(SUM('BdP_Series Longas'!D70*1000)=0,"",SUM('BdP_Series Longas'!D70*1000))</f>
        <v>51472200</v>
      </c>
      <c r="I50" s="36">
        <f>IF(SUM('BdP_Series Longas'!E70*1000)=0,"",SUM('BdP_Series Longas'!E70*1000))</f>
        <v>265502900.00000003</v>
      </c>
    </row>
    <row r="51" spans="1:25" ht="15.9" customHeight="1" thickBot="1" x14ac:dyDescent="0.35">
      <c r="A51" s="31"/>
      <c r="B51" s="36"/>
      <c r="C51" s="36"/>
      <c r="D51" s="36"/>
      <c r="E51" s="36"/>
      <c r="F51" s="36"/>
      <c r="G51" s="36"/>
      <c r="H51" s="36"/>
      <c r="I51" s="36"/>
    </row>
    <row r="52" spans="1:25" ht="53.25" customHeight="1" x14ac:dyDescent="0.3">
      <c r="A52" s="83" t="s">
        <v>76</v>
      </c>
      <c r="B52" s="83"/>
      <c r="C52" s="83"/>
      <c r="D52" s="83"/>
      <c r="E52" s="83"/>
      <c r="F52" s="83"/>
      <c r="G52" s="83"/>
      <c r="H52" s="83"/>
      <c r="I52" s="83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</row>
    <row r="53" spans="1:25" ht="13.5" customHeight="1" x14ac:dyDescent="0.3">
      <c r="A53" s="84" t="str">
        <f>"2010"&amp;"-"&amp;Est_Nac_Cor_Dados_Graf!T4&amp;":"</f>
        <v>2010-2023:</v>
      </c>
      <c r="B53" s="84"/>
      <c r="C53" s="84"/>
      <c r="D53" s="84"/>
      <c r="E53" s="84"/>
      <c r="F53" s="84"/>
      <c r="G53" s="84"/>
      <c r="H53" s="84"/>
      <c r="I53" s="84"/>
      <c r="J53" s="38"/>
    </row>
    <row r="54" spans="1:25" x14ac:dyDescent="0.3">
      <c r="A54" s="74" t="s">
        <v>116</v>
      </c>
      <c r="B54" s="74"/>
      <c r="C54" s="74"/>
      <c r="D54" s="74"/>
      <c r="E54" s="74"/>
      <c r="F54" s="74"/>
      <c r="G54" s="74"/>
      <c r="H54" s="74"/>
      <c r="I54" s="74"/>
      <c r="J54" s="38"/>
    </row>
    <row r="55" spans="1:25" x14ac:dyDescent="0.3">
      <c r="A55" s="74" t="s">
        <v>61</v>
      </c>
      <c r="B55" s="74"/>
      <c r="C55" s="74"/>
      <c r="D55" s="74"/>
      <c r="E55" s="74"/>
      <c r="F55" s="74"/>
      <c r="G55" s="74"/>
      <c r="H55" s="74"/>
      <c r="I55" s="74"/>
      <c r="J55" s="38"/>
    </row>
    <row r="56" spans="1:25" ht="29.25" customHeight="1" x14ac:dyDescent="0.3">
      <c r="A56" s="74" t="s">
        <v>34</v>
      </c>
      <c r="B56" s="74"/>
      <c r="C56" s="74"/>
      <c r="D56" s="74"/>
      <c r="E56" s="74"/>
      <c r="F56" s="74"/>
      <c r="G56" s="74"/>
      <c r="H56" s="74"/>
      <c r="I56" s="74"/>
      <c r="J56" s="39"/>
    </row>
    <row r="57" spans="1:25" x14ac:dyDescent="0.3">
      <c r="A57" s="40"/>
      <c r="J57" s="39"/>
    </row>
    <row r="58" spans="1:25" x14ac:dyDescent="0.3">
      <c r="J58" s="39"/>
    </row>
  </sheetData>
  <sheetProtection algorithmName="SHA-512" hashValue="VE1p26oJVI3osjguQn9smVJLn1mf76lWEsdCbgEGjSPFwJRlgPVh3CBcScKJeGCmhL1VO7gcPRCmXP+watJgwg==" saltValue="FQimLM7hpRc0sK0tGi7gug==" spinCount="100000" sheet="1" objects="1" scenarios="1" autoFilter="0"/>
  <mergeCells count="9">
    <mergeCell ref="A55:I55"/>
    <mergeCell ref="A56:I56"/>
    <mergeCell ref="A1:I1"/>
    <mergeCell ref="A3:A4"/>
    <mergeCell ref="B3:G3"/>
    <mergeCell ref="H3:I3"/>
    <mergeCell ref="A52:I52"/>
    <mergeCell ref="A54:I54"/>
    <mergeCell ref="A53:I53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fitToHeight="0" orientation="landscape" verticalDpi="300" r:id="rId1"/>
  <headerFooter alignWithMargins="0"/>
  <colBreaks count="1" manualBreakCount="1">
    <brk id="7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lha4">
    <tabColor rgb="FF00B050"/>
    <pageSetUpPr fitToPage="1"/>
  </sheetPr>
  <dimension ref="A1:CP47"/>
  <sheetViews>
    <sheetView showGridLines="0" zoomScaleNormal="100" workbookViewId="0">
      <pane ySplit="2" topLeftCell="A35" activePane="bottomLeft" state="frozen"/>
      <selection activeCell="A46" sqref="A46:J46"/>
      <selection pane="bottomLeft" sqref="A1:XFD1048576"/>
    </sheetView>
  </sheetViews>
  <sheetFormatPr defaultColWidth="7" defaultRowHeight="14.4" x14ac:dyDescent="0.3"/>
  <cols>
    <col min="1" max="27" width="9.109375" style="34" customWidth="1"/>
    <col min="28" max="30" width="11.5546875" style="34" customWidth="1"/>
    <col min="31" max="16384" width="7" style="34"/>
  </cols>
  <sheetData>
    <row r="1" spans="1:94" s="22" customFormat="1" ht="33" customHeight="1" x14ac:dyDescent="0.3">
      <c r="A1" s="85" t="s">
        <v>39</v>
      </c>
      <c r="B1" s="85"/>
    </row>
    <row r="2" spans="1:94" s="23" customFormat="1" ht="19.5" customHeight="1" x14ac:dyDescent="0.3">
      <c r="A2" s="86" t="str">
        <f>Est_Nac_Cor_Dados_Graf!B1&amp; " - Investimento em Infraestruturas da Rede Nacional de Estradas - Preços correntes"</f>
        <v>Continente - Investimento em Infraestruturas da Rede Nacional de Estradas - Preços correntes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</row>
    <row r="3" spans="1:94" s="23" customFormat="1" ht="19.5" customHeight="1" x14ac:dyDescent="0.3"/>
    <row r="4" spans="1:94" s="30" customFormat="1" ht="30" customHeight="1" x14ac:dyDescent="0.3">
      <c r="C4" s="29"/>
      <c r="D4" s="29"/>
      <c r="F4" s="29"/>
      <c r="G4" s="29"/>
      <c r="I4" s="29"/>
      <c r="J4" s="29"/>
      <c r="L4" s="29"/>
      <c r="M4" s="29"/>
      <c r="O4" s="29"/>
      <c r="P4" s="29"/>
      <c r="R4" s="29"/>
      <c r="S4" s="29"/>
      <c r="U4" s="29"/>
      <c r="V4" s="29"/>
      <c r="X4" s="29"/>
      <c r="Y4" s="29"/>
      <c r="AA4" s="29"/>
      <c r="AB4" s="29"/>
      <c r="AD4" s="29"/>
      <c r="AE4" s="29"/>
      <c r="AG4" s="29"/>
      <c r="AH4" s="29"/>
      <c r="AJ4" s="29"/>
      <c r="AK4" s="29"/>
      <c r="AM4" s="29"/>
      <c r="AN4" s="29"/>
      <c r="AP4" s="29"/>
      <c r="AQ4" s="29"/>
      <c r="AS4" s="29"/>
      <c r="AT4" s="29"/>
      <c r="AV4" s="29"/>
      <c r="AW4" s="29"/>
      <c r="AY4" s="29"/>
      <c r="AZ4" s="29"/>
      <c r="BB4" s="29"/>
      <c r="BC4" s="29"/>
      <c r="BE4" s="29"/>
      <c r="BF4" s="29"/>
      <c r="BH4" s="29"/>
      <c r="BI4" s="29"/>
      <c r="BK4" s="29"/>
      <c r="BL4" s="29"/>
      <c r="BN4" s="29"/>
      <c r="BO4" s="29"/>
      <c r="BQ4" s="29"/>
      <c r="BR4" s="29"/>
      <c r="BT4" s="29"/>
      <c r="BU4" s="29"/>
      <c r="BW4" s="29"/>
      <c r="BX4" s="29"/>
      <c r="BZ4" s="29"/>
      <c r="CA4" s="29"/>
      <c r="CC4" s="29"/>
      <c r="CD4" s="29"/>
      <c r="CF4" s="29"/>
      <c r="CG4" s="29"/>
      <c r="CI4" s="29"/>
      <c r="CJ4" s="29"/>
      <c r="CL4" s="29"/>
      <c r="CM4" s="29"/>
      <c r="CO4" s="29"/>
      <c r="CP4" s="29"/>
    </row>
    <row r="5" spans="1:94" ht="20.100000000000001" customHeight="1" x14ac:dyDescent="0.3"/>
    <row r="6" spans="1:94" ht="20.100000000000001" customHeight="1" x14ac:dyDescent="0.3"/>
    <row r="7" spans="1:94" ht="20.100000000000001" customHeight="1" x14ac:dyDescent="0.3"/>
    <row r="8" spans="1:94" ht="20.100000000000001" customHeight="1" x14ac:dyDescent="0.3"/>
    <row r="9" spans="1:94" ht="20.100000000000001" customHeight="1" x14ac:dyDescent="0.3"/>
    <row r="10" spans="1:94" ht="20.100000000000001" customHeight="1" x14ac:dyDescent="0.3"/>
    <row r="11" spans="1:94" ht="20.100000000000001" customHeight="1" x14ac:dyDescent="0.3"/>
    <row r="12" spans="1:94" ht="20.100000000000001" customHeight="1" x14ac:dyDescent="0.3"/>
    <row r="13" spans="1:94" ht="20.100000000000001" customHeight="1" x14ac:dyDescent="0.3"/>
    <row r="14" spans="1:94" ht="20.100000000000001" customHeight="1" x14ac:dyDescent="0.3"/>
    <row r="15" spans="1:94" ht="20.100000000000001" customHeight="1" x14ac:dyDescent="0.3"/>
    <row r="16" spans="1:94" ht="20.100000000000001" customHeight="1" x14ac:dyDescent="0.3"/>
    <row r="17" s="34" customFormat="1" ht="20.100000000000001" customHeight="1" x14ac:dyDescent="0.3"/>
    <row r="18" s="34" customFormat="1" ht="20.100000000000001" customHeight="1" x14ac:dyDescent="0.3"/>
    <row r="19" s="34" customFormat="1" ht="20.100000000000001" customHeight="1" x14ac:dyDescent="0.3"/>
    <row r="20" s="34" customFormat="1" ht="20.100000000000001" customHeight="1" x14ac:dyDescent="0.3"/>
    <row r="21" s="34" customFormat="1" ht="20.100000000000001" customHeight="1" x14ac:dyDescent="0.3"/>
    <row r="22" s="34" customFormat="1" ht="20.100000000000001" customHeight="1" x14ac:dyDescent="0.3"/>
    <row r="23" s="34" customFormat="1" ht="20.100000000000001" customHeight="1" x14ac:dyDescent="0.3"/>
    <row r="24" s="34" customFormat="1" ht="20.100000000000001" customHeight="1" x14ac:dyDescent="0.3"/>
    <row r="25" s="34" customFormat="1" ht="20.100000000000001" customHeight="1" x14ac:dyDescent="0.3"/>
    <row r="26" s="34" customFormat="1" ht="20.100000000000001" customHeight="1" x14ac:dyDescent="0.3"/>
    <row r="27" s="34" customFormat="1" ht="20.100000000000001" customHeight="1" x14ac:dyDescent="0.3"/>
    <row r="28" s="34" customFormat="1" ht="20.100000000000001" customHeight="1" x14ac:dyDescent="0.3"/>
    <row r="29" s="34" customFormat="1" ht="20.100000000000001" customHeight="1" x14ac:dyDescent="0.3"/>
    <row r="30" s="34" customFormat="1" ht="20.100000000000001" customHeight="1" x14ac:dyDescent="0.3"/>
    <row r="31" s="34" customFormat="1" ht="20.100000000000001" customHeight="1" x14ac:dyDescent="0.3"/>
    <row r="32" s="34" customFormat="1" ht="20.100000000000001" customHeight="1" x14ac:dyDescent="0.3"/>
    <row r="33" spans="1:25" ht="20.100000000000001" customHeight="1" x14ac:dyDescent="0.3"/>
    <row r="34" spans="1:25" ht="20.100000000000001" customHeight="1" x14ac:dyDescent="0.3"/>
    <row r="35" spans="1:25" ht="20.100000000000001" customHeight="1" x14ac:dyDescent="0.3"/>
    <row r="36" spans="1:25" ht="20.100000000000001" customHeight="1" x14ac:dyDescent="0.3"/>
    <row r="37" spans="1:25" ht="20.100000000000001" customHeight="1" x14ac:dyDescent="0.3"/>
    <row r="38" spans="1:25" ht="20.100000000000001" customHeight="1" x14ac:dyDescent="0.3"/>
    <row r="39" spans="1:25" ht="20.100000000000001" customHeight="1" x14ac:dyDescent="0.3"/>
    <row r="40" spans="1:25" ht="20.100000000000001" customHeight="1" x14ac:dyDescent="0.3"/>
    <row r="41" spans="1:25" ht="20.100000000000001" customHeight="1" x14ac:dyDescent="0.3"/>
    <row r="42" spans="1:25" ht="20.100000000000001" customHeight="1" x14ac:dyDescent="0.3"/>
    <row r="43" spans="1:25" ht="3" customHeight="1" x14ac:dyDescent="0.3"/>
    <row r="44" spans="1:25" ht="43.5" customHeight="1" x14ac:dyDescent="0.3">
      <c r="A44" s="74" t="s">
        <v>76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37"/>
    </row>
    <row r="45" spans="1:25" s="42" customFormat="1" ht="13.5" customHeight="1" x14ac:dyDescent="0.3">
      <c r="A45" s="84" t="str">
        <f>'Est_Nac Cor NUTS II Tab'!A53</f>
        <v>2010-2023:</v>
      </c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41"/>
    </row>
    <row r="46" spans="1:25" ht="13.5" customHeight="1" x14ac:dyDescent="0.3">
      <c r="A46" s="74" t="s">
        <v>117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37"/>
    </row>
    <row r="47" spans="1:25" ht="43.5" customHeight="1" x14ac:dyDescent="0.3">
      <c r="A47" s="74" t="s">
        <v>111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</row>
  </sheetData>
  <sheetProtection algorithmName="SHA-512" hashValue="xUjcZvZAfCmQ22/OovdGUDBRzc/eNFHupdtK7VcJZAXZcpZ0rqbKAJrTScZK10A0NTUFPMB72DKv43X14vx39g==" saltValue="qn1VNtazBJaMYlH6erWR5g==" spinCount="100000" sheet="1" objects="1" scenarios="1" autoFilter="0"/>
  <mergeCells count="6">
    <mergeCell ref="A1:B1"/>
    <mergeCell ref="A2:Y2"/>
    <mergeCell ref="A44:X44"/>
    <mergeCell ref="A45:X45"/>
    <mergeCell ref="A47:X47"/>
    <mergeCell ref="A46:X46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56" fitToHeight="0" orientation="landscape" verticalDpi="300" r:id="rId1"/>
  <headerFooter alignWithMargins="0"/>
  <rowBreaks count="1" manualBreakCount="1">
    <brk id="22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5953" r:id="rId4" name="Drop Down 1">
              <controlPr defaultSize="0" autoLine="0" autoPict="0">
                <anchor moveWithCells="1">
                  <from>
                    <xdr:col>2</xdr:col>
                    <xdr:colOff>0</xdr:colOff>
                    <xdr:row>0</xdr:row>
                    <xdr:rowOff>38100</xdr:rowOff>
                  </from>
                  <to>
                    <xdr:col>3</xdr:col>
                    <xdr:colOff>563880</xdr:colOff>
                    <xdr:row>0</xdr:row>
                    <xdr:rowOff>289560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lha5">
    <tabColor rgb="FF92D050"/>
    <pageSetUpPr fitToPage="1"/>
  </sheetPr>
  <dimension ref="A1:CB57"/>
  <sheetViews>
    <sheetView showGridLines="0" zoomScaleNormal="100" workbookViewId="0">
      <pane xSplit="1" ySplit="4" topLeftCell="B50" activePane="bottomRight" state="frozen"/>
      <selection activeCell="A46" sqref="A46:J46"/>
      <selection pane="topRight" activeCell="A46" sqref="A46:J46"/>
      <selection pane="bottomLeft" activeCell="A46" sqref="A46:J46"/>
      <selection pane="bottomRight" activeCell="A53" sqref="A53:J53"/>
    </sheetView>
  </sheetViews>
  <sheetFormatPr defaultColWidth="7" defaultRowHeight="14.4" x14ac:dyDescent="0.3"/>
  <cols>
    <col min="1" max="1" width="6.6640625" style="34" bestFit="1" customWidth="1"/>
    <col min="2" max="10" width="15.109375" style="34" customWidth="1"/>
    <col min="11" max="11" width="5.6640625" style="34" customWidth="1"/>
    <col min="12" max="13" width="9.109375" style="34" customWidth="1"/>
    <col min="14" max="16" width="11.5546875" style="34" customWidth="1"/>
    <col min="17" max="16384" width="7" style="34"/>
  </cols>
  <sheetData>
    <row r="1" spans="1:80" s="22" customFormat="1" ht="33" customHeight="1" x14ac:dyDescent="0.3">
      <c r="A1" s="75" t="s">
        <v>99</v>
      </c>
      <c r="B1" s="75"/>
      <c r="C1" s="75"/>
      <c r="D1" s="75"/>
      <c r="E1" s="75"/>
      <c r="F1" s="75"/>
      <c r="G1" s="75"/>
      <c r="H1" s="75"/>
      <c r="I1" s="75"/>
      <c r="J1" s="75"/>
    </row>
    <row r="2" spans="1:80" s="23" customFormat="1" ht="19.5" customHeight="1" x14ac:dyDescent="0.3">
      <c r="B2" s="24"/>
      <c r="C2" s="24"/>
      <c r="D2" s="24"/>
      <c r="E2" s="24"/>
      <c r="F2" s="24"/>
      <c r="G2" s="25"/>
      <c r="H2" s="24"/>
      <c r="I2" s="24"/>
      <c r="J2" s="25" t="s">
        <v>203</v>
      </c>
    </row>
    <row r="3" spans="1:80" s="23" customFormat="1" ht="19.5" customHeight="1" x14ac:dyDescent="0.3">
      <c r="A3" s="76"/>
      <c r="B3" s="78" t="s">
        <v>99</v>
      </c>
      <c r="C3" s="79"/>
      <c r="D3" s="79"/>
      <c r="E3" s="79"/>
      <c r="F3" s="79"/>
      <c r="G3" s="80"/>
      <c r="H3" s="81" t="s">
        <v>36</v>
      </c>
      <c r="I3" s="82"/>
      <c r="J3" s="82"/>
    </row>
    <row r="4" spans="1:80" s="30" customFormat="1" ht="30" customHeight="1" x14ac:dyDescent="0.3">
      <c r="A4" s="77"/>
      <c r="B4" s="26" t="s">
        <v>0</v>
      </c>
      <c r="C4" s="26" t="s">
        <v>1</v>
      </c>
      <c r="D4" s="26" t="s">
        <v>33</v>
      </c>
      <c r="E4" s="26" t="s">
        <v>2</v>
      </c>
      <c r="F4" s="27" t="s">
        <v>3</v>
      </c>
      <c r="G4" s="28" t="s">
        <v>32</v>
      </c>
      <c r="H4" s="28" t="s">
        <v>37</v>
      </c>
      <c r="I4" s="28" t="s">
        <v>47</v>
      </c>
      <c r="J4" s="27" t="s">
        <v>38</v>
      </c>
      <c r="K4" s="29"/>
      <c r="M4" s="29"/>
      <c r="N4" s="29"/>
      <c r="P4" s="29"/>
      <c r="Q4" s="29"/>
      <c r="S4" s="29"/>
      <c r="T4" s="29"/>
      <c r="V4" s="29"/>
      <c r="W4" s="29"/>
      <c r="Y4" s="29"/>
      <c r="Z4" s="29"/>
      <c r="AB4" s="29"/>
      <c r="AC4" s="29"/>
      <c r="AE4" s="29"/>
      <c r="AF4" s="29"/>
      <c r="AH4" s="29"/>
      <c r="AI4" s="29"/>
      <c r="AK4" s="29"/>
      <c r="AL4" s="29"/>
      <c r="AN4" s="29"/>
      <c r="AO4" s="29"/>
      <c r="AQ4" s="29"/>
      <c r="AR4" s="29"/>
      <c r="AT4" s="29"/>
      <c r="AU4" s="29"/>
      <c r="AW4" s="29"/>
      <c r="AX4" s="29"/>
      <c r="AZ4" s="29"/>
      <c r="BA4" s="29"/>
      <c r="BC4" s="29"/>
      <c r="BD4" s="29"/>
      <c r="BF4" s="29"/>
      <c r="BG4" s="29"/>
      <c r="BI4" s="29"/>
      <c r="BJ4" s="29"/>
      <c r="BL4" s="29"/>
      <c r="BM4" s="29"/>
      <c r="BO4" s="29"/>
      <c r="BP4" s="29"/>
      <c r="BR4" s="29"/>
      <c r="BS4" s="29"/>
      <c r="BU4" s="29"/>
      <c r="BV4" s="29"/>
      <c r="BX4" s="29"/>
      <c r="BY4" s="29"/>
      <c r="CA4" s="29"/>
      <c r="CB4" s="29"/>
    </row>
    <row r="5" spans="1:80" ht="20.100000000000001" customHeight="1" x14ac:dyDescent="0.3">
      <c r="A5" s="31">
        <v>1978</v>
      </c>
      <c r="B5" s="32" t="str">
        <f>IF(SUM('Est_Nac Cor NUTS II Tab'!B5)=0,"",'Est_Nac Cor NUTS II Tab'!B5/'BdP_Series Longas'!$F25*100)</f>
        <v/>
      </c>
      <c r="C5" s="33" t="str">
        <f>IF(SUM('Est_Nac Cor NUTS II Tab'!C5)=0,"",'Est_Nac Cor NUTS II Tab'!C5/'BdP_Series Longas'!$F25*100)</f>
        <v/>
      </c>
      <c r="D5" s="33" t="str">
        <f>IF(SUM('Est_Nac Cor NUTS II Tab'!D5)=0,"",'Est_Nac Cor NUTS II Tab'!D5/'BdP_Series Longas'!$F25*100)</f>
        <v/>
      </c>
      <c r="E5" s="33" t="str">
        <f>IF(SUM('Est_Nac Cor NUTS II Tab'!E5)=0,"",'Est_Nac Cor NUTS II Tab'!E5/'BdP_Series Longas'!$F25*100)</f>
        <v/>
      </c>
      <c r="F5" s="33" t="str">
        <f>IF(SUM('Est_Nac Cor NUTS II Tab'!F5)=0,"",'Est_Nac Cor NUTS II Tab'!F5/'BdP_Series Longas'!$F25*100)</f>
        <v/>
      </c>
      <c r="G5" s="33">
        <f>IF(SUM('Est_Nac Cor NUTS II Tab'!G5)=0,"",'Est_Nac Cor NUTS II Tab'!G5/'BdP_Series Longas'!$F25*100)</f>
        <v>156486.15408954944</v>
      </c>
      <c r="H5" s="33">
        <f>IF(SUM('BdP_Series Longas'!B25*1000)=0,"",SUM('BdP_Series Longas'!B25*1000))</f>
        <v>16177699.999999998</v>
      </c>
      <c r="I5" s="43">
        <f>IF(SUM('BdP_Series Longas'!F25)=0,"",SUM('BdP_Series Longas'!F25))</f>
        <v>9.2046459014569439</v>
      </c>
      <c r="J5" s="33">
        <f>IF(SUM('BdP_Series Longas'!C25*1000)=0,"",SUM('BdP_Series Longas'!C25*1000))</f>
        <v>86932799.999999985</v>
      </c>
    </row>
    <row r="6" spans="1:80" ht="20.100000000000001" customHeight="1" x14ac:dyDescent="0.3">
      <c r="A6" s="31">
        <f>A5+1</f>
        <v>1979</v>
      </c>
      <c r="B6" s="35" t="str">
        <f>IF(SUM('Est_Nac Cor NUTS II Tab'!B6)=0,"",'Est_Nac Cor NUTS II Tab'!B6/'BdP_Series Longas'!$F26*100)</f>
        <v/>
      </c>
      <c r="C6" s="36" t="str">
        <f>IF(SUM('Est_Nac Cor NUTS II Tab'!C6)=0,"",'Est_Nac Cor NUTS II Tab'!C6/'BdP_Series Longas'!$F26*100)</f>
        <v/>
      </c>
      <c r="D6" s="36" t="str">
        <f>IF(SUM('Est_Nac Cor NUTS II Tab'!D6)=0,"",'Est_Nac Cor NUTS II Tab'!D6/'BdP_Series Longas'!$F26*100)</f>
        <v/>
      </c>
      <c r="E6" s="36" t="str">
        <f>IF(SUM('Est_Nac Cor NUTS II Tab'!E6)=0,"",'Est_Nac Cor NUTS II Tab'!E6/'BdP_Series Longas'!$F26*100)</f>
        <v/>
      </c>
      <c r="F6" s="36" t="str">
        <f>IF(SUM('Est_Nac Cor NUTS II Tab'!F6)=0,"",'Est_Nac Cor NUTS II Tab'!F6/'BdP_Series Longas'!$F26*100)</f>
        <v/>
      </c>
      <c r="G6" s="36">
        <f>IF(SUM('Est_Nac Cor NUTS II Tab'!G6)=0,"",'Est_Nac Cor NUTS II Tab'!G6/'BdP_Series Longas'!$F26*100)</f>
        <v>170602.34400088747</v>
      </c>
      <c r="H6" s="36">
        <f>IF(SUM('BdP_Series Longas'!B26*1000)=0,"",SUM('BdP_Series Longas'!B26*1000))</f>
        <v>18678600</v>
      </c>
      <c r="I6" s="44">
        <f>IF(SUM('BdP_Series Longas'!F26)=0,"",SUM('BdP_Series Longas'!F26))</f>
        <v>11.408777959804269</v>
      </c>
      <c r="J6" s="36">
        <f>IF(SUM('BdP_Series Longas'!C26*1000)=0,"",SUM('BdP_Series Longas'!C26*1000))</f>
        <v>91601700</v>
      </c>
    </row>
    <row r="7" spans="1:80" ht="20.100000000000001" customHeight="1" x14ac:dyDescent="0.3">
      <c r="A7" s="31">
        <f t="shared" ref="A7:A50" si="0">A6+1</f>
        <v>1980</v>
      </c>
      <c r="B7" s="35">
        <f>IF(SUM('Est_Nac Cor NUTS II Tab'!B7)=0,"",'Est_Nac Cor NUTS II Tab'!B7/'BdP_Series Longas'!$F27*100)</f>
        <v>31342.05996211186</v>
      </c>
      <c r="C7" s="36">
        <f>IF(SUM('Est_Nac Cor NUTS II Tab'!C7)=0,"",'Est_Nac Cor NUTS II Tab'!C7/'BdP_Series Longas'!$F27*100)</f>
        <v>53853.191870521383</v>
      </c>
      <c r="D7" s="36">
        <f>IF(SUM('Est_Nac Cor NUTS II Tab'!D7)=0,"",'Est_Nac Cor NUTS II Tab'!D7/'BdP_Series Longas'!$F27*100)</f>
        <v>55198.344658594855</v>
      </c>
      <c r="E7" s="36">
        <f>IF(SUM('Est_Nac Cor NUTS II Tab'!E7)=0,"",'Est_Nac Cor NUTS II Tab'!E7/'BdP_Series Longas'!$F27*100)</f>
        <v>27178.812083024466</v>
      </c>
      <c r="F7" s="36">
        <f>IF(SUM('Est_Nac Cor NUTS II Tab'!F7)=0,"",'Est_Nac Cor NUTS II Tab'!F7/'BdP_Series Longas'!$F27*100)</f>
        <v>5165.3867062021254</v>
      </c>
      <c r="G7" s="36">
        <f>IF(SUM('Est_Nac Cor NUTS II Tab'!G7)=0,"",'Est_Nac Cor NUTS II Tab'!G7/'BdP_Series Longas'!$F27*100)</f>
        <v>172737.79528045468</v>
      </c>
      <c r="H7" s="36">
        <f>IF(SUM('BdP_Series Longas'!B27*1000)=0,"",SUM('BdP_Series Longas'!B27*1000))</f>
        <v>16331500</v>
      </c>
      <c r="I7" s="44">
        <f>IF(SUM('BdP_Series Longas'!F27)=0,"",SUM('BdP_Series Longas'!F27))</f>
        <v>14.868199491779688</v>
      </c>
      <c r="J7" s="36">
        <f>IF(SUM('BdP_Series Longas'!C27*1000)=0,"",SUM('BdP_Series Longas'!C27*1000))</f>
        <v>97847700</v>
      </c>
    </row>
    <row r="8" spans="1:80" ht="20.100000000000001" customHeight="1" x14ac:dyDescent="0.3">
      <c r="A8" s="31">
        <f t="shared" si="0"/>
        <v>1981</v>
      </c>
      <c r="B8" s="35">
        <f>IF(SUM('Est_Nac Cor NUTS II Tab'!B8)=0,"",'Est_Nac Cor NUTS II Tab'!B8/'BdP_Series Longas'!$F28*100)</f>
        <v>59713.903184569324</v>
      </c>
      <c r="C8" s="36">
        <f>IF(SUM('Est_Nac Cor NUTS II Tab'!C8)=0,"",'Est_Nac Cor NUTS II Tab'!C8/'BdP_Series Longas'!$F28*100)</f>
        <v>79009.376231159564</v>
      </c>
      <c r="D8" s="36">
        <f>IF(SUM('Est_Nac Cor NUTS II Tab'!D8)=0,"",'Est_Nac Cor NUTS II Tab'!D8/'BdP_Series Longas'!$F28*100)</f>
        <v>53900.435072247819</v>
      </c>
      <c r="E8" s="36">
        <f>IF(SUM('Est_Nac Cor NUTS II Tab'!E8)=0,"",'Est_Nac Cor NUTS II Tab'!E8/'BdP_Series Longas'!$F28*100)</f>
        <v>26901.9443726764</v>
      </c>
      <c r="F8" s="36">
        <f>IF(SUM('Est_Nac Cor NUTS II Tab'!F8)=0,"",'Est_Nac Cor NUTS II Tab'!F8/'BdP_Series Longas'!$F28*100)</f>
        <v>6089.3147605929908</v>
      </c>
      <c r="G8" s="36">
        <f>IF(SUM('Est_Nac Cor NUTS II Tab'!G8)=0,"",'Est_Nac Cor NUTS II Tab'!G8/'BdP_Series Longas'!$F28*100)</f>
        <v>225614.97362124611</v>
      </c>
      <c r="H8" s="36">
        <f>IF(SUM('BdP_Series Longas'!B28*1000)=0,"",SUM('BdP_Series Longas'!B28*1000))</f>
        <v>18972200</v>
      </c>
      <c r="I8" s="44">
        <f>IF(SUM('BdP_Series Longas'!F28)=0,"",SUM('BdP_Series Longas'!F28))</f>
        <v>17.536711609618287</v>
      </c>
      <c r="J8" s="36">
        <f>IF(SUM('BdP_Series Longas'!C28*1000)=0,"",SUM('BdP_Series Longas'!C28*1000))</f>
        <v>100281799.99999999</v>
      </c>
    </row>
    <row r="9" spans="1:80" ht="20.100000000000001" customHeight="1" x14ac:dyDescent="0.3">
      <c r="A9" s="31">
        <f t="shared" si="0"/>
        <v>1982</v>
      </c>
      <c r="B9" s="35">
        <f>IF(SUM('Est_Nac Cor NUTS II Tab'!B9)=0,"",'Est_Nac Cor NUTS II Tab'!B9/'BdP_Series Longas'!$F29*100)</f>
        <v>55478.828043114438</v>
      </c>
      <c r="C9" s="36">
        <f>IF(SUM('Est_Nac Cor NUTS II Tab'!C9)=0,"",'Est_Nac Cor NUTS II Tab'!C9/'BdP_Series Longas'!$F29*100)</f>
        <v>73709.096895794646</v>
      </c>
      <c r="D9" s="36">
        <f>IF(SUM('Est_Nac Cor NUTS II Tab'!D9)=0,"",'Est_Nac Cor NUTS II Tab'!D9/'BdP_Series Longas'!$F29*100)</f>
        <v>36090.326269419726</v>
      </c>
      <c r="E9" s="36">
        <f>IF(SUM('Est_Nac Cor NUTS II Tab'!E9)=0,"",'Est_Nac Cor NUTS II Tab'!E9/'BdP_Series Longas'!$F29*100)</f>
        <v>32023.289208871101</v>
      </c>
      <c r="F9" s="36">
        <f>IF(SUM('Est_Nac Cor NUTS II Tab'!F9)=0,"",'Est_Nac Cor NUTS II Tab'!F9/'BdP_Series Longas'!$F29*100)</f>
        <v>5669.523704691961</v>
      </c>
      <c r="G9" s="36">
        <f>IF(SUM('Est_Nac Cor NUTS II Tab'!G9)=0,"",'Est_Nac Cor NUTS II Tab'!G9/'BdP_Series Longas'!$F29*100)</f>
        <v>202971.06412189186</v>
      </c>
      <c r="H9" s="36">
        <f>IF(SUM('BdP_Series Longas'!B29*1000)=0,"",SUM('BdP_Series Longas'!B29*1000))</f>
        <v>19461000</v>
      </c>
      <c r="I9" s="44">
        <f>IF(SUM('BdP_Series Longas'!F29)=0,"",SUM('BdP_Series Longas'!F29))</f>
        <v>20.350444478700989</v>
      </c>
      <c r="J9" s="36">
        <f>IF(SUM('BdP_Series Longas'!C29*1000)=0,"",SUM('BdP_Series Longas'!C29*1000))</f>
        <v>101561299.99999999</v>
      </c>
    </row>
    <row r="10" spans="1:80" ht="20.100000000000001" customHeight="1" x14ac:dyDescent="0.3">
      <c r="A10" s="31">
        <f t="shared" si="0"/>
        <v>1983</v>
      </c>
      <c r="B10" s="35">
        <f>IF(SUM('Est_Nac Cor NUTS II Tab'!B10)=0,"",'Est_Nac Cor NUTS II Tab'!B10/'BdP_Series Longas'!$F30*100)</f>
        <v>58254.48929398867</v>
      </c>
      <c r="C10" s="36">
        <f>IF(SUM('Est_Nac Cor NUTS II Tab'!C10)=0,"",'Est_Nac Cor NUTS II Tab'!C10/'BdP_Series Longas'!$F30*100)</f>
        <v>62509.382174752602</v>
      </c>
      <c r="D10" s="36">
        <f>IF(SUM('Est_Nac Cor NUTS II Tab'!D10)=0,"",'Est_Nac Cor NUTS II Tab'!D10/'BdP_Series Longas'!$F30*100)</f>
        <v>59926.054354288797</v>
      </c>
      <c r="E10" s="36">
        <f>IF(SUM('Est_Nac Cor NUTS II Tab'!E10)=0,"",'Est_Nac Cor NUTS II Tab'!E10/'BdP_Series Longas'!$F30*100)</f>
        <v>50316.789970210557</v>
      </c>
      <c r="F10" s="36">
        <f>IF(SUM('Est_Nac Cor NUTS II Tab'!F10)=0,"",'Est_Nac Cor NUTS II Tab'!F10/'BdP_Series Longas'!$F30*100)</f>
        <v>934.10988663830233</v>
      </c>
      <c r="G10" s="36">
        <f>IF(SUM('Est_Nac Cor NUTS II Tab'!G10)=0,"",'Est_Nac Cor NUTS II Tab'!G10/'BdP_Series Longas'!$F30*100)</f>
        <v>231940.82567987894</v>
      </c>
      <c r="H10" s="36">
        <f>IF(SUM('BdP_Series Longas'!B30*1000)=0,"",SUM('BdP_Series Longas'!B30*1000))</f>
        <v>18795000</v>
      </c>
      <c r="I10" s="44">
        <f>IF(SUM('BdP_Series Longas'!F30)=0,"",SUM('BdP_Series Longas'!F30))</f>
        <v>25.738228252194734</v>
      </c>
      <c r="J10" s="36">
        <f>IF(SUM('BdP_Series Longas'!C30*1000)=0,"",SUM('BdP_Series Longas'!C30*1000))</f>
        <v>103289200</v>
      </c>
    </row>
    <row r="11" spans="1:80" ht="20.100000000000001" customHeight="1" x14ac:dyDescent="0.3">
      <c r="A11" s="31">
        <f t="shared" si="0"/>
        <v>1984</v>
      </c>
      <c r="B11" s="35">
        <f>IF(SUM('Est_Nac Cor NUTS II Tab'!B11)=0,"",'Est_Nac Cor NUTS II Tab'!B11/'BdP_Series Longas'!$F31*100)</f>
        <v>44121.675075458777</v>
      </c>
      <c r="C11" s="36">
        <f>IF(SUM('Est_Nac Cor NUTS II Tab'!C11)=0,"",'Est_Nac Cor NUTS II Tab'!C11/'BdP_Series Longas'!$F31*100)</f>
        <v>48445.253792286159</v>
      </c>
      <c r="D11" s="36">
        <f>IF(SUM('Est_Nac Cor NUTS II Tab'!D11)=0,"",'Est_Nac Cor NUTS II Tab'!D11/'BdP_Series Longas'!$F31*100)</f>
        <v>24334.059337298426</v>
      </c>
      <c r="E11" s="36">
        <f>IF(SUM('Est_Nac Cor NUTS II Tab'!E11)=0,"",'Est_Nac Cor NUTS II Tab'!E11/'BdP_Series Longas'!$F31*100)</f>
        <v>14452.787617848224</v>
      </c>
      <c r="F11" s="36">
        <f>IF(SUM('Est_Nac Cor NUTS II Tab'!F11)=0,"",'Est_Nac Cor NUTS II Tab'!F11/'BdP_Series Longas'!$F31*100)</f>
        <v>5184.3943247524176</v>
      </c>
      <c r="G11" s="36">
        <f>IF(SUM('Est_Nac Cor NUTS II Tab'!G11)=0,"",'Est_Nac Cor NUTS II Tab'!G11/'BdP_Series Longas'!$F31*100)</f>
        <v>136538.17014764401</v>
      </c>
      <c r="H11" s="36">
        <f>IF(SUM('BdP_Series Longas'!B31*1000)=0,"",SUM('BdP_Series Longas'!B31*1000))</f>
        <v>16512599.999999998</v>
      </c>
      <c r="I11" s="44">
        <f>IF(SUM('BdP_Series Longas'!F31)=0,"",SUM('BdP_Series Longas'!F31))</f>
        <v>31.704879909887001</v>
      </c>
      <c r="J11" s="36">
        <f>IF(SUM('BdP_Series Longas'!C31*1000)=0,"",SUM('BdP_Series Longas'!C31*1000))</f>
        <v>101974500</v>
      </c>
    </row>
    <row r="12" spans="1:80" ht="20.100000000000001" customHeight="1" x14ac:dyDescent="0.3">
      <c r="A12" s="31">
        <f t="shared" si="0"/>
        <v>1985</v>
      </c>
      <c r="B12" s="35">
        <f>IF(SUM('Est_Nac Cor NUTS II Tab'!B12)=0,"",'Est_Nac Cor NUTS II Tab'!B12/'BdP_Series Longas'!$F32*100)</f>
        <v>71118.359702427348</v>
      </c>
      <c r="C12" s="36">
        <f>IF(SUM('Est_Nac Cor NUTS II Tab'!C12)=0,"",'Est_Nac Cor NUTS II Tab'!C12/'BdP_Series Longas'!$F32*100)</f>
        <v>79093.873325420878</v>
      </c>
      <c r="D12" s="36">
        <f>IF(SUM('Est_Nac Cor NUTS II Tab'!D12)=0,"",'Est_Nac Cor NUTS II Tab'!D12/'BdP_Series Longas'!$F32*100)</f>
        <v>22684.732597591956</v>
      </c>
      <c r="E12" s="36">
        <f>IF(SUM('Est_Nac Cor NUTS II Tab'!E12)=0,"",'Est_Nac Cor NUTS II Tab'!E12/'BdP_Series Longas'!$F32*100)</f>
        <v>8577.7906346170203</v>
      </c>
      <c r="F12" s="36">
        <f>IF(SUM('Est_Nac Cor NUTS II Tab'!F12)=0,"",'Est_Nac Cor NUTS II Tab'!F12/'BdP_Series Longas'!$F32*100)</f>
        <v>19263.550809916254</v>
      </c>
      <c r="G12" s="36">
        <f>IF(SUM('Est_Nac Cor NUTS II Tab'!G12)=0,"",'Est_Nac Cor NUTS II Tab'!G12/'BdP_Series Longas'!$F32*100)</f>
        <v>200735.20254929498</v>
      </c>
      <c r="H12" s="36">
        <f>IF(SUM('BdP_Series Longas'!B32*1000)=0,"",SUM('BdP_Series Longas'!B32*1000))</f>
        <v>16178700</v>
      </c>
      <c r="I12" s="44">
        <f>IF(SUM('BdP_Series Longas'!F32)=0,"",SUM('BdP_Series Longas'!F32))</f>
        <v>37.082089413858959</v>
      </c>
      <c r="J12" s="36">
        <f>IF(SUM('BdP_Series Longas'!C32*1000)=0,"",SUM('BdP_Series Longas'!C32*1000))</f>
        <v>102904099.99999999</v>
      </c>
    </row>
    <row r="13" spans="1:80" ht="20.100000000000001" customHeight="1" x14ac:dyDescent="0.3">
      <c r="A13" s="31">
        <f t="shared" si="0"/>
        <v>1986</v>
      </c>
      <c r="B13" s="35">
        <f>IF(SUM('Est_Nac Cor NUTS II Tab'!B13)=0,"",'Est_Nac Cor NUTS II Tab'!B13/'BdP_Series Longas'!$F33*100)</f>
        <v>98419.900894778577</v>
      </c>
      <c r="C13" s="36">
        <f>IF(SUM('Est_Nac Cor NUTS II Tab'!C13)=0,"",'Est_Nac Cor NUTS II Tab'!C13/'BdP_Series Longas'!$F33*100)</f>
        <v>74797.665165930477</v>
      </c>
      <c r="D13" s="36">
        <f>IF(SUM('Est_Nac Cor NUTS II Tab'!D13)=0,"",'Est_Nac Cor NUTS II Tab'!D13/'BdP_Series Longas'!$F33*100)</f>
        <v>22493.544823875865</v>
      </c>
      <c r="E13" s="36">
        <f>IF(SUM('Est_Nac Cor NUTS II Tab'!E13)=0,"",'Est_Nac Cor NUTS II Tab'!E13/'BdP_Series Longas'!$F33*100)</f>
        <v>17229.563965341491</v>
      </c>
      <c r="F13" s="36">
        <f>IF(SUM('Est_Nac Cor NUTS II Tab'!F13)=0,"",'Est_Nac Cor NUTS II Tab'!F13/'BdP_Series Longas'!$F33*100)</f>
        <v>27224.803035451358</v>
      </c>
      <c r="G13" s="36">
        <f>IF(SUM('Est_Nac Cor NUTS II Tab'!G13)=0,"",'Est_Nac Cor NUTS II Tab'!G13/'BdP_Series Longas'!$F33*100)</f>
        <v>240167.91040887989</v>
      </c>
      <c r="H13" s="36">
        <f>IF(SUM('BdP_Series Longas'!B33*1000)=0,"",SUM('BdP_Series Longas'!B33*1000))</f>
        <v>17181400</v>
      </c>
      <c r="I13" s="44">
        <f>IF(SUM('BdP_Series Longas'!F33)=0,"",SUM('BdP_Series Longas'!F33))</f>
        <v>41.109571979000542</v>
      </c>
      <c r="J13" s="36">
        <f>IF(SUM('BdP_Series Longas'!C33*1000)=0,"",SUM('BdP_Series Longas'!C33*1000))</f>
        <v>106082500</v>
      </c>
    </row>
    <row r="14" spans="1:80" ht="20.100000000000001" customHeight="1" x14ac:dyDescent="0.3">
      <c r="A14" s="31">
        <f t="shared" si="0"/>
        <v>1987</v>
      </c>
      <c r="B14" s="35">
        <f>IF(SUM('Est_Nac Cor NUTS II Tab'!B14)=0,"",'Est_Nac Cor NUTS II Tab'!B14/'BdP_Series Longas'!$F34*100)</f>
        <v>143460.76913064107</v>
      </c>
      <c r="C14" s="36">
        <f>IF(SUM('Est_Nac Cor NUTS II Tab'!C14)=0,"",'Est_Nac Cor NUTS II Tab'!C14/'BdP_Series Longas'!$F34*100)</f>
        <v>83489.445553460217</v>
      </c>
      <c r="D14" s="36">
        <f>IF(SUM('Est_Nac Cor NUTS II Tab'!D14)=0,"",'Est_Nac Cor NUTS II Tab'!D14/'BdP_Series Longas'!$F34*100)</f>
        <v>21060.29929486513</v>
      </c>
      <c r="E14" s="36">
        <f>IF(SUM('Est_Nac Cor NUTS II Tab'!E14)=0,"",'Est_Nac Cor NUTS II Tab'!E14/'BdP_Series Longas'!$F34*100)</f>
        <v>21161.583196571759</v>
      </c>
      <c r="F14" s="36">
        <f>IF(SUM('Est_Nac Cor NUTS II Tab'!F14)=0,"",'Est_Nac Cor NUTS II Tab'!F14/'BdP_Series Longas'!$F34*100)</f>
        <v>17468.096914336678</v>
      </c>
      <c r="G14" s="36">
        <f>IF(SUM('Est_Nac Cor NUTS II Tab'!G14)=0,"",'Est_Nac Cor NUTS II Tab'!G14/'BdP_Series Longas'!$F34*100)</f>
        <v>286640.19408987486</v>
      </c>
      <c r="H14" s="36">
        <f>IF(SUM('BdP_Series Longas'!B34*1000)=0,"",SUM('BdP_Series Longas'!B34*1000))</f>
        <v>20724800</v>
      </c>
      <c r="I14" s="44">
        <f>IF(SUM('BdP_Series Longas'!F34)=0,"",SUM('BdP_Series Longas'!F34))</f>
        <v>44.426484212151621</v>
      </c>
      <c r="J14" s="36">
        <f>IF(SUM('BdP_Series Longas'!C34*1000)=0,"",SUM('BdP_Series Longas'!C34*1000))</f>
        <v>113307700</v>
      </c>
    </row>
    <row r="15" spans="1:80" ht="20.100000000000001" customHeight="1" x14ac:dyDescent="0.3">
      <c r="A15" s="31">
        <f t="shared" si="0"/>
        <v>1988</v>
      </c>
      <c r="B15" s="35">
        <f>IF(SUM('Est_Nac Cor NUTS II Tab'!B15)=0,"",'Est_Nac Cor NUTS II Tab'!B15/'BdP_Series Longas'!$F35*100)</f>
        <v>140047.092594855</v>
      </c>
      <c r="C15" s="36">
        <f>IF(SUM('Est_Nac Cor NUTS II Tab'!C15)=0,"",'Est_Nac Cor NUTS II Tab'!C15/'BdP_Series Longas'!$F35*100)</f>
        <v>95086.125529204044</v>
      </c>
      <c r="D15" s="36">
        <f>IF(SUM('Est_Nac Cor NUTS II Tab'!D15)=0,"",'Est_Nac Cor NUTS II Tab'!D15/'BdP_Series Longas'!$F35*100)</f>
        <v>25337.441011695948</v>
      </c>
      <c r="E15" s="36">
        <f>IF(SUM('Est_Nac Cor NUTS II Tab'!E15)=0,"",'Est_Nac Cor NUTS II Tab'!E15/'BdP_Series Longas'!$F35*100)</f>
        <v>16880.927125853967</v>
      </c>
      <c r="F15" s="36">
        <f>IF(SUM('Est_Nac Cor NUTS II Tab'!F15)=0,"",'Est_Nac Cor NUTS II Tab'!F15/'BdP_Series Longas'!$F35*100)</f>
        <v>19643.588957598782</v>
      </c>
      <c r="G15" s="36">
        <f>IF(SUM('Est_Nac Cor NUTS II Tab'!G15)=0,"",'Est_Nac Cor NUTS II Tab'!G15/'BdP_Series Longas'!$F35*100)</f>
        <v>296997.18150957214</v>
      </c>
      <c r="H15" s="36">
        <f>IF(SUM('BdP_Series Longas'!B35*1000)=0,"",SUM('BdP_Series Longas'!B35*1000))</f>
        <v>23626000</v>
      </c>
      <c r="I15" s="44">
        <f>IF(SUM('BdP_Series Longas'!F35)=0,"",SUM('BdP_Series Longas'!F35))</f>
        <v>49.536950816896635</v>
      </c>
      <c r="J15" s="36">
        <f>IF(SUM('BdP_Series Longas'!C35*1000)=0,"",SUM('BdP_Series Longas'!C35*1000))</f>
        <v>120542100</v>
      </c>
    </row>
    <row r="16" spans="1:80" ht="20.100000000000001" customHeight="1" x14ac:dyDescent="0.3">
      <c r="A16" s="31">
        <f t="shared" si="0"/>
        <v>1989</v>
      </c>
      <c r="B16" s="35">
        <f>IF(SUM('Est_Nac Cor NUTS II Tab'!B16)=0,"",'Est_Nac Cor NUTS II Tab'!B16/'BdP_Series Longas'!$F36*100)</f>
        <v>117293.36863670684</v>
      </c>
      <c r="C16" s="36">
        <f>IF(SUM('Est_Nac Cor NUTS II Tab'!C16)=0,"",'Est_Nac Cor NUTS II Tab'!C16/'BdP_Series Longas'!$F36*100)</f>
        <v>92471.80225919903</v>
      </c>
      <c r="D16" s="36">
        <f>IF(SUM('Est_Nac Cor NUTS II Tab'!D16)=0,"",'Est_Nac Cor NUTS II Tab'!D16/'BdP_Series Longas'!$F36*100)</f>
        <v>40151.431453830177</v>
      </c>
      <c r="E16" s="36">
        <f>IF(SUM('Est_Nac Cor NUTS II Tab'!E16)=0,"",'Est_Nac Cor NUTS II Tab'!E16/'BdP_Series Longas'!$F36*100)</f>
        <v>21830.199062579875</v>
      </c>
      <c r="F16" s="36">
        <f>IF(SUM('Est_Nac Cor NUTS II Tab'!F16)=0,"",'Est_Nac Cor NUTS II Tab'!F16/'BdP_Series Longas'!$F36*100)</f>
        <v>33447.627375745797</v>
      </c>
      <c r="G16" s="36">
        <f>IF(SUM('Est_Nac Cor NUTS II Tab'!G16)=0,"",'Est_Nac Cor NUTS II Tab'!G16/'BdP_Series Longas'!$F36*100)</f>
        <v>305192.6439626948</v>
      </c>
      <c r="H16" s="36">
        <f>IF(SUM('BdP_Series Longas'!B36*1000)=0,"",SUM('BdP_Series Longas'!B36*1000))</f>
        <v>24559000</v>
      </c>
      <c r="I16" s="44">
        <f>IF(SUM('BdP_Series Longas'!F36)=0,"",SUM('BdP_Series Longas'!F36))</f>
        <v>54.599942994421589</v>
      </c>
      <c r="J16" s="36">
        <f>IF(SUM('BdP_Series Longas'!C36*1000)=0,"",SUM('BdP_Series Longas'!C36*1000))</f>
        <v>127437199.99999999</v>
      </c>
    </row>
    <row r="17" spans="1:10" ht="20.100000000000001" customHeight="1" x14ac:dyDescent="0.3">
      <c r="A17" s="31">
        <f t="shared" si="0"/>
        <v>1990</v>
      </c>
      <c r="B17" s="35">
        <f>IF(SUM('Est_Nac Cor NUTS II Tab'!B17)=0,"",'Est_Nac Cor NUTS II Tab'!B17/'BdP_Series Longas'!$F37*100)</f>
        <v>135111.79535378687</v>
      </c>
      <c r="C17" s="36">
        <f>IF(SUM('Est_Nac Cor NUTS II Tab'!C17)=0,"",'Est_Nac Cor NUTS II Tab'!C17/'BdP_Series Longas'!$F37*100)</f>
        <v>152569.24227619948</v>
      </c>
      <c r="D17" s="36">
        <f>IF(SUM('Est_Nac Cor NUTS II Tab'!D17)=0,"",'Est_Nac Cor NUTS II Tab'!D17/'BdP_Series Longas'!$F37*100)</f>
        <v>56453.087301421052</v>
      </c>
      <c r="E17" s="36">
        <f>IF(SUM('Est_Nac Cor NUTS II Tab'!E17)=0,"",'Est_Nac Cor NUTS II Tab'!E17/'BdP_Series Longas'!$F37*100)</f>
        <v>38377.89749863086</v>
      </c>
      <c r="F17" s="36">
        <f>IF(SUM('Est_Nac Cor NUTS II Tab'!F17)=0,"",'Est_Nac Cor NUTS II Tab'!F17/'BdP_Series Longas'!$F37*100)</f>
        <v>72284.197739836993</v>
      </c>
      <c r="G17" s="36">
        <f>IF(SUM('Est_Nac Cor NUTS II Tab'!G17)=0,"",'Est_Nac Cor NUTS II Tab'!G17/'BdP_Series Longas'!$F37*100)</f>
        <v>454796.22016987525</v>
      </c>
      <c r="H17" s="36">
        <f>IF(SUM('BdP_Series Longas'!B37*1000)=0,"",SUM('BdP_Series Longas'!B37*1000))</f>
        <v>26385300</v>
      </c>
      <c r="I17" s="44">
        <f>IF(SUM('BdP_Series Longas'!F37)=0,"",SUM('BdP_Series Longas'!F37))</f>
        <v>58.236593860975617</v>
      </c>
      <c r="J17" s="36">
        <f>IF(SUM('BdP_Series Longas'!C37*1000)=0,"",SUM('BdP_Series Longas'!C37*1000))</f>
        <v>135286800</v>
      </c>
    </row>
    <row r="18" spans="1:10" ht="20.100000000000001" customHeight="1" x14ac:dyDescent="0.3">
      <c r="A18" s="31">
        <f t="shared" si="0"/>
        <v>1991</v>
      </c>
      <c r="B18" s="35">
        <f>IF(SUM('Est_Nac Cor NUTS II Tab'!B18)=0,"",'Est_Nac Cor NUTS II Tab'!B18/'BdP_Series Longas'!$F38*100)</f>
        <v>135313.06740325099</v>
      </c>
      <c r="C18" s="36">
        <f>IF(SUM('Est_Nac Cor NUTS II Tab'!C18)=0,"",'Est_Nac Cor NUTS II Tab'!C18/'BdP_Series Longas'!$F38*100)</f>
        <v>157269.57650701125</v>
      </c>
      <c r="D18" s="36">
        <f>IF(SUM('Est_Nac Cor NUTS II Tab'!D18)=0,"",'Est_Nac Cor NUTS II Tab'!D18/'BdP_Series Longas'!$F38*100)</f>
        <v>71202.078014557672</v>
      </c>
      <c r="E18" s="36">
        <f>IF(SUM('Est_Nac Cor NUTS II Tab'!E18)=0,"",'Est_Nac Cor NUTS II Tab'!E18/'BdP_Series Longas'!$F38*100)</f>
        <v>37998.083992415588</v>
      </c>
      <c r="F18" s="36">
        <f>IF(SUM('Est_Nac Cor NUTS II Tab'!F18)=0,"",'Est_Nac Cor NUTS II Tab'!F18/'BdP_Series Longas'!$F38*100)</f>
        <v>119546.4165746487</v>
      </c>
      <c r="G18" s="36">
        <f>IF(SUM('Est_Nac Cor NUTS II Tab'!G18)=0,"",'Est_Nac Cor NUTS II Tab'!G18/'BdP_Series Longas'!$F38*100)</f>
        <v>521329.22249188425</v>
      </c>
      <c r="H18" s="36">
        <f>IF(SUM('BdP_Series Longas'!B38*1000)=0,"",SUM('BdP_Series Longas'!B38*1000))</f>
        <v>28281100.000000004</v>
      </c>
      <c r="I18" s="44">
        <f>IF(SUM('BdP_Series Longas'!F38)=0,"",SUM('BdP_Series Longas'!F38))</f>
        <v>61.441386650448528</v>
      </c>
      <c r="J18" s="36">
        <f>IF(SUM('BdP_Series Longas'!C38*1000)=0,"",SUM('BdP_Series Longas'!C38*1000))</f>
        <v>139222200</v>
      </c>
    </row>
    <row r="19" spans="1:10" ht="20.100000000000001" customHeight="1" x14ac:dyDescent="0.3">
      <c r="A19" s="31">
        <f t="shared" si="0"/>
        <v>1992</v>
      </c>
      <c r="B19" s="35">
        <f>IF(SUM('Est_Nac Cor NUTS II Tab'!B19)=0,"",'Est_Nac Cor NUTS II Tab'!B19/'BdP_Series Longas'!$F39*100)</f>
        <v>157126.03534460496</v>
      </c>
      <c r="C19" s="36">
        <f>IF(SUM('Est_Nac Cor NUTS II Tab'!C19)=0,"",'Est_Nac Cor NUTS II Tab'!C19/'BdP_Series Longas'!$F39*100)</f>
        <v>165703.09362556192</v>
      </c>
      <c r="D19" s="36">
        <f>IF(SUM('Est_Nac Cor NUTS II Tab'!D19)=0,"",'Est_Nac Cor NUTS II Tab'!D19/'BdP_Series Longas'!$F39*100)</f>
        <v>97770.178929555987</v>
      </c>
      <c r="E19" s="36">
        <f>IF(SUM('Est_Nac Cor NUTS II Tab'!E19)=0,"",'Est_Nac Cor NUTS II Tab'!E19/'BdP_Series Longas'!$F39*100)</f>
        <v>49601.304901762982</v>
      </c>
      <c r="F19" s="36">
        <f>IF(SUM('Est_Nac Cor NUTS II Tab'!F19)=0,"",'Est_Nac Cor NUTS II Tab'!F19/'BdP_Series Longas'!$F39*100)</f>
        <v>206152.13719241557</v>
      </c>
      <c r="G19" s="36">
        <f>IF(SUM('Est_Nac Cor NUTS II Tab'!G19)=0,"",'Est_Nac Cor NUTS II Tab'!G19/'BdP_Series Longas'!$F39*100)</f>
        <v>676352.74999390135</v>
      </c>
      <c r="H19" s="36">
        <f>IF(SUM('BdP_Series Longas'!B39*1000)=0,"",SUM('BdP_Series Longas'!B39*1000))</f>
        <v>30673600</v>
      </c>
      <c r="I19" s="44">
        <f>IF(SUM('BdP_Series Longas'!F39)=0,"",SUM('BdP_Series Longas'!F39))</f>
        <v>63.383495905273591</v>
      </c>
      <c r="J19" s="36">
        <f>IF(SUM('BdP_Series Longas'!C39*1000)=0,"",SUM('BdP_Series Longas'!C39*1000))</f>
        <v>141620500</v>
      </c>
    </row>
    <row r="20" spans="1:10" ht="20.100000000000001" customHeight="1" x14ac:dyDescent="0.3">
      <c r="A20" s="31">
        <f t="shared" si="0"/>
        <v>1993</v>
      </c>
      <c r="B20" s="35">
        <f>IF(SUM('Est_Nac Cor NUTS II Tab'!B20)=0,"",'Est_Nac Cor NUTS II Tab'!B20/'BdP_Series Longas'!$F40*100)</f>
        <v>182871.78750986329</v>
      </c>
      <c r="C20" s="36">
        <f>IF(SUM('Est_Nac Cor NUTS II Tab'!C20)=0,"",'Est_Nac Cor NUTS II Tab'!C20/'BdP_Series Longas'!$F40*100)</f>
        <v>160714.47019310485</v>
      </c>
      <c r="D20" s="36">
        <f>IF(SUM('Est_Nac Cor NUTS II Tab'!D20)=0,"",'Est_Nac Cor NUTS II Tab'!D20/'BdP_Series Longas'!$F40*100)</f>
        <v>137267.62270623114</v>
      </c>
      <c r="E20" s="36">
        <f>IF(SUM('Est_Nac Cor NUTS II Tab'!E20)=0,"",'Est_Nac Cor NUTS II Tab'!E20/'BdP_Series Longas'!$F40*100)</f>
        <v>66194.850028966001</v>
      </c>
      <c r="F20" s="36">
        <f>IF(SUM('Est_Nac Cor NUTS II Tab'!F20)=0,"",'Est_Nac Cor NUTS II Tab'!F20/'BdP_Series Longas'!$F40*100)</f>
        <v>149365.67586283473</v>
      </c>
      <c r="G20" s="36">
        <f>IF(SUM('Est_Nac Cor NUTS II Tab'!G20)=0,"",'Est_Nac Cor NUTS II Tab'!G20/'BdP_Series Longas'!$F40*100)</f>
        <v>696414.40630100004</v>
      </c>
      <c r="H20" s="36">
        <f>IF(SUM('BdP_Series Longas'!B40*1000)=0,"",SUM('BdP_Series Longas'!B40*1000))</f>
        <v>28718400</v>
      </c>
      <c r="I20" s="44">
        <f>IF(SUM('BdP_Series Longas'!F40)=0,"",SUM('BdP_Series Longas'!F40))</f>
        <v>64.603529444537287</v>
      </c>
      <c r="J20" s="36">
        <f>IF(SUM('BdP_Series Longas'!C40*1000)=0,"",SUM('BdP_Series Longas'!C40*1000))</f>
        <v>139253900.00000003</v>
      </c>
    </row>
    <row r="21" spans="1:10" ht="20.100000000000001" customHeight="1" x14ac:dyDescent="0.3">
      <c r="A21" s="31">
        <f t="shared" si="0"/>
        <v>1994</v>
      </c>
      <c r="B21" s="35">
        <f>IF(SUM('Est_Nac Cor NUTS II Tab'!B21)=0,"",'Est_Nac Cor NUTS II Tab'!B21/'BdP_Series Longas'!$F41*100)</f>
        <v>320930.3015721686</v>
      </c>
      <c r="C21" s="36">
        <f>IF(SUM('Est_Nac Cor NUTS II Tab'!C21)=0,"",'Est_Nac Cor NUTS II Tab'!C21/'BdP_Series Longas'!$F41*100)</f>
        <v>203834.27057525498</v>
      </c>
      <c r="D21" s="36">
        <f>IF(SUM('Est_Nac Cor NUTS II Tab'!D21)=0,"",'Est_Nac Cor NUTS II Tab'!D21/'BdP_Series Longas'!$F41*100)</f>
        <v>217355.09205450295</v>
      </c>
      <c r="E21" s="36">
        <f>IF(SUM('Est_Nac Cor NUTS II Tab'!E21)=0,"",'Est_Nac Cor NUTS II Tab'!E21/'BdP_Series Longas'!$F41*100)</f>
        <v>66887.262441046987</v>
      </c>
      <c r="F21" s="36">
        <f>IF(SUM('Est_Nac Cor NUTS II Tab'!F21)=0,"",'Est_Nac Cor NUTS II Tab'!F21/'BdP_Series Longas'!$F41*100)</f>
        <v>29032.220685312615</v>
      </c>
      <c r="G21" s="36">
        <f>IF(SUM('Est_Nac Cor NUTS II Tab'!G21)=0,"",'Est_Nac Cor NUTS II Tab'!G21/'BdP_Series Longas'!$F41*100)</f>
        <v>838039.1473282862</v>
      </c>
      <c r="H21" s="36">
        <f>IF(SUM('BdP_Series Longas'!B41*1000)=0,"",SUM('BdP_Series Longas'!B41*1000))</f>
        <v>28524200</v>
      </c>
      <c r="I21" s="44">
        <f>IF(SUM('BdP_Series Longas'!F41)=0,"",SUM('BdP_Series Longas'!F41))</f>
        <v>67.434318929189942</v>
      </c>
      <c r="J21" s="36">
        <f>IF(SUM('BdP_Series Longas'!C41*1000)=0,"",SUM('BdP_Series Longas'!C41*1000))</f>
        <v>141751500</v>
      </c>
    </row>
    <row r="22" spans="1:10" ht="20.100000000000001" customHeight="1" x14ac:dyDescent="0.3">
      <c r="A22" s="31">
        <f t="shared" si="0"/>
        <v>1995</v>
      </c>
      <c r="B22" s="35">
        <f>IF(SUM('Est_Nac Cor NUTS II Tab'!B22)=0,"",'Est_Nac Cor NUTS II Tab'!B22/'BdP_Series Longas'!$F42*100)</f>
        <v>341906.33940003591</v>
      </c>
      <c r="C22" s="36">
        <f>IF(SUM('Est_Nac Cor NUTS II Tab'!C22)=0,"",'Est_Nac Cor NUTS II Tab'!C22/'BdP_Series Longas'!$F42*100)</f>
        <v>249143.47500059442</v>
      </c>
      <c r="D22" s="36">
        <f>IF(SUM('Est_Nac Cor NUTS II Tab'!D22)=0,"",'Est_Nac Cor NUTS II Tab'!D22/'BdP_Series Longas'!$F42*100)</f>
        <v>278396.06044831598</v>
      </c>
      <c r="E22" s="36">
        <f>IF(SUM('Est_Nac Cor NUTS II Tab'!E22)=0,"",'Est_Nac Cor NUTS II Tab'!E22/'BdP_Series Longas'!$F42*100)</f>
        <v>37091.963110444274</v>
      </c>
      <c r="F22" s="36">
        <f>IF(SUM('Est_Nac Cor NUTS II Tab'!F22)=0,"",'Est_Nac Cor NUTS II Tab'!F22/'BdP_Series Longas'!$F42*100)</f>
        <v>10988.884535810754</v>
      </c>
      <c r="G22" s="36">
        <f>IF(SUM('Est_Nac Cor NUTS II Tab'!G22)=0,"",'Est_Nac Cor NUTS II Tab'!G22/'BdP_Series Longas'!$F42*100)</f>
        <v>917528.15539186797</v>
      </c>
      <c r="H22" s="36">
        <f>IF(SUM('BdP_Series Longas'!B42*1000)=0,"",SUM('BdP_Series Longas'!B42*1000))</f>
        <v>29749800.000000004</v>
      </c>
      <c r="I22" s="44">
        <f>IF(SUM('BdP_Series Longas'!F42)=0,"",SUM('BdP_Series Longas'!F42))</f>
        <v>69.671728885572335</v>
      </c>
      <c r="J22" s="36">
        <f>IF(SUM('BdP_Series Longas'!C42*1000)=0,"",SUM('BdP_Series Longas'!C42*1000))</f>
        <v>145127400</v>
      </c>
    </row>
    <row r="23" spans="1:10" ht="20.100000000000001" customHeight="1" x14ac:dyDescent="0.3">
      <c r="A23" s="31">
        <f t="shared" si="0"/>
        <v>1996</v>
      </c>
      <c r="B23" s="35">
        <f>IF(SUM('Est_Nac Cor NUTS II Tab'!B23)=0,"",'Est_Nac Cor NUTS II Tab'!B23/'BdP_Series Longas'!$F43*100)</f>
        <v>366614.41870702797</v>
      </c>
      <c r="C23" s="36">
        <f>IF(SUM('Est_Nac Cor NUTS II Tab'!C23)=0,"",'Est_Nac Cor NUTS II Tab'!C23/'BdP_Series Longas'!$F43*100)</f>
        <v>249203.5863919656</v>
      </c>
      <c r="D23" s="36">
        <f>IF(SUM('Est_Nac Cor NUTS II Tab'!D23)=0,"",'Est_Nac Cor NUTS II Tab'!D23/'BdP_Series Longas'!$F43*100)</f>
        <v>244848.25978731501</v>
      </c>
      <c r="E23" s="36">
        <f>IF(SUM('Est_Nac Cor NUTS II Tab'!E23)=0,"",'Est_Nac Cor NUTS II Tab'!E23/'BdP_Series Longas'!$F43*100)</f>
        <v>59196.623285022295</v>
      </c>
      <c r="F23" s="36">
        <f>IF(SUM('Est_Nac Cor NUTS II Tab'!F23)=0,"",'Est_Nac Cor NUTS II Tab'!F23/'BdP_Series Longas'!$F43*100)</f>
        <v>8234.3704727378972</v>
      </c>
      <c r="G23" s="36">
        <f>IF(SUM('Est_Nac Cor NUTS II Tab'!G23)=0,"",'Est_Nac Cor NUTS II Tab'!G23/'BdP_Series Longas'!$F43*100)</f>
        <v>928097.25864406885</v>
      </c>
      <c r="H23" s="36">
        <f>IF(SUM('BdP_Series Longas'!B43*1000)=0,"",SUM('BdP_Series Longas'!B43*1000))</f>
        <v>31292899.999999996</v>
      </c>
      <c r="I23" s="44">
        <f>IF(SUM('BdP_Series Longas'!F43)=0,"",SUM('BdP_Series Longas'!F43))</f>
        <v>71.831309977662656</v>
      </c>
      <c r="J23" s="36">
        <f>IF(SUM('BdP_Series Longas'!C43*1000)=0,"",SUM('BdP_Series Longas'!C43*1000))</f>
        <v>150213099.99999997</v>
      </c>
    </row>
    <row r="24" spans="1:10" ht="20.100000000000001" customHeight="1" x14ac:dyDescent="0.3">
      <c r="A24" s="31">
        <f t="shared" si="0"/>
        <v>1997</v>
      </c>
      <c r="B24" s="35">
        <f>IF(SUM('Est_Nac Cor NUTS II Tab'!B24)=0,"",'Est_Nac Cor NUTS II Tab'!B24/'BdP_Series Longas'!$F44*100)</f>
        <v>324010.09877416375</v>
      </c>
      <c r="C24" s="36">
        <f>IF(SUM('Est_Nac Cor NUTS II Tab'!C24)=0,"",'Est_Nac Cor NUTS II Tab'!C24/'BdP_Series Longas'!$F44*100)</f>
        <v>182939.94260929475</v>
      </c>
      <c r="D24" s="36">
        <f>IF(SUM('Est_Nac Cor NUTS II Tab'!D24)=0,"",'Est_Nac Cor NUTS II Tab'!D24/'BdP_Series Longas'!$F44*100)</f>
        <v>253075.03987817562</v>
      </c>
      <c r="E24" s="36">
        <f>IF(SUM('Est_Nac Cor NUTS II Tab'!E24)=0,"",'Est_Nac Cor NUTS II Tab'!E24/'BdP_Series Longas'!$F44*100)</f>
        <v>90514.888913309434</v>
      </c>
      <c r="F24" s="36">
        <f>IF(SUM('Est_Nac Cor NUTS II Tab'!F24)=0,"",'Est_Nac Cor NUTS II Tab'!F24/'BdP_Series Longas'!$F44*100)</f>
        <v>2820.3775314677541</v>
      </c>
      <c r="G24" s="36">
        <f>IF(SUM('Est_Nac Cor NUTS II Tab'!G24)=0,"",'Est_Nac Cor NUTS II Tab'!G24/'BdP_Series Longas'!$F44*100)</f>
        <v>853360.34770641127</v>
      </c>
      <c r="H24" s="36">
        <f>IF(SUM('BdP_Series Longas'!B44*1000)=0,"",SUM('BdP_Series Longas'!B44*1000))</f>
        <v>35724700</v>
      </c>
      <c r="I24" s="44">
        <f>IF(SUM('BdP_Series Longas'!F44)=0,"",SUM('BdP_Series Longas'!F44))</f>
        <v>74.467805188007191</v>
      </c>
      <c r="J24" s="36">
        <f>IF(SUM('BdP_Series Longas'!C44*1000)=0,"",SUM('BdP_Series Longas'!C44*1000))</f>
        <v>156823600</v>
      </c>
    </row>
    <row r="25" spans="1:10" ht="20.100000000000001" customHeight="1" x14ac:dyDescent="0.3">
      <c r="A25" s="31">
        <f t="shared" si="0"/>
        <v>1998</v>
      </c>
      <c r="B25" s="35">
        <f>IF(SUM('Est_Nac Cor NUTS II Tab'!B25)=0,"",'Est_Nac Cor NUTS II Tab'!B25/'BdP_Series Longas'!$F45*100)</f>
        <v>295755.32889425475</v>
      </c>
      <c r="C25" s="36">
        <f>IF(SUM('Est_Nac Cor NUTS II Tab'!C25)=0,"",'Est_Nac Cor NUTS II Tab'!C25/'BdP_Series Longas'!$F45*100)</f>
        <v>189152.38836105907</v>
      </c>
      <c r="D25" s="36">
        <f>IF(SUM('Est_Nac Cor NUTS II Tab'!D25)=0,"",'Est_Nac Cor NUTS II Tab'!D25/'BdP_Series Longas'!$F45*100)</f>
        <v>234611.66763773793</v>
      </c>
      <c r="E25" s="36">
        <f>IF(SUM('Est_Nac Cor NUTS II Tab'!E25)=0,"",'Est_Nac Cor NUTS II Tab'!E25/'BdP_Series Longas'!$F45*100)</f>
        <v>121947.83939981466</v>
      </c>
      <c r="F25" s="36">
        <f>IF(SUM('Est_Nac Cor NUTS II Tab'!F25)=0,"",'Est_Nac Cor NUTS II Tab'!F25/'BdP_Series Longas'!$F45*100)</f>
        <v>15933.423645905896</v>
      </c>
      <c r="G25" s="36">
        <f>IF(SUM('Est_Nac Cor NUTS II Tab'!G25)=0,"",'Est_Nac Cor NUTS II Tab'!G25/'BdP_Series Longas'!$F45*100)</f>
        <v>857401.95868438319</v>
      </c>
      <c r="H25" s="36">
        <f>IF(SUM('BdP_Series Longas'!B45*1000)=0,"",SUM('BdP_Series Longas'!B45*1000))</f>
        <v>39916899.999999993</v>
      </c>
      <c r="I25" s="44">
        <f>IF(SUM('BdP_Series Longas'!F45)=0,"",SUM('BdP_Series Longas'!F45))</f>
        <v>76.291245061615513</v>
      </c>
      <c r="J25" s="36">
        <f>IF(SUM('BdP_Series Longas'!C45*1000)=0,"",SUM('BdP_Series Longas'!C45*1000))</f>
        <v>164363700</v>
      </c>
    </row>
    <row r="26" spans="1:10" ht="20.100000000000001" customHeight="1" x14ac:dyDescent="0.3">
      <c r="A26" s="31">
        <f t="shared" si="0"/>
        <v>1999</v>
      </c>
      <c r="B26" s="35">
        <f>IF(SUM('Est_Nac Cor NUTS II Tab'!B26)=0,"",'Est_Nac Cor NUTS II Tab'!B26/'BdP_Series Longas'!$F46*100)</f>
        <v>212467.46219544415</v>
      </c>
      <c r="C26" s="36">
        <f>IF(SUM('Est_Nac Cor NUTS II Tab'!C26)=0,"",'Est_Nac Cor NUTS II Tab'!C26/'BdP_Series Longas'!$F46*100)</f>
        <v>194952.90397691622</v>
      </c>
      <c r="D26" s="36">
        <f>IF(SUM('Est_Nac Cor NUTS II Tab'!D26)=0,"",'Est_Nac Cor NUTS II Tab'!D26/'BdP_Series Longas'!$F46*100)</f>
        <v>77374.034717350078</v>
      </c>
      <c r="E26" s="36">
        <f>IF(SUM('Est_Nac Cor NUTS II Tab'!E26)=0,"",'Est_Nac Cor NUTS II Tab'!E26/'BdP_Series Longas'!$F46*100)</f>
        <v>224468.86704315571</v>
      </c>
      <c r="F26" s="36">
        <f>IF(SUM('Est_Nac Cor NUTS II Tab'!F26)=0,"",'Est_Nac Cor NUTS II Tab'!F26/'BdP_Series Longas'!$F46*100)</f>
        <v>42378.276899712684</v>
      </c>
      <c r="G26" s="36">
        <f>IF(SUM('Est_Nac Cor NUTS II Tab'!G26)=0,"",'Est_Nac Cor NUTS II Tab'!G26/'BdP_Series Longas'!$F46*100)</f>
        <v>751642.82785640273</v>
      </c>
      <c r="H26" s="36">
        <f>IF(SUM('BdP_Series Longas'!B46*1000)=0,"",SUM('BdP_Series Longas'!B46*1000))</f>
        <v>42339600</v>
      </c>
      <c r="I26" s="44">
        <f>IF(SUM('BdP_Series Longas'!F46)=0,"",SUM('BdP_Series Longas'!F46))</f>
        <v>77.940981964874496</v>
      </c>
      <c r="J26" s="36">
        <f>IF(SUM('BdP_Series Longas'!C46*1000)=0,"",SUM('BdP_Series Longas'!C46*1000))</f>
        <v>170784700</v>
      </c>
    </row>
    <row r="27" spans="1:10" ht="20.100000000000001" customHeight="1" x14ac:dyDescent="0.3">
      <c r="A27" s="31">
        <f t="shared" si="0"/>
        <v>2000</v>
      </c>
      <c r="B27" s="35">
        <f>IF(SUM('Est_Nac Cor NUTS II Tab'!B27)=0,"",'Est_Nac Cor NUTS II Tab'!B27/'BdP_Series Longas'!$F47*100)</f>
        <v>193473.553875679</v>
      </c>
      <c r="C27" s="36">
        <f>IF(SUM('Est_Nac Cor NUTS II Tab'!C27)=0,"",'Est_Nac Cor NUTS II Tab'!C27/'BdP_Series Longas'!$F47*100)</f>
        <v>176726.52696276022</v>
      </c>
      <c r="D27" s="36">
        <f>IF(SUM('Est_Nac Cor NUTS II Tab'!D27)=0,"",'Est_Nac Cor NUTS II Tab'!D27/'BdP_Series Longas'!$F47*100)</f>
        <v>71855.759851911149</v>
      </c>
      <c r="E27" s="36">
        <f>IF(SUM('Est_Nac Cor NUTS II Tab'!E27)=0,"",'Est_Nac Cor NUTS II Tab'!E27/'BdP_Series Longas'!$F47*100)</f>
        <v>210585.68533319139</v>
      </c>
      <c r="F27" s="36">
        <f>IF(SUM('Est_Nac Cor NUTS II Tab'!F27)=0,"",'Est_Nac Cor NUTS II Tab'!F27/'BdP_Series Longas'!$F47*100)</f>
        <v>40344.052177591824</v>
      </c>
      <c r="G27" s="36">
        <f>IF(SUM('Est_Nac Cor NUTS II Tab'!G27)=0,"",'Est_Nac Cor NUTS II Tab'!G27/'BdP_Series Longas'!$F47*100)</f>
        <v>692984.35301809805</v>
      </c>
      <c r="H27" s="36">
        <f>IF(SUM('BdP_Series Longas'!B47*1000)=0,"",SUM('BdP_Series Longas'!B47*1000))</f>
        <v>44057500</v>
      </c>
      <c r="I27" s="44">
        <f>IF(SUM('BdP_Series Longas'!F47)=0,"",SUM('BdP_Series Longas'!F47))</f>
        <v>81.620382454746618</v>
      </c>
      <c r="J27" s="36">
        <f>IF(SUM('BdP_Series Longas'!C47*1000)=0,"",SUM('BdP_Series Longas'!C47*1000))</f>
        <v>177302100</v>
      </c>
    </row>
    <row r="28" spans="1:10" ht="20.100000000000001" customHeight="1" x14ac:dyDescent="0.3">
      <c r="A28" s="31">
        <f t="shared" si="0"/>
        <v>2001</v>
      </c>
      <c r="B28" s="35">
        <f>IF(SUM('Est_Nac Cor NUTS II Tab'!B28)=0,"",'Est_Nac Cor NUTS II Tab'!B28/'BdP_Series Longas'!$F48*100)</f>
        <v>257432.54995143207</v>
      </c>
      <c r="C28" s="36">
        <f>IF(SUM('Est_Nac Cor NUTS II Tab'!C28)=0,"",'Est_Nac Cor NUTS II Tab'!C28/'BdP_Series Longas'!$F48*100)</f>
        <v>241435.45150251183</v>
      </c>
      <c r="D28" s="36">
        <f>IF(SUM('Est_Nac Cor NUTS II Tab'!D28)=0,"",'Est_Nac Cor NUTS II Tab'!D28/'BdP_Series Longas'!$F48*100)</f>
        <v>96960.197801963834</v>
      </c>
      <c r="E28" s="36">
        <f>IF(SUM('Est_Nac Cor NUTS II Tab'!E28)=0,"",'Est_Nac Cor NUTS II Tab'!E28/'BdP_Series Longas'!$F48*100)</f>
        <v>286569.3101602142</v>
      </c>
      <c r="F28" s="36">
        <f>IF(SUM('Est_Nac Cor NUTS II Tab'!F28)=0,"",'Est_Nac Cor NUTS II Tab'!F28/'BdP_Series Longas'!$F48*100)</f>
        <v>53372.322478542708</v>
      </c>
      <c r="G28" s="36">
        <f>IF(SUM('Est_Nac Cor NUTS II Tab'!G28)=0,"",'Est_Nac Cor NUTS II Tab'!G28/'BdP_Series Longas'!$F48*100)</f>
        <v>935771.02847619285</v>
      </c>
      <c r="H28" s="36">
        <f>IF(SUM('BdP_Series Longas'!B48*1000)=0,"",SUM('BdP_Series Longas'!B48*1000))</f>
        <v>44485800</v>
      </c>
      <c r="I28" s="44">
        <f>IF(SUM('BdP_Series Longas'!F48)=0,"",SUM('BdP_Series Longas'!F48))</f>
        <v>83.571386824559724</v>
      </c>
      <c r="J28" s="36">
        <f>IF(SUM('BdP_Series Longas'!C48*1000)=0,"",SUM('BdP_Series Longas'!C48*1000))</f>
        <v>180748200</v>
      </c>
    </row>
    <row r="29" spans="1:10" ht="20.100000000000001" customHeight="1" x14ac:dyDescent="0.3">
      <c r="A29" s="31">
        <f t="shared" si="0"/>
        <v>2002</v>
      </c>
      <c r="B29" s="35">
        <f>IF(SUM('Est_Nac Cor NUTS II Tab'!B29)=0,"",'Est_Nac Cor NUTS II Tab'!B29/'BdP_Series Longas'!$F49*100)</f>
        <v>189381.65960233513</v>
      </c>
      <c r="C29" s="36">
        <f>IF(SUM('Est_Nac Cor NUTS II Tab'!C29)=0,"",'Est_Nac Cor NUTS II Tab'!C29/'BdP_Series Longas'!$F49*100)</f>
        <v>170142.8107498553</v>
      </c>
      <c r="D29" s="36">
        <f>IF(SUM('Est_Nac Cor NUTS II Tab'!D29)=0,"",'Est_Nac Cor NUTS II Tab'!D29/'BdP_Series Longas'!$F49*100)</f>
        <v>67876.22893946548</v>
      </c>
      <c r="E29" s="36">
        <f>IF(SUM('Est_Nac Cor NUTS II Tab'!E29)=0,"",'Est_Nac Cor NUTS II Tab'!E29/'BdP_Series Longas'!$F49*100)</f>
        <v>203211.8585828463</v>
      </c>
      <c r="F29" s="36">
        <f>IF(SUM('Est_Nac Cor NUTS II Tab'!F29)=0,"",'Est_Nac Cor NUTS II Tab'!F29/'BdP_Series Longas'!$F49*100)</f>
        <v>39105.97521533999</v>
      </c>
      <c r="G29" s="36">
        <f>IF(SUM('Est_Nac Cor NUTS II Tab'!G29)=0,"",'Est_Nac Cor NUTS II Tab'!G29/'BdP_Series Longas'!$F49*100)</f>
        <v>669719.54480886052</v>
      </c>
      <c r="H29" s="36">
        <f>IF(SUM('BdP_Series Longas'!B49*1000)=0,"",SUM('BdP_Series Longas'!B49*1000))</f>
        <v>42977000</v>
      </c>
      <c r="I29" s="44">
        <f>IF(SUM('BdP_Series Longas'!F49)=0,"",SUM('BdP_Series Longas'!F49))</f>
        <v>85.767968913604946</v>
      </c>
      <c r="J29" s="36">
        <f>IF(SUM('BdP_Series Longas'!C49*1000)=0,"",SUM('BdP_Series Longas'!C49*1000))</f>
        <v>182141700</v>
      </c>
    </row>
    <row r="30" spans="1:10" ht="20.100000000000001" customHeight="1" x14ac:dyDescent="0.3">
      <c r="A30" s="31">
        <f t="shared" si="0"/>
        <v>2003</v>
      </c>
      <c r="B30" s="35">
        <f>IF(SUM('Est_Nac Cor NUTS II Tab'!B30)=0,"",'Est_Nac Cor NUTS II Tab'!B30/'BdP_Series Longas'!$F50*100)</f>
        <v>196975.58908447897</v>
      </c>
      <c r="C30" s="36">
        <f>IF(SUM('Est_Nac Cor NUTS II Tab'!C30)=0,"",'Est_Nac Cor NUTS II Tab'!C30/'BdP_Series Longas'!$F50*100)</f>
        <v>180931.27439975418</v>
      </c>
      <c r="D30" s="36">
        <f>IF(SUM('Est_Nac Cor NUTS II Tab'!D30)=0,"",'Est_Nac Cor NUTS II Tab'!D30/'BdP_Series Longas'!$F50*100)</f>
        <v>70848.353620653637</v>
      </c>
      <c r="E30" s="36">
        <f>IF(SUM('Est_Nac Cor NUTS II Tab'!E30)=0,"",'Est_Nac Cor NUTS II Tab'!E30/'BdP_Series Longas'!$F50*100)</f>
        <v>208758.86062420983</v>
      </c>
      <c r="F30" s="36">
        <f>IF(SUM('Est_Nac Cor NUTS II Tab'!F30)=0,"",'Est_Nac Cor NUTS II Tab'!F30/'BdP_Series Longas'!$F50*100)</f>
        <v>42686.585501100722</v>
      </c>
      <c r="G30" s="36">
        <f>IF(SUM('Est_Nac Cor NUTS II Tab'!G30)=0,"",'Est_Nac Cor NUTS II Tab'!G30/'BdP_Series Longas'!$F50*100)</f>
        <v>700200.66323019727</v>
      </c>
      <c r="H30" s="36">
        <f>IF(SUM('BdP_Series Longas'!B50*1000)=0,"",SUM('BdP_Series Longas'!B50*1000))</f>
        <v>39833700</v>
      </c>
      <c r="I30" s="44">
        <f>IF(SUM('BdP_Series Longas'!F50)=0,"",SUM('BdP_Series Longas'!F50))</f>
        <v>87.127984595957713</v>
      </c>
      <c r="J30" s="36">
        <f>IF(SUM('BdP_Series Longas'!C50*1000)=0,"",SUM('BdP_Series Longas'!C50*1000))</f>
        <v>180446800</v>
      </c>
    </row>
    <row r="31" spans="1:10" ht="20.100000000000001" customHeight="1" x14ac:dyDescent="0.3">
      <c r="A31" s="31">
        <f t="shared" si="0"/>
        <v>2004</v>
      </c>
      <c r="B31" s="35">
        <f>IF(SUM('Est_Nac Cor NUTS II Tab'!B31)=0,"",'Est_Nac Cor NUTS II Tab'!B31/'BdP_Series Longas'!$F51*100)</f>
        <v>243768.80688727662</v>
      </c>
      <c r="C31" s="36">
        <f>IF(SUM('Est_Nac Cor NUTS II Tab'!C31)=0,"",'Est_Nac Cor NUTS II Tab'!C31/'BdP_Series Longas'!$F51*100)</f>
        <v>222794.52646392465</v>
      </c>
      <c r="D31" s="36">
        <f>IF(SUM('Est_Nac Cor NUTS II Tab'!D31)=0,"",'Est_Nac Cor NUTS II Tab'!D31/'BdP_Series Longas'!$F51*100)</f>
        <v>86468.156115125879</v>
      </c>
      <c r="E31" s="36">
        <f>IF(SUM('Est_Nac Cor NUTS II Tab'!E31)=0,"",'Est_Nac Cor NUTS II Tab'!E31/'BdP_Series Longas'!$F51*100)</f>
        <v>254131.36608739829</v>
      </c>
      <c r="F31" s="36">
        <f>IF(SUM('Est_Nac Cor NUTS II Tab'!F31)=0,"",'Est_Nac Cor NUTS II Tab'!F31/'BdP_Series Longas'!$F51*100)</f>
        <v>51923.975867493507</v>
      </c>
      <c r="G31" s="36">
        <f>IF(SUM('Est_Nac Cor NUTS II Tab'!G31)=0,"",'Est_Nac Cor NUTS II Tab'!G31/'BdP_Series Longas'!$F51*100)</f>
        <v>859086.83142121881</v>
      </c>
      <c r="H31" s="36">
        <f>IF(SUM('BdP_Series Longas'!B51*1000)=0,"",SUM('BdP_Series Longas'!B51*1000))</f>
        <v>39908900</v>
      </c>
      <c r="I31" s="44">
        <f>IF(SUM('BdP_Series Longas'!F51)=0,"",SUM('BdP_Series Longas'!F51))</f>
        <v>89.360268010393668</v>
      </c>
      <c r="J31" s="36">
        <f>IF(SUM('BdP_Series Longas'!C51*1000)=0,"",SUM('BdP_Series Longas'!C51*1000))</f>
        <v>183674500</v>
      </c>
    </row>
    <row r="32" spans="1:10" ht="20.100000000000001" customHeight="1" x14ac:dyDescent="0.3">
      <c r="A32" s="31">
        <f t="shared" si="0"/>
        <v>2005</v>
      </c>
      <c r="B32" s="35">
        <f>IF(SUM('Est_Nac Cor NUTS II Tab'!B32)=0,"",'Est_Nac Cor NUTS II Tab'!B32/'BdP_Series Longas'!$F52*100)</f>
        <v>211922.83104697894</v>
      </c>
      <c r="C32" s="36">
        <f>IF(SUM('Est_Nac Cor NUTS II Tab'!C32)=0,"",'Est_Nac Cor NUTS II Tab'!C32/'BdP_Series Longas'!$F52*100)</f>
        <v>182253.95390936566</v>
      </c>
      <c r="D32" s="36">
        <f>IF(SUM('Est_Nac Cor NUTS II Tab'!D32)=0,"",'Est_Nac Cor NUTS II Tab'!D32/'BdP_Series Longas'!$F52*100)</f>
        <v>72312.002607662856</v>
      </c>
      <c r="E32" s="36">
        <f>IF(SUM('Est_Nac Cor NUTS II Tab'!E32)=0,"",'Est_Nac Cor NUTS II Tab'!E32/'BdP_Series Longas'!$F52*100)</f>
        <v>215910.5490268771</v>
      </c>
      <c r="F32" s="36">
        <f>IF(SUM('Est_Nac Cor NUTS II Tab'!F32)=0,"",'Est_Nac Cor NUTS II Tab'!F32/'BdP_Series Longas'!$F52*100)</f>
        <v>45351.613527638998</v>
      </c>
      <c r="G32" s="36">
        <f>IF(SUM('Est_Nac Cor NUTS II Tab'!G32)=0,"",'Est_Nac Cor NUTS II Tab'!G32/'BdP_Series Longas'!$F52*100)</f>
        <v>727750.95011852356</v>
      </c>
      <c r="H32" s="36">
        <f>IF(SUM('BdP_Series Longas'!B52*1000)=0,"",SUM('BdP_Series Longas'!B52*1000))</f>
        <v>39953000</v>
      </c>
      <c r="I32" s="44">
        <f>IF(SUM('BdP_Series Longas'!F52)=0,"",SUM('BdP_Series Longas'!F52))</f>
        <v>91.777338372587806</v>
      </c>
      <c r="J32" s="36">
        <f>IF(SUM('BdP_Series Longas'!C52*1000)=0,"",SUM('BdP_Series Longas'!C52*1000))</f>
        <v>185110599.99999997</v>
      </c>
    </row>
    <row r="33" spans="1:10" ht="20.100000000000001" customHeight="1" x14ac:dyDescent="0.3">
      <c r="A33" s="31">
        <f t="shared" si="0"/>
        <v>2006</v>
      </c>
      <c r="B33" s="35">
        <f>IF(SUM('Est_Nac Cor NUTS II Tab'!B33)=0,"",'Est_Nac Cor NUTS II Tab'!B33/'BdP_Series Longas'!$F53*100)</f>
        <v>243118.38031554458</v>
      </c>
      <c r="C33" s="36">
        <f>IF(SUM('Est_Nac Cor NUTS II Tab'!C33)=0,"",'Est_Nac Cor NUTS II Tab'!C33/'BdP_Series Longas'!$F53*100)</f>
        <v>208137.69912517123</v>
      </c>
      <c r="D33" s="36">
        <f>IF(SUM('Est_Nac Cor NUTS II Tab'!D33)=0,"",'Est_Nac Cor NUTS II Tab'!D33/'BdP_Series Longas'!$F53*100)</f>
        <v>81774.354294990364</v>
      </c>
      <c r="E33" s="36">
        <f>IF(SUM('Est_Nac Cor NUTS II Tab'!E33)=0,"",'Est_Nac Cor NUTS II Tab'!E33/'BdP_Series Longas'!$F53*100)</f>
        <v>241007.89685734166</v>
      </c>
      <c r="F33" s="36">
        <f>IF(SUM('Est_Nac Cor NUTS II Tab'!F33)=0,"",'Est_Nac Cor NUTS II Tab'!F33/'BdP_Series Longas'!$F53*100)</f>
        <v>50468.496859321334</v>
      </c>
      <c r="G33" s="36">
        <f>IF(SUM('Est_Nac Cor NUTS II Tab'!G33)=0,"",'Est_Nac Cor NUTS II Tab'!G33/'BdP_Series Longas'!$F53*100)</f>
        <v>824506.82745236915</v>
      </c>
      <c r="H33" s="36">
        <f>IF(SUM('BdP_Series Longas'!B53*1000)=0,"",SUM('BdP_Series Longas'!B53*1000))</f>
        <v>39650600</v>
      </c>
      <c r="I33" s="44">
        <f>IF(SUM('BdP_Series Longas'!F53)=0,"",SUM('BdP_Series Longas'!F53))</f>
        <v>94.483311727943601</v>
      </c>
      <c r="J33" s="36">
        <f>IF(SUM('BdP_Series Longas'!C53*1000)=0,"",SUM('BdP_Series Longas'!C53*1000))</f>
        <v>188118599.99999997</v>
      </c>
    </row>
    <row r="34" spans="1:10" ht="20.100000000000001" customHeight="1" x14ac:dyDescent="0.3">
      <c r="A34" s="31">
        <f t="shared" si="0"/>
        <v>2007</v>
      </c>
      <c r="B34" s="35">
        <f>IF(SUM('Est_Nac Cor NUTS II Tab'!B34)=0,"",'Est_Nac Cor NUTS II Tab'!B34/'BdP_Series Longas'!$F54*100)</f>
        <v>330104.39337774884</v>
      </c>
      <c r="C34" s="36">
        <f>IF(SUM('Est_Nac Cor NUTS II Tab'!C34)=0,"",'Est_Nac Cor NUTS II Tab'!C34/'BdP_Series Longas'!$F54*100)</f>
        <v>273987.35082788108</v>
      </c>
      <c r="D34" s="36">
        <f>IF(SUM('Est_Nac Cor NUTS II Tab'!D34)=0,"",'Est_Nac Cor NUTS II Tab'!D34/'BdP_Series Longas'!$F54*100)</f>
        <v>114183.40631420701</v>
      </c>
      <c r="E34" s="36">
        <f>IF(SUM('Est_Nac Cor NUTS II Tab'!E34)=0,"",'Est_Nac Cor NUTS II Tab'!E34/'BdP_Series Longas'!$F54*100)</f>
        <v>331343.17561606329</v>
      </c>
      <c r="F34" s="36">
        <f>IF(SUM('Est_Nac Cor NUTS II Tab'!F34)=0,"",'Est_Nac Cor NUTS II Tab'!F34/'BdP_Series Longas'!$F54*100)</f>
        <v>64872.415677353172</v>
      </c>
      <c r="G34" s="36">
        <f>IF(SUM('Est_Nac Cor NUTS II Tab'!G34)=0,"",'Est_Nac Cor NUTS II Tab'!G34/'BdP_Series Longas'!$F54*100)</f>
        <v>1114489.706042151</v>
      </c>
      <c r="H34" s="36">
        <f>IF(SUM('BdP_Series Longas'!B54*1000)=0,"",SUM('BdP_Series Longas'!B54*1000))</f>
        <v>40874200</v>
      </c>
      <c r="I34" s="44">
        <f>IF(SUM('BdP_Series Longas'!F54)=0,"",SUM('BdP_Series Longas'!F54))</f>
        <v>96.639934237245001</v>
      </c>
      <c r="J34" s="36">
        <f>IF(SUM('BdP_Series Longas'!C54*1000)=0,"",SUM('BdP_Series Longas'!C54*1000))</f>
        <v>192834000</v>
      </c>
    </row>
    <row r="35" spans="1:10" ht="20.100000000000001" customHeight="1" x14ac:dyDescent="0.3">
      <c r="A35" s="31">
        <f t="shared" si="0"/>
        <v>2008</v>
      </c>
      <c r="B35" s="35">
        <f>IF(SUM('Est_Nac Cor NUTS II Tab'!B35)=0,"",'Est_Nac Cor NUTS II Tab'!B35/'BdP_Series Longas'!$F55*100)</f>
        <v>347811.23539929738</v>
      </c>
      <c r="C35" s="36">
        <f>IF(SUM('Est_Nac Cor NUTS II Tab'!C35)=0,"",'Est_Nac Cor NUTS II Tab'!C35/'BdP_Series Longas'!$F55*100)</f>
        <v>294330.12161592842</v>
      </c>
      <c r="D35" s="36">
        <f>IF(SUM('Est_Nac Cor NUTS II Tab'!D35)=0,"",'Est_Nac Cor NUTS II Tab'!D35/'BdP_Series Longas'!$F55*100)</f>
        <v>120405.45257927381</v>
      </c>
      <c r="E35" s="36">
        <f>IF(SUM('Est_Nac Cor NUTS II Tab'!E35)=0,"",'Est_Nac Cor NUTS II Tab'!E35/'BdP_Series Longas'!$F55*100)</f>
        <v>351272.56252268614</v>
      </c>
      <c r="F35" s="36">
        <f>IF(SUM('Est_Nac Cor NUTS II Tab'!F35)=0,"",'Est_Nac Cor NUTS II Tab'!F35/'BdP_Series Longas'!$F55*100)</f>
        <v>68365.221494719954</v>
      </c>
      <c r="G35" s="36">
        <f>IF(SUM('Est_Nac Cor NUTS II Tab'!G35)=0,"",'Est_Nac Cor NUTS II Tab'!G35/'BdP_Series Longas'!$F55*100)</f>
        <v>1182185.5963138535</v>
      </c>
      <c r="H35" s="36">
        <f>IF(SUM('BdP_Series Longas'!B55*1000)=0,"",SUM('BdP_Series Longas'!B55*1000))</f>
        <v>41047300</v>
      </c>
      <c r="I35" s="44">
        <f>IF(SUM('BdP_Series Longas'!F55)=0,"",SUM('BdP_Series Longas'!F55))</f>
        <v>99.711795903750058</v>
      </c>
      <c r="J35" s="36">
        <f>IF(SUM('BdP_Series Longas'!C55*1000)=0,"",SUM('BdP_Series Longas'!C55*1000))</f>
        <v>193449600</v>
      </c>
    </row>
    <row r="36" spans="1:10" ht="20.100000000000001" customHeight="1" x14ac:dyDescent="0.3">
      <c r="A36" s="31">
        <f t="shared" si="0"/>
        <v>2009</v>
      </c>
      <c r="B36" s="35">
        <f>IF(SUM('Est_Nac Cor NUTS II Tab'!B36)=0,"",'Est_Nac Cor NUTS II Tab'!B36/'BdP_Series Longas'!$F56*100)</f>
        <v>429428.84548099793</v>
      </c>
      <c r="C36" s="36">
        <f>IF(SUM('Est_Nac Cor NUTS II Tab'!C36)=0,"",'Est_Nac Cor NUTS II Tab'!C36/'BdP_Series Longas'!$F56*100)</f>
        <v>367493.48424753104</v>
      </c>
      <c r="D36" s="36">
        <f>IF(SUM('Est_Nac Cor NUTS II Tab'!D36)=0,"",'Est_Nac Cor NUTS II Tab'!D36/'BdP_Series Longas'!$F56*100)</f>
        <v>150355.40628180499</v>
      </c>
      <c r="E36" s="36">
        <f>IF(SUM('Est_Nac Cor NUTS II Tab'!E36)=0,"",'Est_Nac Cor NUTS II Tab'!E36/'BdP_Series Longas'!$F56*100)</f>
        <v>435469.10454546916</v>
      </c>
      <c r="F36" s="36">
        <f>IF(SUM('Est_Nac Cor NUTS II Tab'!F36)=0,"",'Est_Nac Cor NUTS II Tab'!F36/'BdP_Series Longas'!$F56*100)</f>
        <v>84033.994455485008</v>
      </c>
      <c r="G36" s="36">
        <f>IF(SUM('Est_Nac Cor NUTS II Tab'!G36)=0,"",'Est_Nac Cor NUTS II Tab'!G36/'BdP_Series Longas'!$F56*100)</f>
        <v>1466781.8554976988</v>
      </c>
      <c r="H36" s="36">
        <f>IF(SUM('BdP_Series Longas'!B56*1000)=0,"",SUM('BdP_Series Longas'!B56*1000))</f>
        <v>37953000</v>
      </c>
      <c r="I36" s="44">
        <f>IF(SUM('BdP_Series Longas'!F56)=0,"",SUM('BdP_Series Longas'!F56))</f>
        <v>97.99251706057494</v>
      </c>
      <c r="J36" s="36">
        <f>IF(SUM('BdP_Series Longas'!C56*1000)=0,"",SUM('BdP_Series Longas'!C56*1000))</f>
        <v>187410000</v>
      </c>
    </row>
    <row r="37" spans="1:10" ht="20.100000000000001" customHeight="1" x14ac:dyDescent="0.3">
      <c r="A37" s="31">
        <f t="shared" si="0"/>
        <v>2010</v>
      </c>
      <c r="B37" s="35">
        <f>IF(SUM('Est_Nac Cor NUTS II Tab'!B37)=0,"",'Est_Nac Cor NUTS II Tab'!B37/'BdP_Series Longas'!$F57*100)</f>
        <v>93039.931041788979</v>
      </c>
      <c r="C37" s="36">
        <f>IF(SUM('Est_Nac Cor NUTS II Tab'!C37)=0,"",'Est_Nac Cor NUTS II Tab'!C37/'BdP_Series Longas'!$F57*100)</f>
        <v>107122.70174473201</v>
      </c>
      <c r="D37" s="36">
        <f>IF(SUM('Est_Nac Cor NUTS II Tab'!D37)=0,"",'Est_Nac Cor NUTS II Tab'!D37/'BdP_Series Longas'!$F57*100)</f>
        <v>53822.259207510855</v>
      </c>
      <c r="E37" s="36">
        <f>IF(SUM('Est_Nac Cor NUTS II Tab'!E37)=0,"",'Est_Nac Cor NUTS II Tab'!E37/'BdP_Series Longas'!$F57*100)</f>
        <v>34412.011647967658</v>
      </c>
      <c r="F37" s="36">
        <f>IF(SUM('Est_Nac Cor NUTS II Tab'!F37)=0,"",'Est_Nac Cor NUTS II Tab'!F37/'BdP_Series Longas'!$F57*100)</f>
        <v>7989.6906916691278</v>
      </c>
      <c r="G37" s="36">
        <f>IF(SUM('Est_Nac Cor NUTS II Tab'!G37)=0,"",'Est_Nac Cor NUTS II Tab'!G37/'BdP_Series Longas'!$F57*100)</f>
        <v>296386.59433366865</v>
      </c>
      <c r="H37" s="36">
        <f>IF(SUM('BdP_Series Longas'!B57*1000)=0,"",SUM('BdP_Series Longas'!B57*1000))</f>
        <v>37525899.999999993</v>
      </c>
      <c r="I37" s="44">
        <f>IF(SUM('BdP_Series Longas'!F57)=0,"",SUM('BdP_Series Longas'!F57))</f>
        <v>98.473054610282517</v>
      </c>
      <c r="J37" s="36">
        <f>IF(SUM('BdP_Series Longas'!C57*1000)=0,"",SUM('BdP_Series Longas'!C57*1000))</f>
        <v>190666599.99999997</v>
      </c>
    </row>
    <row r="38" spans="1:10" ht="20.100000000000001" customHeight="1" x14ac:dyDescent="0.3">
      <c r="A38" s="31">
        <f t="shared" si="0"/>
        <v>2011</v>
      </c>
      <c r="B38" s="35">
        <f>IF(SUM('Est_Nac Cor NUTS II Tab'!B38)=0,"",'Est_Nac Cor NUTS II Tab'!B38/'BdP_Series Longas'!$F58*100)</f>
        <v>69098.990784282796</v>
      </c>
      <c r="C38" s="36">
        <f>IF(SUM('Est_Nac Cor NUTS II Tab'!C38)=0,"",'Est_Nac Cor NUTS II Tab'!C38/'BdP_Series Longas'!$F58*100)</f>
        <v>40700.807332451121</v>
      </c>
      <c r="D38" s="36">
        <f>IF(SUM('Est_Nac Cor NUTS II Tab'!D38)=0,"",'Est_Nac Cor NUTS II Tab'!D38/'BdP_Series Longas'!$F58*100)</f>
        <v>74217.839641580867</v>
      </c>
      <c r="E38" s="36">
        <f>IF(SUM('Est_Nac Cor NUTS II Tab'!E38)=0,"",'Est_Nac Cor NUTS II Tab'!E38/'BdP_Series Longas'!$F58*100)</f>
        <v>28675.104535265928</v>
      </c>
      <c r="F38" s="36">
        <f>IF(SUM('Est_Nac Cor NUTS II Tab'!F38)=0,"",'Est_Nac Cor NUTS II Tab'!F38/'BdP_Series Longas'!$F58*100)</f>
        <v>4174.16707416809</v>
      </c>
      <c r="G38" s="36">
        <f>IF(SUM('Est_Nac Cor NUTS II Tab'!G38)=0,"",'Est_Nac Cor NUTS II Tab'!G38/'BdP_Series Longas'!$F58*100)</f>
        <v>216866.90936774886</v>
      </c>
      <c r="H38" s="36">
        <f>IF(SUM('BdP_Series Longas'!B58*1000)=0,"",SUM('BdP_Series Longas'!B58*1000))</f>
        <v>32800500</v>
      </c>
      <c r="I38" s="44">
        <f>IF(SUM('BdP_Series Longas'!F58)=0,"",SUM('BdP_Series Longas'!F58))</f>
        <v>98.893004679806708</v>
      </c>
      <c r="J38" s="36">
        <f>IF(SUM('BdP_Series Longas'!C58*1000)=0,"",SUM('BdP_Series Longas'!C58*1000))</f>
        <v>187432500</v>
      </c>
    </row>
    <row r="39" spans="1:10" ht="20.100000000000001" customHeight="1" x14ac:dyDescent="0.3">
      <c r="A39" s="31">
        <f t="shared" si="0"/>
        <v>2012</v>
      </c>
      <c r="B39" s="35">
        <f>IF(SUM('Est_Nac Cor NUTS II Tab'!B39)=0,"",'Est_Nac Cor NUTS II Tab'!B39/'BdP_Series Longas'!$F59*100)</f>
        <v>41063.436242438649</v>
      </c>
      <c r="C39" s="36">
        <f>IF(SUM('Est_Nac Cor NUTS II Tab'!C39)=0,"",'Est_Nac Cor NUTS II Tab'!C39/'BdP_Series Longas'!$F59*100)</f>
        <v>37340.631351433447</v>
      </c>
      <c r="D39" s="36">
        <f>IF(SUM('Est_Nac Cor NUTS II Tab'!D39)=0,"",'Est_Nac Cor NUTS II Tab'!D39/'BdP_Series Longas'!$F59*100)</f>
        <v>27203.643933813139</v>
      </c>
      <c r="E39" s="36">
        <f>IF(SUM('Est_Nac Cor NUTS II Tab'!E39)=0,"",'Est_Nac Cor NUTS II Tab'!E39/'BdP_Series Longas'!$F59*100)</f>
        <v>25828.23541272635</v>
      </c>
      <c r="F39" s="36">
        <f>IF(SUM('Est_Nac Cor NUTS II Tab'!F39)=0,"",'Est_Nac Cor NUTS II Tab'!F39/'BdP_Series Longas'!$F59*100)</f>
        <v>2714.0292012535488</v>
      </c>
      <c r="G39" s="36">
        <f>IF(SUM('Est_Nac Cor NUTS II Tab'!G39)=0,"",'Est_Nac Cor NUTS II Tab'!G39/'BdP_Series Longas'!$F59*100)</f>
        <v>134149.97614166513</v>
      </c>
      <c r="H39" s="36">
        <f>IF(SUM('BdP_Series Longas'!B59*1000)=0,"",SUM('BdP_Series Longas'!B59*1000))</f>
        <v>27318700</v>
      </c>
      <c r="I39" s="44">
        <f>IF(SUM('BdP_Series Longas'!F59)=0,"",SUM('BdP_Series Longas'!F59))</f>
        <v>97.484872999081205</v>
      </c>
      <c r="J39" s="36">
        <f>IF(SUM('BdP_Series Longas'!C59*1000)=0,"",SUM('BdP_Series Longas'!C59*1000))</f>
        <v>179827900</v>
      </c>
    </row>
    <row r="40" spans="1:10" ht="20.100000000000001" customHeight="1" x14ac:dyDescent="0.3">
      <c r="A40" s="31">
        <f t="shared" si="0"/>
        <v>2013</v>
      </c>
      <c r="B40" s="35">
        <f>IF(SUM('Est_Nac Cor NUTS II Tab'!B40)=0,"",'Est_Nac Cor NUTS II Tab'!B40/'BdP_Series Longas'!$F60*100)</f>
        <v>34270.038363892527</v>
      </c>
      <c r="C40" s="36">
        <f>IF(SUM('Est_Nac Cor NUTS II Tab'!C40)=0,"",'Est_Nac Cor NUTS II Tab'!C40/'BdP_Series Longas'!$F60*100)</f>
        <v>35344.213385386422</v>
      </c>
      <c r="D40" s="36">
        <f>IF(SUM('Est_Nac Cor NUTS II Tab'!D40)=0,"",'Est_Nac Cor NUTS II Tab'!D40/'BdP_Series Longas'!$F60*100)</f>
        <v>9272.2828870356225</v>
      </c>
      <c r="E40" s="36">
        <f>IF(SUM('Est_Nac Cor NUTS II Tab'!E40)=0,"",'Est_Nac Cor NUTS II Tab'!E40/'BdP_Series Longas'!$F60*100)</f>
        <v>21061.382628612108</v>
      </c>
      <c r="F40" s="36">
        <f>IF(SUM('Est_Nac Cor NUTS II Tab'!F40)=0,"",'Est_Nac Cor NUTS II Tab'!F40/'BdP_Series Longas'!$F60*100)</f>
        <v>3620.7656189190188</v>
      </c>
      <c r="G40" s="36">
        <f>IF(SUM('Est_Nac Cor NUTS II Tab'!G40)=0,"",'Est_Nac Cor NUTS II Tab'!G40/'BdP_Series Longas'!$F60*100)</f>
        <v>103568.68288384569</v>
      </c>
      <c r="H40" s="36">
        <f>IF(SUM('BdP_Series Longas'!B60*1000)=0,"",SUM('BdP_Series Longas'!B60*1000))</f>
        <v>26005900</v>
      </c>
      <c r="I40" s="44">
        <f>IF(SUM('BdP_Series Longas'!F60)=0,"",SUM('BdP_Series Longas'!F60))</f>
        <v>96.709977351293347</v>
      </c>
      <c r="J40" s="36">
        <f>IF(SUM('BdP_Series Longas'!C60*1000)=0,"",SUM('BdP_Series Longas'!C60*1000))</f>
        <v>178168599.99999997</v>
      </c>
    </row>
    <row r="41" spans="1:10" ht="20.100000000000001" customHeight="1" x14ac:dyDescent="0.3">
      <c r="A41" s="31">
        <f t="shared" si="0"/>
        <v>2014</v>
      </c>
      <c r="B41" s="35">
        <f>IF(SUM('Est_Nac Cor NUTS II Tab'!B41)=0,"",'Est_Nac Cor NUTS II Tab'!B41/'BdP_Series Longas'!$F61*100)</f>
        <v>34525.863257777783</v>
      </c>
      <c r="C41" s="36">
        <f>IF(SUM('Est_Nac Cor NUTS II Tab'!C41)=0,"",'Est_Nac Cor NUTS II Tab'!C41/'BdP_Series Longas'!$F61*100)</f>
        <v>25152.174599727598</v>
      </c>
      <c r="D41" s="36">
        <f>IF(SUM('Est_Nac Cor NUTS II Tab'!D41)=0,"",'Est_Nac Cor NUTS II Tab'!D41/'BdP_Series Longas'!$F61*100)</f>
        <v>17346.460956328217</v>
      </c>
      <c r="E41" s="36">
        <f>IF(SUM('Est_Nac Cor NUTS II Tab'!E41)=0,"",'Est_Nac Cor NUTS II Tab'!E41/'BdP_Series Longas'!$F61*100)</f>
        <v>17790.352218516535</v>
      </c>
      <c r="F41" s="36">
        <f>IF(SUM('Est_Nac Cor NUTS II Tab'!F41)=0,"",'Est_Nac Cor NUTS II Tab'!F41/'BdP_Series Longas'!$F61*100)</f>
        <v>3976.2927646715261</v>
      </c>
      <c r="G41" s="36">
        <f>IF(SUM('Est_Nac Cor NUTS II Tab'!G41)=0,"",'Est_Nac Cor NUTS II Tab'!G41/'BdP_Series Longas'!$F61*100)</f>
        <v>98791.14379702165</v>
      </c>
      <c r="H41" s="36">
        <f>IF(SUM('BdP_Series Longas'!B61*1000)=0,"",SUM('BdP_Series Longas'!B61*1000))</f>
        <v>26601100</v>
      </c>
      <c r="I41" s="44">
        <f>IF(SUM('BdP_Series Longas'!F61)=0,"",SUM('BdP_Series Longas'!F61))</f>
        <v>97.7880613959573</v>
      </c>
      <c r="J41" s="36">
        <f>IF(SUM('BdP_Series Longas'!C61*1000)=0,"",SUM('BdP_Series Longas'!C61*1000))</f>
        <v>179580100</v>
      </c>
    </row>
    <row r="42" spans="1:10" ht="20.100000000000001" customHeight="1" x14ac:dyDescent="0.3">
      <c r="A42" s="31">
        <f t="shared" si="0"/>
        <v>2015</v>
      </c>
      <c r="B42" s="35">
        <f>IF(SUM('Est_Nac Cor NUTS II Tab'!B42)=0,"",'Est_Nac Cor NUTS II Tab'!B42/'BdP_Series Longas'!$F62*100)</f>
        <v>151073.53203659636</v>
      </c>
      <c r="C42" s="36">
        <f>IF(SUM('Est_Nac Cor NUTS II Tab'!C42)=0,"",'Est_Nac Cor NUTS II Tab'!C42/'BdP_Series Longas'!$F62*100)</f>
        <v>25352.690914904346</v>
      </c>
      <c r="D42" s="36">
        <f>IF(SUM('Est_Nac Cor NUTS II Tab'!D42)=0,"",'Est_Nac Cor NUTS II Tab'!D42/'BdP_Series Longas'!$F62*100)</f>
        <v>8988.2491481475263</v>
      </c>
      <c r="E42" s="36">
        <f>IF(SUM('Est_Nac Cor NUTS II Tab'!E42)=0,"",'Est_Nac Cor NUTS II Tab'!E42/'BdP_Series Longas'!$F62*100)</f>
        <v>16688.563132996824</v>
      </c>
      <c r="F42" s="36">
        <f>IF(SUM('Est_Nac Cor NUTS II Tab'!F42)=0,"",'Est_Nac Cor NUTS II Tab'!F42/'BdP_Series Longas'!$F62*100)</f>
        <v>1849.5688606905851</v>
      </c>
      <c r="G42" s="36">
        <f>IF(SUM('Est_Nac Cor NUTS II Tab'!G42)=0,"",'Est_Nac Cor NUTS II Tab'!G42/'BdP_Series Longas'!$F62*100)</f>
        <v>203952.60409333569</v>
      </c>
      <c r="H42" s="36">
        <f>IF(SUM('BdP_Series Longas'!B62*1000)=0,"",SUM('BdP_Series Longas'!B62*1000))</f>
        <v>28175600.000000004</v>
      </c>
      <c r="I42" s="44">
        <f>IF(SUM('BdP_Series Longas'!F62)=0,"",SUM('BdP_Series Longas'!F62))</f>
        <v>98.973934894021781</v>
      </c>
      <c r="J42" s="36">
        <f>IF(SUM('BdP_Series Longas'!C62*1000)=0,"",SUM('BdP_Series Longas'!C62*1000))</f>
        <v>182798200</v>
      </c>
    </row>
    <row r="43" spans="1:10" ht="20.100000000000001" customHeight="1" x14ac:dyDescent="0.3">
      <c r="A43" s="31">
        <f t="shared" si="0"/>
        <v>2016</v>
      </c>
      <c r="B43" s="35">
        <f>IF(SUM('Est_Nac Cor NUTS II Tab'!B43)=0,"",'Est_Nac Cor NUTS II Tab'!B43/'BdP_Series Longas'!$F63*100)</f>
        <v>42903.574039184517</v>
      </c>
      <c r="C43" s="36">
        <f>IF(SUM('Est_Nac Cor NUTS II Tab'!C43)=0,"",'Est_Nac Cor NUTS II Tab'!C43/'BdP_Series Longas'!$F63*100)</f>
        <v>23261.93921952543</v>
      </c>
      <c r="D43" s="36">
        <f>IF(SUM('Est_Nac Cor NUTS II Tab'!D43)=0,"",'Est_Nac Cor NUTS II Tab'!D43/'BdP_Series Longas'!$F63*100)</f>
        <v>15722.649006056978</v>
      </c>
      <c r="E43" s="36">
        <f>IF(SUM('Est_Nac Cor NUTS II Tab'!E43)=0,"",'Est_Nac Cor NUTS II Tab'!E43/'BdP_Series Longas'!$F63*100)</f>
        <v>12857.209888777885</v>
      </c>
      <c r="F43" s="36">
        <f>IF(SUM('Est_Nac Cor NUTS II Tab'!F43)=0,"",'Est_Nac Cor NUTS II Tab'!F43/'BdP_Series Longas'!$F63*100)</f>
        <v>1543.3043313732251</v>
      </c>
      <c r="G43" s="36">
        <f>IF(SUM('Est_Nac Cor NUTS II Tab'!G43)=0,"",'Est_Nac Cor NUTS II Tab'!G43/'BdP_Series Longas'!$F63*100)</f>
        <v>96288.676484918018</v>
      </c>
      <c r="H43" s="36">
        <f>IF(SUM('BdP_Series Longas'!B63*1000)=0,"",SUM('BdP_Series Longas'!B63*1000))</f>
        <v>28893400</v>
      </c>
      <c r="I43" s="44">
        <f>IF(SUM('BdP_Series Longas'!F63)=0,"",SUM('BdP_Series Longas'!F63))</f>
        <v>99.999653900198652</v>
      </c>
      <c r="J43" s="36">
        <f>IF(SUM('BdP_Series Longas'!C63*1000)=0,"",SUM('BdP_Series Longas'!C63*1000))</f>
        <v>186489800</v>
      </c>
    </row>
    <row r="44" spans="1:10" ht="20.100000000000001" customHeight="1" x14ac:dyDescent="0.3">
      <c r="A44" s="31">
        <f t="shared" si="0"/>
        <v>2017</v>
      </c>
      <c r="B44" s="35">
        <f>IF(SUM('Est_Nac Cor NUTS II Tab'!B44)=0,"",'Est_Nac Cor NUTS II Tab'!B44/'BdP_Series Longas'!$F64*100)</f>
        <v>18789.437071462529</v>
      </c>
      <c r="C44" s="36">
        <f>IF(SUM('Est_Nac Cor NUTS II Tab'!C44)=0,"",'Est_Nac Cor NUTS II Tab'!C44/'BdP_Series Longas'!$F64*100)</f>
        <v>20573.768875603095</v>
      </c>
      <c r="D44" s="36">
        <f>IF(SUM('Est_Nac Cor NUTS II Tab'!D44)=0,"",'Est_Nac Cor NUTS II Tab'!D44/'BdP_Series Longas'!$F64*100)</f>
        <v>9056.45773402944</v>
      </c>
      <c r="E44" s="36">
        <f>IF(SUM('Est_Nac Cor NUTS II Tab'!E44)=0,"",'Est_Nac Cor NUTS II Tab'!E44/'BdP_Series Longas'!$F64*100)</f>
        <v>15396.619077014268</v>
      </c>
      <c r="F44" s="36">
        <f>IF(SUM('Est_Nac Cor NUTS II Tab'!F44)=0,"",'Est_Nac Cor NUTS II Tab'!F44/'BdP_Series Longas'!$F64*100)</f>
        <v>2574.314040316825</v>
      </c>
      <c r="G44" s="36">
        <f>IF(SUM('Est_Nac Cor NUTS II Tab'!G44)=0,"",'Est_Nac Cor NUTS II Tab'!G44/'BdP_Series Longas'!$F64*100)</f>
        <v>66390.596798426152</v>
      </c>
      <c r="H44" s="36">
        <f>IF(SUM('BdP_Series Longas'!B64*1000)=0,"",SUM('BdP_Series Longas'!B64*1000))</f>
        <v>32213000</v>
      </c>
      <c r="I44" s="44">
        <f>IF(SUM('BdP_Series Longas'!F64)=0,"",SUM('BdP_Series Longas'!F64))</f>
        <v>102.09449601092726</v>
      </c>
      <c r="J44" s="36">
        <f>IF(SUM('BdP_Series Longas'!C64*1000)=0,"",SUM('BdP_Series Longas'!C64*1000))</f>
        <v>193028800.00000003</v>
      </c>
    </row>
    <row r="45" spans="1:10" ht="20.100000000000001" customHeight="1" x14ac:dyDescent="0.3">
      <c r="A45" s="31">
        <f t="shared" si="0"/>
        <v>2018</v>
      </c>
      <c r="B45" s="35">
        <f>IF(SUM('Est_Nac Cor NUTS II Tab'!B45)=0,"",'Est_Nac Cor NUTS II Tab'!B45/'BdP_Series Longas'!$F65*100)</f>
        <v>25303.850749316756</v>
      </c>
      <c r="C45" s="36">
        <f>IF(SUM('Est_Nac Cor NUTS II Tab'!C45)=0,"",'Est_Nac Cor NUTS II Tab'!C45/'BdP_Series Longas'!$F65*100)</f>
        <v>24154.560921756904</v>
      </c>
      <c r="D45" s="36">
        <f>IF(SUM('Est_Nac Cor NUTS II Tab'!D45)=0,"",'Est_Nac Cor NUTS II Tab'!D45/'BdP_Series Longas'!$F65*100)</f>
        <v>20020.154426539353</v>
      </c>
      <c r="E45" s="36">
        <f>IF(SUM('Est_Nac Cor NUTS II Tab'!E45)=0,"",'Est_Nac Cor NUTS II Tab'!E45/'BdP_Series Longas'!$F65*100)</f>
        <v>7615.1599475376461</v>
      </c>
      <c r="F45" s="36">
        <f>IF(SUM('Est_Nac Cor NUTS II Tab'!F45)=0,"",'Est_Nac Cor NUTS II Tab'!F45/'BdP_Series Longas'!$F65*100)</f>
        <v>4562.6002016257162</v>
      </c>
      <c r="G45" s="36">
        <f>IF(SUM('Est_Nac Cor NUTS II Tab'!G45)=0,"",'Est_Nac Cor NUTS II Tab'!G45/'BdP_Series Longas'!$F65*100)</f>
        <v>81656.326246776371</v>
      </c>
      <c r="H45" s="36">
        <f>IF(SUM('BdP_Series Longas'!B65*1000)=0,"",SUM('BdP_Series Longas'!B65*1000))</f>
        <v>34204500</v>
      </c>
      <c r="I45" s="44">
        <f>IF(SUM('BdP_Series Longas'!F65)=0,"",SUM('BdP_Series Longas'!F65))</f>
        <v>105.11306991770088</v>
      </c>
      <c r="J45" s="36">
        <f>IF(SUM('BdP_Series Longas'!C65*1000)=0,"",SUM('BdP_Series Longas'!C65*1000))</f>
        <v>198528700</v>
      </c>
    </row>
    <row r="46" spans="1:10" ht="20.100000000000001" customHeight="1" x14ac:dyDescent="0.3">
      <c r="A46" s="31">
        <f t="shared" si="0"/>
        <v>2019</v>
      </c>
      <c r="B46" s="35">
        <f>IF(SUM('Est_Nac Cor NUTS II Tab'!B46)=0,"",'Est_Nac Cor NUTS II Tab'!B46/'BdP_Series Longas'!$F66*100)</f>
        <v>39315.074577767416</v>
      </c>
      <c r="C46" s="36">
        <f>IF(SUM('Est_Nac Cor NUTS II Tab'!C46)=0,"",'Est_Nac Cor NUTS II Tab'!C46/'BdP_Series Longas'!$F66*100)</f>
        <v>26844.415194881167</v>
      </c>
      <c r="D46" s="36">
        <f>IF(SUM('Est_Nac Cor NUTS II Tab'!D46)=0,"",'Est_Nac Cor NUTS II Tab'!D46/'BdP_Series Longas'!$F66*100)</f>
        <v>42283.264220730038</v>
      </c>
      <c r="E46" s="36">
        <f>IF(SUM('Est_Nac Cor NUTS II Tab'!E46)=0,"",'Est_Nac Cor NUTS II Tab'!E46/'BdP_Series Longas'!$F66*100)</f>
        <v>12885.965901035661</v>
      </c>
      <c r="F46" s="36">
        <f>IF(SUM('Est_Nac Cor NUTS II Tab'!F46)=0,"",'Est_Nac Cor NUTS II Tab'!F46/'BdP_Series Longas'!$F66*100)</f>
        <v>5207.3159359422771</v>
      </c>
      <c r="G46" s="36">
        <f>IF(SUM('Est_Nac Cor NUTS II Tab'!G46)=0,"",'Est_Nac Cor NUTS II Tab'!G46/'BdP_Series Longas'!$F66*100)</f>
        <v>126536.03583035656</v>
      </c>
      <c r="H46" s="36">
        <f>IF(SUM('BdP_Series Longas'!B66*1000)=0,"",SUM('BdP_Series Longas'!B66*1000))</f>
        <v>36047300</v>
      </c>
      <c r="I46" s="44">
        <f>IF(SUM('BdP_Series Longas'!F66)=0,"",SUM('BdP_Series Longas'!F66))</f>
        <v>107.67824497257767</v>
      </c>
      <c r="J46" s="36">
        <f>IF(SUM('BdP_Series Longas'!C66*1000)=0,"",SUM('BdP_Series Longas'!C66*1000))</f>
        <v>203854900</v>
      </c>
    </row>
    <row r="47" spans="1:10" ht="20.100000000000001" customHeight="1" x14ac:dyDescent="0.3">
      <c r="A47" s="31">
        <f t="shared" si="0"/>
        <v>2020</v>
      </c>
      <c r="B47" s="35">
        <f>IF(SUM('Est_Nac Cor NUTS II Tab'!B47)=0,"",'Est_Nac Cor NUTS II Tab'!B47/'BdP_Series Longas'!$F67*100)</f>
        <v>45499.634172665144</v>
      </c>
      <c r="C47" s="36">
        <f>IF(SUM('Est_Nac Cor NUTS II Tab'!C47)=0,"",'Est_Nac Cor NUTS II Tab'!C47/'BdP_Series Longas'!$F67*100)</f>
        <v>45755.477712491374</v>
      </c>
      <c r="D47" s="36">
        <f>IF(SUM('Est_Nac Cor NUTS II Tab'!D47)=0,"",'Est_Nac Cor NUTS II Tab'!D47/'BdP_Series Longas'!$F67*100)</f>
        <v>17109.537183716875</v>
      </c>
      <c r="E47" s="36">
        <f>IF(SUM('Est_Nac Cor NUTS II Tab'!E47)=0,"",'Est_Nac Cor NUTS II Tab'!E47/'BdP_Series Longas'!$F67*100)</f>
        <v>11615.9673492202</v>
      </c>
      <c r="F47" s="36">
        <f>IF(SUM('Est_Nac Cor NUTS II Tab'!F47)=0,"",'Est_Nac Cor NUTS II Tab'!F47/'BdP_Series Longas'!$F67*100)</f>
        <v>9233.8810779983287</v>
      </c>
      <c r="G47" s="36">
        <f>IF(SUM('Est_Nac Cor NUTS II Tab'!G47)=0,"",'Est_Nac Cor NUTS II Tab'!G47/'BdP_Series Longas'!$F67*100)</f>
        <v>129214.49749609192</v>
      </c>
      <c r="H47" s="36">
        <f>IF(SUM('BdP_Series Longas'!B67*1000)=0,"",SUM('BdP_Series Longas'!B67*1000))</f>
        <v>35262500</v>
      </c>
      <c r="I47" s="44">
        <f>IF(SUM('BdP_Series Longas'!F67)=0,"",SUM('BdP_Series Longas'!F67))</f>
        <v>109.20893300248137</v>
      </c>
      <c r="J47" s="36">
        <f>IF(SUM('BdP_Series Longas'!C67*1000)=0,"",SUM('BdP_Series Longas'!C67*1000))</f>
        <v>186933900.00000003</v>
      </c>
    </row>
    <row r="48" spans="1:10" ht="20.100000000000001" customHeight="1" x14ac:dyDescent="0.3">
      <c r="A48" s="31">
        <f t="shared" si="0"/>
        <v>2021</v>
      </c>
      <c r="B48" s="35">
        <f>IF(SUM('Est_Nac Cor NUTS II Tab'!B48)=0,"",'Est_Nac Cor NUTS II Tab'!B48/'BdP_Series Longas'!$F68*100)</f>
        <v>24156.992960472639</v>
      </c>
      <c r="C48" s="36">
        <f>IF(SUM('Est_Nac Cor NUTS II Tab'!C48)=0,"",'Est_Nac Cor NUTS II Tab'!C48/'BdP_Series Longas'!$F68*100)</f>
        <v>44449.555671929134</v>
      </c>
      <c r="D48" s="36">
        <f>IF(SUM('Est_Nac Cor NUTS II Tab'!D48)=0,"",'Est_Nac Cor NUTS II Tab'!D48/'BdP_Series Longas'!$F68*100)</f>
        <v>46307.152881886432</v>
      </c>
      <c r="E48" s="36">
        <f>IF(SUM('Est_Nac Cor NUTS II Tab'!E48)=0,"",'Est_Nac Cor NUTS II Tab'!E48/'BdP_Series Longas'!$F68*100)</f>
        <v>10187.424930522882</v>
      </c>
      <c r="F48" s="36">
        <f>IF(SUM('Est_Nac Cor NUTS II Tab'!F48)=0,"",'Est_Nac Cor NUTS II Tab'!F48/'BdP_Series Longas'!$F68*100)</f>
        <v>5718.0834343896804</v>
      </c>
      <c r="G48" s="36">
        <f>IF(SUM('Est_Nac Cor NUTS II Tab'!G48)=0,"",'Est_Nac Cor NUTS II Tab'!G48/'BdP_Series Longas'!$F68*100)</f>
        <v>130819.20987920076</v>
      </c>
      <c r="H48" s="36">
        <f>IF(SUM('BdP_Series Longas'!B68*1000)=0,"",SUM('BdP_Series Longas'!B68*1000))</f>
        <v>38106500</v>
      </c>
      <c r="I48" s="44">
        <f>IF(SUM('BdP_Series Longas'!F68)=0,"",SUM('BdP_Series Longas'!F68))</f>
        <v>114.5195701520738</v>
      </c>
      <c r="J48" s="36">
        <f>IF(SUM('BdP_Series Longas'!C68*1000)=0,"",SUM('BdP_Series Longas'!C68*1000))</f>
        <v>197659099.99999997</v>
      </c>
    </row>
    <row r="49" spans="1:10" ht="20.100000000000001" customHeight="1" x14ac:dyDescent="0.3">
      <c r="A49" s="31">
        <f t="shared" si="0"/>
        <v>2022</v>
      </c>
      <c r="B49" s="35">
        <f>IF(SUM('Est_Nac Cor NUTS II Tab'!B49)=0,"",'Est_Nac Cor NUTS II Tab'!B49/'BdP_Series Longas'!$F69*100)</f>
        <v>59592.067575785419</v>
      </c>
      <c r="C49" s="36">
        <f>IF(SUM('Est_Nac Cor NUTS II Tab'!C49)=0,"",'Est_Nac Cor NUTS II Tab'!C49/'BdP_Series Longas'!$F69*100)</f>
        <v>27932.531649924484</v>
      </c>
      <c r="D49" s="36">
        <f>IF(SUM('Est_Nac Cor NUTS II Tab'!D49)=0,"",'Est_Nac Cor NUTS II Tab'!D49/'BdP_Series Longas'!$F69*100)</f>
        <v>41061.615578139666</v>
      </c>
      <c r="E49" s="36">
        <f>IF(SUM('Est_Nac Cor NUTS II Tab'!E49)=0,"",'Est_Nac Cor NUTS II Tab'!E49/'BdP_Series Longas'!$F69*100)</f>
        <v>9874.5606529468478</v>
      </c>
      <c r="F49" s="36">
        <f>IF(SUM('Est_Nac Cor NUTS II Tab'!F49)=0,"",'Est_Nac Cor NUTS II Tab'!F49/'BdP_Series Longas'!$F69*100)</f>
        <v>2275.9799603807623</v>
      </c>
      <c r="G49" s="36">
        <f>IF(SUM('Est_Nac Cor NUTS II Tab'!G49)=0,"",'Est_Nac Cor NUTS II Tab'!G49/'BdP_Series Longas'!$F69*100)</f>
        <v>140736.75541717716</v>
      </c>
      <c r="H49" s="36">
        <f>IF(SUM('BdP_Series Longas'!B69*1000)=0,"",SUM('BdP_Series Longas'!B69*1000))</f>
        <v>39248500</v>
      </c>
      <c r="I49" s="44">
        <f>IF(SUM('BdP_Series Longas'!F69)=0,"",SUM('BdP_Series Longas'!F69))</f>
        <v>123.99327362829153</v>
      </c>
      <c r="J49" s="36">
        <f>IF(SUM('BdP_Series Longas'!C69*1000)=0,"",SUM('BdP_Series Longas'!C69*1000))</f>
        <v>211154300</v>
      </c>
    </row>
    <row r="50" spans="1:10" ht="20.100000000000001" customHeight="1" x14ac:dyDescent="0.3">
      <c r="A50" s="31">
        <f t="shared" si="0"/>
        <v>2023</v>
      </c>
      <c r="B50" s="35">
        <f>IF(SUM('Est_Nac Cor NUTS II Tab'!B50)=0,"",'Est_Nac Cor NUTS II Tab'!B50/'BdP_Series Longas'!$F70*100)</f>
        <v>65638.917856939108</v>
      </c>
      <c r="C50" s="36">
        <f>IF(SUM('Est_Nac Cor NUTS II Tab'!C50)=0,"",'Est_Nac Cor NUTS II Tab'!C50/'BdP_Series Longas'!$F70*100)</f>
        <v>47025.068667822954</v>
      </c>
      <c r="D50" s="36">
        <f>IF(SUM('Est_Nac Cor NUTS II Tab'!D50)=0,"",'Est_Nac Cor NUTS II Tab'!D50/'BdP_Series Longas'!$F70*100)</f>
        <v>33826.747224534294</v>
      </c>
      <c r="E50" s="36">
        <f>IF(SUM('Est_Nac Cor NUTS II Tab'!E50)=0,"",'Est_Nac Cor NUTS II Tab'!E50/'BdP_Series Longas'!$F70*100)</f>
        <v>12477.905192674498</v>
      </c>
      <c r="F50" s="36">
        <f>IF(SUM('Est_Nac Cor NUTS II Tab'!F50)=0,"",'Est_Nac Cor NUTS II Tab'!F50/'BdP_Series Longas'!$F70*100)</f>
        <v>2001.0370850738846</v>
      </c>
      <c r="G50" s="36">
        <f>IF(SUM('Est_Nac Cor NUTS II Tab'!G50)=0,"",'Est_Nac Cor NUTS II Tab'!G50/'BdP_Series Longas'!$F70*100)</f>
        <v>160969.67602704474</v>
      </c>
      <c r="H50" s="36">
        <f>IF(SUM('BdP_Series Longas'!B70*1000)=0,"",SUM('BdP_Series Longas'!B70*1000))</f>
        <v>40249000</v>
      </c>
      <c r="I50" s="44">
        <f>IF(SUM('BdP_Series Longas'!F70)=0,"",SUM('BdP_Series Longas'!F70))</f>
        <v>127.88441948868294</v>
      </c>
      <c r="J50" s="36">
        <f>IF(SUM('BdP_Series Longas'!C70*1000)=0,"",SUM('BdP_Series Longas'!C70*1000))</f>
        <v>215929000</v>
      </c>
    </row>
    <row r="51" spans="1:10" ht="20.100000000000001" customHeight="1" thickBot="1" x14ac:dyDescent="0.35">
      <c r="A51" s="31"/>
      <c r="B51" s="36"/>
      <c r="C51" s="36"/>
      <c r="D51" s="36"/>
      <c r="E51" s="36"/>
      <c r="F51" s="36"/>
      <c r="G51" s="36"/>
      <c r="H51" s="36"/>
      <c r="I51" s="44"/>
      <c r="J51" s="36"/>
    </row>
    <row r="52" spans="1:10" ht="54.75" customHeight="1" x14ac:dyDescent="0.3">
      <c r="A52" s="87" t="s">
        <v>76</v>
      </c>
      <c r="B52" s="87"/>
      <c r="C52" s="87"/>
      <c r="D52" s="87"/>
      <c r="E52" s="87"/>
      <c r="F52" s="87"/>
      <c r="G52" s="87"/>
      <c r="H52" s="87"/>
      <c r="I52" s="87"/>
      <c r="J52" s="87"/>
    </row>
    <row r="53" spans="1:10" x14ac:dyDescent="0.3">
      <c r="A53" s="84" t="str">
        <f>'Est_Nac Cor NUTS II Tab'!A53</f>
        <v>2010-2023:</v>
      </c>
      <c r="B53" s="74"/>
      <c r="C53" s="74"/>
      <c r="D53" s="74"/>
      <c r="E53" s="74"/>
      <c r="F53" s="74"/>
      <c r="G53" s="74"/>
      <c r="H53" s="74"/>
      <c r="I53" s="74"/>
      <c r="J53" s="74"/>
    </row>
    <row r="54" spans="1:10" x14ac:dyDescent="0.3">
      <c r="A54" s="74" t="s">
        <v>118</v>
      </c>
      <c r="B54" s="74"/>
      <c r="C54" s="74"/>
      <c r="D54" s="74"/>
      <c r="E54" s="74"/>
      <c r="F54" s="74"/>
      <c r="G54" s="74"/>
      <c r="H54" s="74"/>
      <c r="I54" s="74"/>
      <c r="J54" s="74"/>
    </row>
    <row r="55" spans="1:10" ht="15" customHeight="1" x14ac:dyDescent="0.3">
      <c r="A55" s="74" t="s">
        <v>61</v>
      </c>
      <c r="B55" s="74"/>
      <c r="C55" s="74"/>
      <c r="D55" s="74"/>
      <c r="E55" s="74"/>
      <c r="F55" s="74"/>
      <c r="G55" s="74"/>
      <c r="H55" s="74"/>
      <c r="I55" s="74"/>
      <c r="J55" s="74"/>
    </row>
    <row r="56" spans="1:10" ht="54" customHeight="1" x14ac:dyDescent="0.3">
      <c r="A56" s="74" t="s">
        <v>44</v>
      </c>
      <c r="B56" s="74"/>
      <c r="C56" s="74"/>
      <c r="D56" s="74"/>
      <c r="E56" s="74"/>
      <c r="F56" s="74"/>
      <c r="G56" s="74"/>
      <c r="H56" s="74"/>
      <c r="I56" s="74"/>
      <c r="J56" s="74"/>
    </row>
    <row r="57" spans="1:10" x14ac:dyDescent="0.3">
      <c r="A57" s="40"/>
    </row>
  </sheetData>
  <sheetProtection algorithmName="SHA-512" hashValue="26p1xFbxszhVrBWqFiZ6undo8Xh7WC8PxWWdp6664N2zRQp3pbGz9hEoQ/JwTVqk4aA+XHiTndJOsNkilSd8Ug==" saltValue="QRC4FXMPG737fEBqS0EbKw==" spinCount="100000" sheet="1" objects="1" scenarios="1" autoFilter="0"/>
  <mergeCells count="9">
    <mergeCell ref="A55:J55"/>
    <mergeCell ref="A56:J56"/>
    <mergeCell ref="A1:J1"/>
    <mergeCell ref="A3:A4"/>
    <mergeCell ref="B3:G3"/>
    <mergeCell ref="H3:J3"/>
    <mergeCell ref="A52:J52"/>
    <mergeCell ref="A53:J53"/>
    <mergeCell ref="A54:J54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90" fitToHeight="0" orientation="landscape" verticalDpi="300" r:id="rId1"/>
  <headerFooter alignWithMargins="0"/>
  <colBreaks count="1" manualBreakCount="1">
    <brk id="7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lha6">
    <tabColor rgb="FF92D050"/>
    <pageSetUpPr fitToPage="1"/>
  </sheetPr>
  <dimension ref="A1:CP48"/>
  <sheetViews>
    <sheetView showGridLines="0" zoomScaleNormal="100" workbookViewId="0">
      <pane ySplit="2" topLeftCell="A42" activePane="bottomLeft" state="frozen"/>
      <selection activeCell="A44" sqref="A44:J44"/>
      <selection pane="bottomLeft" sqref="A1:XFD1048576"/>
    </sheetView>
  </sheetViews>
  <sheetFormatPr defaultColWidth="7" defaultRowHeight="14.4" x14ac:dyDescent="0.3"/>
  <cols>
    <col min="1" max="27" width="9.109375" style="34" customWidth="1"/>
    <col min="28" max="30" width="11.5546875" style="34" customWidth="1"/>
    <col min="31" max="16384" width="7" style="34"/>
  </cols>
  <sheetData>
    <row r="1" spans="1:94" s="22" customFormat="1" ht="33" customHeight="1" x14ac:dyDescent="0.3">
      <c r="A1" s="85" t="s">
        <v>39</v>
      </c>
      <c r="B1" s="85"/>
    </row>
    <row r="2" spans="1:94" s="23" customFormat="1" ht="19.5" customHeight="1" x14ac:dyDescent="0.3">
      <c r="A2" s="86" t="str">
        <f>Est_Nac_Const_Dados_Graf!B1&amp; " - Investimento em Infraestruturas da Rede Nacional de Estradas - Dados encadeados em volume (ano de referência = 2016)"</f>
        <v>Continente - Investimento em Infraestruturas da Rede Nacional de Estradas - Dados encadeados em volume (ano de referência = 2016)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</row>
    <row r="3" spans="1:94" s="23" customFormat="1" ht="19.5" customHeight="1" x14ac:dyDescent="0.3"/>
    <row r="4" spans="1:94" s="30" customFormat="1" ht="30" customHeight="1" x14ac:dyDescent="0.3">
      <c r="C4" s="29"/>
      <c r="D4" s="29"/>
      <c r="F4" s="29"/>
      <c r="G4" s="29"/>
      <c r="I4" s="29"/>
      <c r="J4" s="29"/>
      <c r="L4" s="29"/>
      <c r="M4" s="29"/>
      <c r="O4" s="29"/>
      <c r="P4" s="29"/>
      <c r="R4" s="29"/>
      <c r="S4" s="29"/>
      <c r="U4" s="29"/>
      <c r="V4" s="29"/>
      <c r="X4" s="29"/>
      <c r="Y4" s="29"/>
      <c r="AA4" s="29"/>
      <c r="AB4" s="29"/>
      <c r="AD4" s="29"/>
      <c r="AE4" s="29"/>
      <c r="AG4" s="29"/>
      <c r="AH4" s="29"/>
      <c r="AJ4" s="29"/>
      <c r="AK4" s="29"/>
      <c r="AM4" s="29"/>
      <c r="AN4" s="29"/>
      <c r="AP4" s="29"/>
      <c r="AQ4" s="29"/>
      <c r="AS4" s="29"/>
      <c r="AT4" s="29"/>
      <c r="AV4" s="29"/>
      <c r="AW4" s="29"/>
      <c r="AY4" s="29"/>
      <c r="AZ4" s="29"/>
      <c r="BB4" s="29"/>
      <c r="BC4" s="29"/>
      <c r="BE4" s="29"/>
      <c r="BF4" s="29"/>
      <c r="BH4" s="29"/>
      <c r="BI4" s="29"/>
      <c r="BK4" s="29"/>
      <c r="BL4" s="29"/>
      <c r="BN4" s="29"/>
      <c r="BO4" s="29"/>
      <c r="BQ4" s="29"/>
      <c r="BR4" s="29"/>
      <c r="BT4" s="29"/>
      <c r="BU4" s="29"/>
      <c r="BW4" s="29"/>
      <c r="BX4" s="29"/>
      <c r="BZ4" s="29"/>
      <c r="CA4" s="29"/>
      <c r="CC4" s="29"/>
      <c r="CD4" s="29"/>
      <c r="CF4" s="29"/>
      <c r="CG4" s="29"/>
      <c r="CI4" s="29"/>
      <c r="CJ4" s="29"/>
      <c r="CL4" s="29"/>
      <c r="CM4" s="29"/>
      <c r="CO4" s="29"/>
      <c r="CP4" s="29"/>
    </row>
    <row r="5" spans="1:94" ht="20.100000000000001" customHeight="1" x14ac:dyDescent="0.3"/>
    <row r="6" spans="1:94" ht="20.100000000000001" customHeight="1" x14ac:dyDescent="0.3"/>
    <row r="7" spans="1:94" ht="20.100000000000001" customHeight="1" x14ac:dyDescent="0.3"/>
    <row r="8" spans="1:94" ht="20.100000000000001" customHeight="1" x14ac:dyDescent="0.3"/>
    <row r="9" spans="1:94" ht="20.100000000000001" customHeight="1" x14ac:dyDescent="0.3"/>
    <row r="10" spans="1:94" ht="20.100000000000001" customHeight="1" x14ac:dyDescent="0.3"/>
    <row r="11" spans="1:94" ht="20.100000000000001" customHeight="1" x14ac:dyDescent="0.3"/>
    <row r="12" spans="1:94" ht="20.100000000000001" customHeight="1" x14ac:dyDescent="0.3"/>
    <row r="13" spans="1:94" ht="20.100000000000001" customHeight="1" x14ac:dyDescent="0.3"/>
    <row r="14" spans="1:94" ht="20.100000000000001" customHeight="1" x14ac:dyDescent="0.3"/>
    <row r="15" spans="1:94" ht="20.100000000000001" customHeight="1" x14ac:dyDescent="0.3"/>
    <row r="16" spans="1:94" ht="20.100000000000001" customHeight="1" x14ac:dyDescent="0.3"/>
    <row r="17" s="34" customFormat="1" ht="20.100000000000001" customHeight="1" x14ac:dyDescent="0.3"/>
    <row r="18" s="34" customFormat="1" ht="20.100000000000001" customHeight="1" x14ac:dyDescent="0.3"/>
    <row r="19" s="34" customFormat="1" ht="20.100000000000001" customHeight="1" x14ac:dyDescent="0.3"/>
    <row r="20" s="34" customFormat="1" ht="20.100000000000001" customHeight="1" x14ac:dyDescent="0.3"/>
    <row r="21" s="34" customFormat="1" ht="20.100000000000001" customHeight="1" x14ac:dyDescent="0.3"/>
    <row r="22" s="34" customFormat="1" ht="20.100000000000001" customHeight="1" x14ac:dyDescent="0.3"/>
    <row r="23" s="34" customFormat="1" ht="20.100000000000001" customHeight="1" x14ac:dyDescent="0.3"/>
    <row r="24" s="34" customFormat="1" ht="20.100000000000001" customHeight="1" x14ac:dyDescent="0.3"/>
    <row r="25" s="34" customFormat="1" ht="20.100000000000001" customHeight="1" x14ac:dyDescent="0.3"/>
    <row r="26" s="34" customFormat="1" ht="20.100000000000001" customHeight="1" x14ac:dyDescent="0.3"/>
    <row r="27" s="34" customFormat="1" ht="20.100000000000001" customHeight="1" x14ac:dyDescent="0.3"/>
    <row r="28" s="34" customFormat="1" ht="20.100000000000001" customHeight="1" x14ac:dyDescent="0.3"/>
    <row r="29" s="34" customFormat="1" ht="20.100000000000001" customHeight="1" x14ac:dyDescent="0.3"/>
    <row r="30" s="34" customFormat="1" ht="20.100000000000001" customHeight="1" x14ac:dyDescent="0.3"/>
    <row r="31" s="34" customFormat="1" ht="20.100000000000001" customHeight="1" x14ac:dyDescent="0.3"/>
    <row r="32" s="34" customFormat="1" ht="20.100000000000001" customHeight="1" x14ac:dyDescent="0.3"/>
    <row r="33" spans="1:24" ht="20.100000000000001" customHeight="1" x14ac:dyDescent="0.3"/>
    <row r="34" spans="1:24" ht="20.100000000000001" customHeight="1" x14ac:dyDescent="0.3"/>
    <row r="35" spans="1:24" ht="20.100000000000001" customHeight="1" x14ac:dyDescent="0.3"/>
    <row r="36" spans="1:24" ht="20.100000000000001" customHeight="1" x14ac:dyDescent="0.3"/>
    <row r="37" spans="1:24" ht="20.100000000000001" customHeight="1" x14ac:dyDescent="0.3"/>
    <row r="38" spans="1:24" ht="20.100000000000001" customHeight="1" x14ac:dyDescent="0.3"/>
    <row r="39" spans="1:24" ht="20.100000000000001" customHeight="1" x14ac:dyDescent="0.3"/>
    <row r="40" spans="1:24" ht="20.100000000000001" customHeight="1" x14ac:dyDescent="0.3"/>
    <row r="41" spans="1:24" ht="20.100000000000001" customHeight="1" x14ac:dyDescent="0.3"/>
    <row r="42" spans="1:24" ht="20.100000000000001" customHeight="1" x14ac:dyDescent="0.3"/>
    <row r="43" spans="1:24" ht="46.5" customHeight="1" x14ac:dyDescent="0.3">
      <c r="A43" s="74" t="s">
        <v>76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</row>
    <row r="44" spans="1:24" x14ac:dyDescent="0.3">
      <c r="A44" s="84" t="str">
        <f>'Est_Nac Encad NUTS II Tab'!A53</f>
        <v>2010-2023: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</row>
    <row r="45" spans="1:24" x14ac:dyDescent="0.3">
      <c r="A45" s="74" t="s">
        <v>117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</row>
    <row r="46" spans="1:24" ht="15" customHeight="1" x14ac:dyDescent="0.3">
      <c r="A46" s="74" t="s">
        <v>61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</row>
    <row r="47" spans="1:24" ht="42.6" customHeight="1" x14ac:dyDescent="0.3">
      <c r="A47" s="74" t="s">
        <v>44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</row>
    <row r="48" spans="1:24" ht="54" customHeight="1" x14ac:dyDescent="0.3"/>
  </sheetData>
  <sheetProtection algorithmName="SHA-512" hashValue="kKprixx+vHQFauN7u2ZuJ90MsNar61zw+VkuWiZjvoOi6IzpAShCdOWYr2jOuqW0eVDLZTB/fmNfbTz4eYn5rQ==" saltValue="qIRSNWVLtkU1TZdWiOjAHw==" spinCount="100000" sheet="1" objects="1" scenarios="1" autoFilter="0"/>
  <mergeCells count="7">
    <mergeCell ref="A47:X47"/>
    <mergeCell ref="A1:B1"/>
    <mergeCell ref="A2:X2"/>
    <mergeCell ref="A43:X43"/>
    <mergeCell ref="A44:X44"/>
    <mergeCell ref="A46:X46"/>
    <mergeCell ref="A45:X45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56" fitToHeight="0" orientation="landscape" verticalDpi="300" r:id="rId1"/>
  <headerFooter alignWithMargins="0"/>
  <rowBreaks count="1" manualBreakCount="1">
    <brk id="22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8001" r:id="rId4" name="Drop Down 1">
              <controlPr defaultSize="0" autoLine="0" autoPict="0">
                <anchor moveWithCells="1">
                  <from>
                    <xdr:col>2</xdr:col>
                    <xdr:colOff>0</xdr:colOff>
                    <xdr:row>0</xdr:row>
                    <xdr:rowOff>38100</xdr:rowOff>
                  </from>
                  <to>
                    <xdr:col>3</xdr:col>
                    <xdr:colOff>563880</xdr:colOff>
                    <xdr:row>0</xdr:row>
                    <xdr:rowOff>289560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olha7">
    <tabColor rgb="FF00B050"/>
    <pageSetUpPr fitToPage="1"/>
  </sheetPr>
  <dimension ref="A1:XFD59"/>
  <sheetViews>
    <sheetView showGridLines="0" zoomScaleNormal="100" workbookViewId="0">
      <pane xSplit="1" ySplit="4" topLeftCell="B40" activePane="bottomRight" state="frozen"/>
      <selection activeCell="A46" sqref="A46:J46"/>
      <selection pane="topRight" activeCell="A46" sqref="A46:J46"/>
      <selection pane="bottomLeft" activeCell="A46" sqref="A46:J46"/>
      <selection pane="bottomRight" activeCell="L42" sqref="L42"/>
    </sheetView>
  </sheetViews>
  <sheetFormatPr defaultColWidth="7" defaultRowHeight="14.4" x14ac:dyDescent="0.3"/>
  <cols>
    <col min="1" max="1" width="6.6640625" style="34" bestFit="1" customWidth="1"/>
    <col min="2" max="9" width="15.109375" style="34" customWidth="1"/>
    <col min="10" max="10" width="9.109375" style="34" customWidth="1"/>
    <col min="11" max="13" width="11.5546875" style="34" customWidth="1"/>
    <col min="14" max="16384" width="7" style="34"/>
  </cols>
  <sheetData>
    <row r="1" spans="1:77" s="22" customFormat="1" ht="26.25" customHeight="1" x14ac:dyDescent="0.3">
      <c r="A1" s="75" t="s">
        <v>100</v>
      </c>
      <c r="B1" s="75"/>
      <c r="C1" s="75"/>
      <c r="D1" s="75"/>
      <c r="E1" s="75"/>
      <c r="F1" s="75"/>
      <c r="G1" s="75"/>
      <c r="H1" s="75"/>
      <c r="I1" s="75"/>
    </row>
    <row r="2" spans="1:77" s="23" customFormat="1" ht="19.5" customHeight="1" x14ac:dyDescent="0.3">
      <c r="B2" s="24"/>
      <c r="C2" s="24"/>
      <c r="D2" s="24"/>
      <c r="E2" s="24"/>
      <c r="F2" s="24"/>
      <c r="G2" s="25"/>
      <c r="H2" s="24"/>
      <c r="I2" s="25" t="s">
        <v>35</v>
      </c>
    </row>
    <row r="3" spans="1:77" s="23" customFormat="1" ht="19.5" customHeight="1" x14ac:dyDescent="0.3">
      <c r="A3" s="76"/>
      <c r="B3" s="78" t="s">
        <v>100</v>
      </c>
      <c r="C3" s="79"/>
      <c r="D3" s="79"/>
      <c r="E3" s="79"/>
      <c r="F3" s="79"/>
      <c r="G3" s="80"/>
      <c r="H3" s="81" t="s">
        <v>36</v>
      </c>
      <c r="I3" s="82"/>
    </row>
    <row r="4" spans="1:77" s="30" customFormat="1" ht="30" customHeight="1" x14ac:dyDescent="0.3">
      <c r="A4" s="77"/>
      <c r="B4" s="26" t="s">
        <v>0</v>
      </c>
      <c r="C4" s="26" t="s">
        <v>1</v>
      </c>
      <c r="D4" s="26" t="s">
        <v>33</v>
      </c>
      <c r="E4" s="26" t="s">
        <v>2</v>
      </c>
      <c r="F4" s="27" t="s">
        <v>3</v>
      </c>
      <c r="G4" s="28" t="s">
        <v>32</v>
      </c>
      <c r="H4" s="28" t="s">
        <v>37</v>
      </c>
      <c r="I4" s="27" t="s">
        <v>38</v>
      </c>
      <c r="J4" s="29"/>
      <c r="K4" s="29"/>
      <c r="M4" s="29"/>
      <c r="N4" s="29"/>
      <c r="P4" s="29"/>
      <c r="Q4" s="29"/>
      <c r="S4" s="29"/>
      <c r="T4" s="29"/>
      <c r="V4" s="29"/>
      <c r="W4" s="29"/>
      <c r="Y4" s="29"/>
      <c r="Z4" s="29"/>
      <c r="AB4" s="29"/>
      <c r="AC4" s="29"/>
      <c r="AE4" s="29"/>
      <c r="AF4" s="29"/>
      <c r="AH4" s="29"/>
      <c r="AI4" s="29"/>
      <c r="AK4" s="29"/>
      <c r="AL4" s="29"/>
      <c r="AN4" s="29"/>
      <c r="AO4" s="29"/>
      <c r="AQ4" s="29"/>
      <c r="AR4" s="29"/>
      <c r="AT4" s="29"/>
      <c r="AU4" s="29"/>
      <c r="AW4" s="29"/>
      <c r="AX4" s="29"/>
      <c r="AZ4" s="29"/>
      <c r="BA4" s="29"/>
      <c r="BC4" s="29"/>
      <c r="BD4" s="29"/>
      <c r="BF4" s="29"/>
      <c r="BG4" s="29"/>
      <c r="BI4" s="29"/>
      <c r="BJ4" s="29"/>
      <c r="BL4" s="29"/>
      <c r="BM4" s="29"/>
      <c r="BO4" s="29"/>
      <c r="BP4" s="29"/>
      <c r="BR4" s="29"/>
      <c r="BS4" s="29"/>
      <c r="BU4" s="29"/>
      <c r="BV4" s="29"/>
      <c r="BX4" s="29"/>
      <c r="BY4" s="29"/>
    </row>
    <row r="5" spans="1:77" ht="15.9" customHeight="1" x14ac:dyDescent="0.3">
      <c r="A5" s="31">
        <v>1978</v>
      </c>
      <c r="B5" s="32"/>
      <c r="C5" s="33"/>
      <c r="D5" s="33"/>
      <c r="E5" s="33"/>
      <c r="F5" s="33"/>
      <c r="G5" s="33">
        <v>15739.143663770314</v>
      </c>
      <c r="H5" s="33">
        <f>IF(SUM('BdP_Series Longas'!D25*1000)=0,"",SUM('BdP_Series Longas'!D25*1000))</f>
        <v>1489100</v>
      </c>
      <c r="I5" s="33">
        <f>IF(SUM('BdP_Series Longas'!E25*1000)=0,"",SUM('BdP_Series Longas'!E25*1000))</f>
        <v>5039200</v>
      </c>
    </row>
    <row r="6" spans="1:77" ht="15.9" customHeight="1" x14ac:dyDescent="0.3">
      <c r="A6" s="31">
        <f>A5+1</f>
        <v>1979</v>
      </c>
      <c r="B6" s="35"/>
      <c r="C6" s="36"/>
      <c r="D6" s="36"/>
      <c r="E6" s="36"/>
      <c r="F6" s="36"/>
      <c r="G6" s="36">
        <v>28193.959058668614</v>
      </c>
      <c r="H6" s="36">
        <f>IF(SUM('BdP_Series Longas'!D26*1000)=0,"",SUM('BdP_Series Longas'!D26*1000))</f>
        <v>2131000</v>
      </c>
      <c r="I6" s="36">
        <f>IF(SUM('BdP_Series Longas'!E26*1000)=0,"",SUM('BdP_Series Longas'!E26*1000))</f>
        <v>6404400</v>
      </c>
    </row>
    <row r="7" spans="1:77" ht="15.9" customHeight="1" x14ac:dyDescent="0.3">
      <c r="A7" s="31">
        <f t="shared" ref="A7:A50" si="0">A6+1</f>
        <v>1980</v>
      </c>
      <c r="B7" s="35">
        <v>9629.4285864767753</v>
      </c>
      <c r="C7" s="36">
        <v>1632.00925576489</v>
      </c>
      <c r="D7" s="36">
        <v>3091.8252723517726</v>
      </c>
      <c r="E7" s="36">
        <v>3292.7173847261142</v>
      </c>
      <c r="F7" s="36">
        <v>1598.5272370358327</v>
      </c>
      <c r="G7" s="36">
        <v>19244.507736355386</v>
      </c>
      <c r="H7" s="36">
        <f>IF(SUM('BdP_Series Longas'!D27*1000)=0,"",SUM('BdP_Series Longas'!D27*1000))</f>
        <v>2428200</v>
      </c>
      <c r="I7" s="36">
        <f>IF(SUM('BdP_Series Longas'!E27*1000)=0,"",SUM('BdP_Series Longas'!E27*1000))</f>
        <v>8356900</v>
      </c>
    </row>
    <row r="8" spans="1:77" ht="15.9" customHeight="1" x14ac:dyDescent="0.3">
      <c r="A8" s="31">
        <f t="shared" si="0"/>
        <v>1981</v>
      </c>
      <c r="B8" s="35">
        <v>14143</v>
      </c>
      <c r="C8" s="36">
        <v>9987</v>
      </c>
      <c r="D8" s="36">
        <v>6864</v>
      </c>
      <c r="E8" s="36">
        <v>5552</v>
      </c>
      <c r="F8" s="36">
        <v>2584</v>
      </c>
      <c r="G8" s="36">
        <v>39131</v>
      </c>
      <c r="H8" s="36">
        <f>IF(SUM('BdP_Series Longas'!D28*1000)=0,"",SUM('BdP_Series Longas'!D28*1000))</f>
        <v>3327100.0000000005</v>
      </c>
      <c r="I8" s="36">
        <f>IF(SUM('BdP_Series Longas'!E28*1000)=0,"",SUM('BdP_Series Longas'!E28*1000))</f>
        <v>10058300</v>
      </c>
    </row>
    <row r="9" spans="1:77" ht="15.9" customHeight="1" x14ac:dyDescent="0.3">
      <c r="A9" s="31">
        <f t="shared" si="0"/>
        <v>1982</v>
      </c>
      <c r="B9" s="35">
        <v>12543.437591689853</v>
      </c>
      <c r="C9" s="36">
        <v>13515.139489355346</v>
      </c>
      <c r="D9" s="36">
        <v>10433.263530192075</v>
      </c>
      <c r="E9" s="36">
        <v>4889.3571676184238</v>
      </c>
      <c r="F9" s="36">
        <v>5605.6017211555873</v>
      </c>
      <c r="G9" s="36">
        <v>46987.763489989127</v>
      </c>
      <c r="H9" s="36">
        <f>IF(SUM('BdP_Series Longas'!D29*1000)=0,"",SUM('BdP_Series Longas'!D29*1000))</f>
        <v>3960399.9999999995</v>
      </c>
      <c r="I9" s="36">
        <f>IF(SUM('BdP_Series Longas'!E29*1000)=0,"",SUM('BdP_Series Longas'!E29*1000))</f>
        <v>12147000</v>
      </c>
    </row>
    <row r="10" spans="1:77" ht="15.9" customHeight="1" x14ac:dyDescent="0.3">
      <c r="A10" s="31">
        <f t="shared" si="0"/>
        <v>1983</v>
      </c>
      <c r="B10" s="35">
        <v>19033.097941758533</v>
      </c>
      <c r="C10" s="36">
        <v>15362.034421061691</v>
      </c>
      <c r="D10" s="36">
        <v>7429.9326456242752</v>
      </c>
      <c r="E10" s="36">
        <v>4339.9646405658195</v>
      </c>
      <c r="F10" s="36">
        <v>3011.0416192332077</v>
      </c>
      <c r="G10" s="36">
        <v>49176.071268243526</v>
      </c>
      <c r="H10" s="36">
        <f>IF(SUM('BdP_Series Longas'!D30*1000)=0,"",SUM('BdP_Series Longas'!D30*1000))</f>
        <v>4837500</v>
      </c>
      <c r="I10" s="36">
        <f>IF(SUM('BdP_Series Longas'!E30*1000)=0,"",SUM('BdP_Series Longas'!E30*1000))</f>
        <v>15440000</v>
      </c>
    </row>
    <row r="11" spans="1:77" ht="15.9" customHeight="1" x14ac:dyDescent="0.3">
      <c r="A11" s="31">
        <f t="shared" si="0"/>
        <v>1984</v>
      </c>
      <c r="B11" s="35">
        <v>25683</v>
      </c>
      <c r="C11" s="36">
        <v>18924</v>
      </c>
      <c r="D11" s="36">
        <v>11238</v>
      </c>
      <c r="E11" s="36">
        <v>5008</v>
      </c>
      <c r="F11" s="36">
        <v>3427</v>
      </c>
      <c r="G11" s="36">
        <v>64280</v>
      </c>
      <c r="H11" s="36">
        <f>IF(SUM('BdP_Series Longas'!D31*1000)=0,"",SUM('BdP_Series Longas'!D31*1000))</f>
        <v>5235300</v>
      </c>
      <c r="I11" s="36">
        <f>IF(SUM('BdP_Series Longas'!E31*1000)=0,"",SUM('BdP_Series Longas'!E31*1000))</f>
        <v>18949000</v>
      </c>
    </row>
    <row r="12" spans="1:77" ht="15.9" customHeight="1" x14ac:dyDescent="0.3">
      <c r="A12" s="31">
        <f t="shared" si="0"/>
        <v>1985</v>
      </c>
      <c r="B12" s="35">
        <v>30746</v>
      </c>
      <c r="C12" s="36">
        <v>20156</v>
      </c>
      <c r="D12" s="36">
        <v>15218</v>
      </c>
      <c r="E12" s="36">
        <v>7392</v>
      </c>
      <c r="F12" s="36">
        <v>5182</v>
      </c>
      <c r="G12" s="36">
        <v>78695</v>
      </c>
      <c r="H12" s="36">
        <f>IF(SUM('BdP_Series Longas'!D32*1000)=0,"",SUM('BdP_Series Longas'!D32*1000))</f>
        <v>5999400</v>
      </c>
      <c r="I12" s="36">
        <f>IF(SUM('BdP_Series Longas'!E32*1000)=0,"",SUM('BdP_Series Longas'!E32*1000))</f>
        <v>23226699.999999996</v>
      </c>
    </row>
    <row r="13" spans="1:77" ht="15.9" customHeight="1" x14ac:dyDescent="0.3">
      <c r="A13" s="31">
        <f t="shared" si="0"/>
        <v>1986</v>
      </c>
      <c r="B13" s="35">
        <v>34053.395263858707</v>
      </c>
      <c r="C13" s="36">
        <v>21365.110987084765</v>
      </c>
      <c r="D13" s="36">
        <v>17924.576219836603</v>
      </c>
      <c r="E13" s="36">
        <v>6523.1179370900882</v>
      </c>
      <c r="F13" s="36">
        <v>5865.2069005166231</v>
      </c>
      <c r="G13" s="36">
        <v>85731.407308386784</v>
      </c>
      <c r="H13" s="36">
        <f>IF(SUM('BdP_Series Longas'!D33*1000)=0,"",SUM('BdP_Series Longas'!D33*1000))</f>
        <v>7063200</v>
      </c>
      <c r="I13" s="36">
        <f>IF(SUM('BdP_Series Longas'!E33*1000)=0,"",SUM('BdP_Series Longas'!E33*1000))</f>
        <v>28332600</v>
      </c>
    </row>
    <row r="14" spans="1:77" ht="15.9" customHeight="1" x14ac:dyDescent="0.3">
      <c r="A14" s="31">
        <f t="shared" si="0"/>
        <v>1987</v>
      </c>
      <c r="B14" s="35">
        <v>38317.365674287888</v>
      </c>
      <c r="C14" s="36">
        <v>27878.266050781574</v>
      </c>
      <c r="D14" s="36">
        <v>21139.201737838859</v>
      </c>
      <c r="E14" s="36">
        <v>10400.099251313881</v>
      </c>
      <c r="F14" s="36">
        <v>7477.0713559686437</v>
      </c>
      <c r="G14" s="36">
        <v>105212.00407019084</v>
      </c>
      <c r="H14" s="36">
        <f>IF(SUM('BdP_Series Longas'!D34*1000)=0,"",SUM('BdP_Series Longas'!D34*1000))</f>
        <v>9207300</v>
      </c>
      <c r="I14" s="36">
        <f>IF(SUM('BdP_Series Longas'!E34*1000)=0,"",SUM('BdP_Series Longas'!E34*1000))</f>
        <v>33508500</v>
      </c>
    </row>
    <row r="15" spans="1:77" ht="15.9" customHeight="1" x14ac:dyDescent="0.3">
      <c r="A15" s="31">
        <f t="shared" si="0"/>
        <v>1988</v>
      </c>
      <c r="B15" s="35">
        <v>49388.703819993287</v>
      </c>
      <c r="C15" s="36">
        <v>34522.298013707907</v>
      </c>
      <c r="D15" s="36">
        <v>26108.200296470113</v>
      </c>
      <c r="E15" s="36">
        <v>13555.546375828015</v>
      </c>
      <c r="F15" s="36">
        <v>14233.473678535946</v>
      </c>
      <c r="G15" s="36">
        <v>137808.22218453526</v>
      </c>
      <c r="H15" s="36">
        <f>IF(SUM('BdP_Series Longas'!D35*1000)=0,"",SUM('BdP_Series Longas'!D35*1000))</f>
        <v>11703599.999999998</v>
      </c>
      <c r="I15" s="36">
        <f>IF(SUM('BdP_Series Longas'!E35*1000)=0,"",SUM('BdP_Series Longas'!E35*1000))</f>
        <v>40045800</v>
      </c>
    </row>
    <row r="16" spans="1:77" ht="15.9" customHeight="1" x14ac:dyDescent="0.3">
      <c r="A16" s="31">
        <f t="shared" si="0"/>
        <v>1989</v>
      </c>
      <c r="B16" s="35">
        <v>60569.352421853844</v>
      </c>
      <c r="C16" s="36">
        <v>42910.375024219938</v>
      </c>
      <c r="D16" s="36">
        <v>31661.752430008466</v>
      </c>
      <c r="E16" s="36">
        <v>15084.834922749451</v>
      </c>
      <c r="F16" s="36">
        <v>22752.259303067673</v>
      </c>
      <c r="G16" s="36">
        <v>172977.57404654782</v>
      </c>
      <c r="H16" s="36">
        <f>IF(SUM('BdP_Series Longas'!D36*1000)=0,"",SUM('BdP_Series Longas'!D36*1000))</f>
        <v>13409199.999999998</v>
      </c>
      <c r="I16" s="36">
        <f>IF(SUM('BdP_Series Longas'!E36*1000)=0,"",SUM('BdP_Series Longas'!E36*1000))</f>
        <v>47221300</v>
      </c>
    </row>
    <row r="17" spans="1:9" ht="15.9" customHeight="1" x14ac:dyDescent="0.3">
      <c r="A17" s="31">
        <f t="shared" si="0"/>
        <v>1990</v>
      </c>
      <c r="B17" s="35">
        <v>58858.623407484367</v>
      </c>
      <c r="C17" s="36">
        <v>45799.263211104357</v>
      </c>
      <c r="D17" s="36">
        <v>49889.376022437093</v>
      </c>
      <c r="E17" s="36">
        <v>19233.530489086206</v>
      </c>
      <c r="F17" s="36">
        <v>16196.446721844757</v>
      </c>
      <c r="G17" s="36">
        <v>189977.23985195678</v>
      </c>
      <c r="H17" s="36">
        <f>IF(SUM('BdP_Series Longas'!D37*1000)=0,"",SUM('BdP_Series Longas'!D37*1000))</f>
        <v>15365900</v>
      </c>
      <c r="I17" s="36">
        <f>IF(SUM('BdP_Series Longas'!E37*1000)=0,"",SUM('BdP_Series Longas'!E37*1000))</f>
        <v>56692000</v>
      </c>
    </row>
    <row r="18" spans="1:9" ht="15.9" customHeight="1" x14ac:dyDescent="0.3">
      <c r="A18" s="31">
        <f t="shared" si="0"/>
        <v>1991</v>
      </c>
      <c r="B18" s="35">
        <v>82825.321375628628</v>
      </c>
      <c r="C18" s="36">
        <v>56151.828103928841</v>
      </c>
      <c r="D18" s="36">
        <v>74625.784549839009</v>
      </c>
      <c r="E18" s="36">
        <v>28375.397134808813</v>
      </c>
      <c r="F18" s="36">
        <v>16514.067155843379</v>
      </c>
      <c r="G18" s="36">
        <v>258492.39832004867</v>
      </c>
      <c r="H18" s="36">
        <f>IF(SUM('BdP_Series Longas'!D38*1000)=0,"",SUM('BdP_Series Longas'!D38*1000))</f>
        <v>17376300</v>
      </c>
      <c r="I18" s="36">
        <f>IF(SUM('BdP_Series Longas'!E38*1000)=0,"",SUM('BdP_Series Longas'!E38*1000))</f>
        <v>65005299.999999993</v>
      </c>
    </row>
    <row r="19" spans="1:9" ht="15.9" customHeight="1" x14ac:dyDescent="0.3">
      <c r="A19" s="31">
        <f t="shared" si="0"/>
        <v>1992</v>
      </c>
      <c r="B19" s="35">
        <v>100479.84036180718</v>
      </c>
      <c r="C19" s="36">
        <v>67733.240583868348</v>
      </c>
      <c r="D19" s="36">
        <v>83844.535674028142</v>
      </c>
      <c r="E19" s="36">
        <v>35350.647472978002</v>
      </c>
      <c r="F19" s="36">
        <v>23039.421983873839</v>
      </c>
      <c r="G19" s="36">
        <v>310447.68607655552</v>
      </c>
      <c r="H19" s="36">
        <f>IF(SUM('BdP_Series Longas'!D39*1000)=0,"",SUM('BdP_Series Longas'!D39*1000))</f>
        <v>19442000</v>
      </c>
      <c r="I19" s="36">
        <f>IF(SUM('BdP_Series Longas'!E39*1000)=0,"",SUM('BdP_Series Longas'!E39*1000))</f>
        <v>72957600</v>
      </c>
    </row>
    <row r="20" spans="1:9" ht="15.9" customHeight="1" x14ac:dyDescent="0.3">
      <c r="A20" s="31">
        <f t="shared" si="0"/>
        <v>1993</v>
      </c>
      <c r="B20" s="35">
        <v>114550.09128204569</v>
      </c>
      <c r="C20" s="36">
        <v>84273.996568386894</v>
      </c>
      <c r="D20" s="36">
        <v>101828.65538751995</v>
      </c>
      <c r="E20" s="36">
        <v>43677.531675394283</v>
      </c>
      <c r="F20" s="36">
        <v>28680.398993996991</v>
      </c>
      <c r="G20" s="36">
        <v>373011.67685877037</v>
      </c>
      <c r="H20" s="36">
        <f>IF(SUM('BdP_Series Longas'!D40*1000)=0,"",SUM('BdP_Series Longas'!D40*1000))</f>
        <v>18553100</v>
      </c>
      <c r="I20" s="36">
        <f>IF(SUM('BdP_Series Longas'!E40*1000)=0,"",SUM('BdP_Series Longas'!E40*1000))</f>
        <v>76065100</v>
      </c>
    </row>
    <row r="21" spans="1:9" ht="15.9" customHeight="1" x14ac:dyDescent="0.3">
      <c r="A21" s="31">
        <f t="shared" si="0"/>
        <v>1994</v>
      </c>
      <c r="B21" s="35">
        <v>103541.23419736812</v>
      </c>
      <c r="C21" s="36">
        <v>73473.585402109646</v>
      </c>
      <c r="D21" s="36">
        <v>86905.875242064139</v>
      </c>
      <c r="E21" s="36">
        <v>31688.683773710396</v>
      </c>
      <c r="F21" s="36">
        <v>18096.390481225179</v>
      </c>
      <c r="G21" s="36">
        <v>313705.76909647748</v>
      </c>
      <c r="H21" s="36">
        <f>IF(SUM('BdP_Series Longas'!D41*1000)=0,"",SUM('BdP_Series Longas'!D41*1000))</f>
        <v>19235100</v>
      </c>
      <c r="I21" s="36">
        <f>IF(SUM('BdP_Series Longas'!E41*1000)=0,"",SUM('BdP_Series Longas'!E41*1000))</f>
        <v>82468799.999999985</v>
      </c>
    </row>
    <row r="22" spans="1:9" ht="15.9" customHeight="1" x14ac:dyDescent="0.3">
      <c r="A22" s="31">
        <f t="shared" si="0"/>
        <v>1995</v>
      </c>
      <c r="B22" s="35">
        <v>103279.13818238064</v>
      </c>
      <c r="C22" s="36">
        <v>74250.099342961912</v>
      </c>
      <c r="D22" s="36">
        <v>63046.084352543789</v>
      </c>
      <c r="E22" s="36">
        <v>20557.027504286438</v>
      </c>
      <c r="F22" s="36">
        <v>12896.017254233493</v>
      </c>
      <c r="G22" s="36">
        <v>274028.36663640628</v>
      </c>
      <c r="H22" s="36">
        <f>IF(SUM('BdP_Series Longas'!D42*1000)=0,"",SUM('BdP_Series Longas'!D42*1000))</f>
        <v>20727200</v>
      </c>
      <c r="I22" s="36">
        <f>IF(SUM('BdP_Series Longas'!E42*1000)=0,"",SUM('BdP_Series Longas'!E42*1000))</f>
        <v>89028600</v>
      </c>
    </row>
    <row r="23" spans="1:9" ht="15.9" customHeight="1" x14ac:dyDescent="0.3">
      <c r="A23" s="31">
        <f t="shared" si="0"/>
        <v>1996</v>
      </c>
      <c r="B23" s="35">
        <v>137452.16928996425</v>
      </c>
      <c r="C23" s="36">
        <v>94353.11620795622</v>
      </c>
      <c r="D23" s="36">
        <v>101102.124520225</v>
      </c>
      <c r="E23" s="36">
        <v>29652.036520283589</v>
      </c>
      <c r="F23" s="36">
        <v>19937.024555001146</v>
      </c>
      <c r="G23" s="36">
        <v>382497.47109466186</v>
      </c>
      <c r="H23" s="36">
        <f>IF(SUM('BdP_Series Longas'!D43*1000)=0,"",SUM('BdP_Series Longas'!D43*1000))</f>
        <v>22478100</v>
      </c>
      <c r="I23" s="36">
        <f>IF(SUM('BdP_Series Longas'!E43*1000)=0,"",SUM('BdP_Series Longas'!E43*1000))</f>
        <v>94351600</v>
      </c>
    </row>
    <row r="24" spans="1:9" ht="15.9" customHeight="1" x14ac:dyDescent="0.3">
      <c r="A24" s="31">
        <f t="shared" si="0"/>
        <v>1997</v>
      </c>
      <c r="B24" s="35">
        <v>175059.0621587082</v>
      </c>
      <c r="C24" s="36">
        <v>117236.04162732745</v>
      </c>
      <c r="D24" s="36">
        <v>138418.04914848178</v>
      </c>
      <c r="E24" s="36">
        <v>35408.012572421532</v>
      </c>
      <c r="F24" s="36">
        <v>32434.011516434697</v>
      </c>
      <c r="G24" s="36">
        <v>498555.17702337366</v>
      </c>
      <c r="H24" s="36">
        <f>IF(SUM('BdP_Series Longas'!D44*1000)=0,"",SUM('BdP_Series Longas'!D44*1000))</f>
        <v>26603400</v>
      </c>
      <c r="I24" s="36">
        <f>IF(SUM('BdP_Series Longas'!E44*1000)=0,"",SUM('BdP_Series Longas'!E44*1000))</f>
        <v>102330900</v>
      </c>
    </row>
    <row r="25" spans="1:9" ht="15.9" customHeight="1" x14ac:dyDescent="0.3">
      <c r="A25" s="31">
        <f t="shared" si="0"/>
        <v>1998</v>
      </c>
      <c r="B25" s="35">
        <v>173078</v>
      </c>
      <c r="C25" s="36">
        <v>125056</v>
      </c>
      <c r="D25" s="36">
        <v>166584</v>
      </c>
      <c r="E25" s="36">
        <v>39453</v>
      </c>
      <c r="F25" s="36">
        <v>34477</v>
      </c>
      <c r="G25" s="36">
        <v>538648</v>
      </c>
      <c r="H25" s="36">
        <f>IF(SUM('BdP_Series Longas'!D45*1000)=0,"",SUM('BdP_Series Longas'!D45*1000))</f>
        <v>30453100</v>
      </c>
      <c r="I25" s="36">
        <f>IF(SUM('BdP_Series Longas'!E45*1000)=0,"",SUM('BdP_Series Longas'!E45*1000))</f>
        <v>111353400</v>
      </c>
    </row>
    <row r="26" spans="1:9" ht="15.9" customHeight="1" x14ac:dyDescent="0.3">
      <c r="A26" s="31">
        <f t="shared" si="0"/>
        <v>1999</v>
      </c>
      <c r="B26" s="35">
        <v>149882.96966031886</v>
      </c>
      <c r="C26" s="36">
        <v>159012.96781220209</v>
      </c>
      <c r="D26" s="36">
        <v>132041.97327173743</v>
      </c>
      <c r="E26" s="36">
        <v>20404.995869570306</v>
      </c>
      <c r="F26" s="36">
        <v>38336.992239731284</v>
      </c>
      <c r="G26" s="36">
        <v>499678.89885376242</v>
      </c>
      <c r="H26" s="36">
        <f>IF(SUM('BdP_Series Longas'!D46*1000)=0,"",SUM('BdP_Series Longas'!D46*1000))</f>
        <v>32999900</v>
      </c>
      <c r="I26" s="36">
        <f>IF(SUM('BdP_Series Longas'!E46*1000)=0,"",SUM('BdP_Series Longas'!E46*1000))</f>
        <v>119603300</v>
      </c>
    </row>
    <row r="27" spans="1:9" ht="15.9" customHeight="1" x14ac:dyDescent="0.3">
      <c r="A27" s="31">
        <f t="shared" si="0"/>
        <v>2000</v>
      </c>
      <c r="B27" s="35">
        <v>190322.04105285119</v>
      </c>
      <c r="C27" s="36">
        <v>123244.02658398711</v>
      </c>
      <c r="D27" s="36">
        <v>136994.02954989072</v>
      </c>
      <c r="E27" s="36">
        <v>28455.00613780268</v>
      </c>
      <c r="F27" s="36">
        <v>23107.004984227955</v>
      </c>
      <c r="G27" s="36">
        <v>502123.10830897535</v>
      </c>
      <c r="H27" s="36">
        <f>IF(SUM('BdP_Series Longas'!D47*1000)=0,"",SUM('BdP_Series Longas'!D47*1000))</f>
        <v>35959899.999999993</v>
      </c>
      <c r="I27" s="36">
        <f>IF(SUM('BdP_Series Longas'!E47*1000)=0,"",SUM('BdP_Series Longas'!E47*1000))</f>
        <v>128414500</v>
      </c>
    </row>
    <row r="28" spans="1:9" ht="15.9" customHeight="1" x14ac:dyDescent="0.3">
      <c r="A28" s="31">
        <f t="shared" si="0"/>
        <v>2001</v>
      </c>
      <c r="B28" s="35">
        <v>269718.0470812883</v>
      </c>
      <c r="C28" s="36">
        <v>216046.44578043651</v>
      </c>
      <c r="D28" s="36">
        <v>98942.951978876066</v>
      </c>
      <c r="E28" s="36">
        <v>66811.993346560659</v>
      </c>
      <c r="F28" s="36">
        <v>18830.561812838452</v>
      </c>
      <c r="G28" s="36">
        <v>670350</v>
      </c>
      <c r="H28" s="36">
        <f>IF(SUM('BdP_Series Longas'!D48*1000)=0,"",SUM('BdP_Series Longas'!D48*1000))</f>
        <v>37177399.999999993</v>
      </c>
      <c r="I28" s="36">
        <f>IF(SUM('BdP_Series Longas'!E48*1000)=0,"",SUM('BdP_Series Longas'!E48*1000))</f>
        <v>135775100</v>
      </c>
    </row>
    <row r="29" spans="1:9" ht="15.9" customHeight="1" x14ac:dyDescent="0.3">
      <c r="A29" s="31">
        <f t="shared" si="0"/>
        <v>2002</v>
      </c>
      <c r="B29" s="35">
        <v>289190</v>
      </c>
      <c r="C29" s="36">
        <v>251039.99999999997</v>
      </c>
      <c r="D29" s="36">
        <v>85350</v>
      </c>
      <c r="E29" s="36">
        <v>77860</v>
      </c>
      <c r="F29" s="36">
        <v>40250</v>
      </c>
      <c r="G29" s="36">
        <v>743690</v>
      </c>
      <c r="H29" s="36">
        <f>IF(SUM('BdP_Series Longas'!D49*1000)=0,"",SUM('BdP_Series Longas'!D49*1000))</f>
        <v>36860500</v>
      </c>
      <c r="I29" s="36">
        <f>IF(SUM('BdP_Series Longas'!E49*1000)=0,"",SUM('BdP_Series Longas'!E49*1000))</f>
        <v>142554200</v>
      </c>
    </row>
    <row r="30" spans="1:9" ht="15.9" customHeight="1" x14ac:dyDescent="0.3">
      <c r="A30" s="31">
        <f t="shared" si="0"/>
        <v>2003</v>
      </c>
      <c r="B30" s="35">
        <v>205641.950025575</v>
      </c>
      <c r="C30" s="36">
        <v>186258.78005267485</v>
      </c>
      <c r="D30" s="36">
        <v>96734.219454656515</v>
      </c>
      <c r="E30" s="36">
        <v>61490.441045657681</v>
      </c>
      <c r="F30" s="36">
        <v>38642.403901436024</v>
      </c>
      <c r="G30" s="36">
        <v>588767.79448000004</v>
      </c>
      <c r="H30" s="36">
        <f>IF(SUM('BdP_Series Longas'!D50*1000)=0,"",SUM('BdP_Series Longas'!D50*1000))</f>
        <v>34706300</v>
      </c>
      <c r="I30" s="36">
        <f>IF(SUM('BdP_Series Longas'!E50*1000)=0,"",SUM('BdP_Series Longas'!E50*1000))</f>
        <v>146067800</v>
      </c>
    </row>
    <row r="31" spans="1:9" ht="15.9" customHeight="1" x14ac:dyDescent="0.3">
      <c r="A31" s="31">
        <f t="shared" si="0"/>
        <v>2004</v>
      </c>
      <c r="B31" s="35">
        <v>190547.5038011517</v>
      </c>
      <c r="C31" s="36">
        <v>183315.81129024347</v>
      </c>
      <c r="D31" s="36">
        <v>58180.660265465078</v>
      </c>
      <c r="E31" s="36">
        <v>60399.342253317511</v>
      </c>
      <c r="F31" s="36">
        <v>39081.302588322724</v>
      </c>
      <c r="G31" s="36">
        <v>531523.55811999983</v>
      </c>
      <c r="H31" s="36">
        <f>IF(SUM('BdP_Series Longas'!D51*1000)=0,"",SUM('BdP_Series Longas'!D51*1000))</f>
        <v>35662700</v>
      </c>
      <c r="I31" s="36">
        <f>IF(SUM('BdP_Series Longas'!E51*1000)=0,"",SUM('BdP_Series Longas'!E51*1000))</f>
        <v>152248400.00000003</v>
      </c>
    </row>
    <row r="32" spans="1:9" ht="15.9" customHeight="1" x14ac:dyDescent="0.3">
      <c r="A32" s="31">
        <f t="shared" si="0"/>
        <v>2005</v>
      </c>
      <c r="B32" s="35">
        <v>198373.8118821457</v>
      </c>
      <c r="C32" s="36">
        <v>172002.11644207773</v>
      </c>
      <c r="D32" s="36">
        <v>47200.971970028761</v>
      </c>
      <c r="E32" s="36">
        <v>65284.270087015379</v>
      </c>
      <c r="F32" s="36">
        <v>48722.193548732306</v>
      </c>
      <c r="G32" s="36">
        <v>531583.36392999988</v>
      </c>
      <c r="H32" s="36">
        <f>IF(SUM('BdP_Series Longas'!D52*1000)=0,"",SUM('BdP_Series Longas'!D52*1000))</f>
        <v>36667800</v>
      </c>
      <c r="I32" s="36">
        <f>IF(SUM('BdP_Series Longas'!E52*1000)=0,"",SUM('BdP_Series Longas'!E52*1000))</f>
        <v>158552700</v>
      </c>
    </row>
    <row r="33" spans="1:9" ht="15.9" customHeight="1" x14ac:dyDescent="0.3">
      <c r="A33" s="31">
        <f t="shared" si="0"/>
        <v>2006</v>
      </c>
      <c r="B33" s="35">
        <v>195824.29025963088</v>
      </c>
      <c r="C33" s="36">
        <v>153950.97307526463</v>
      </c>
      <c r="D33" s="36">
        <v>56673.623054614814</v>
      </c>
      <c r="E33" s="36">
        <v>50382.519286167182</v>
      </c>
      <c r="F33" s="36">
        <v>39976.300954322338</v>
      </c>
      <c r="G33" s="36">
        <v>496807.70662999986</v>
      </c>
      <c r="H33" s="36">
        <f>IF(SUM('BdP_Series Longas'!D53*1000)=0,"",SUM('BdP_Series Longas'!D53*1000))</f>
        <v>37463200.000000007</v>
      </c>
      <c r="I33" s="36">
        <f>IF(SUM('BdP_Series Longas'!E53*1000)=0,"",SUM('BdP_Series Longas'!E53*1000))</f>
        <v>166260400</v>
      </c>
    </row>
    <row r="34" spans="1:9" ht="15.9" customHeight="1" x14ac:dyDescent="0.3">
      <c r="A34" s="31">
        <f t="shared" si="0"/>
        <v>2007</v>
      </c>
      <c r="B34" s="35">
        <v>199624.46598442367</v>
      </c>
      <c r="C34" s="36">
        <v>148900.04769158878</v>
      </c>
      <c r="D34" s="36">
        <v>76801.99819236761</v>
      </c>
      <c r="E34" s="36">
        <v>46421.900669781935</v>
      </c>
      <c r="F34" s="36">
        <v>37079.879151401874</v>
      </c>
      <c r="G34" s="36">
        <v>508829.321</v>
      </c>
      <c r="H34" s="36">
        <f>IF(SUM('BdP_Series Longas'!D54*1000)=0,"",SUM('BdP_Series Longas'!D54*1000))</f>
        <v>39500799.999999993</v>
      </c>
      <c r="I34" s="36">
        <f>IF(SUM('BdP_Series Longas'!E54*1000)=0,"",SUM('BdP_Series Longas'!E54*1000))</f>
        <v>175483400</v>
      </c>
    </row>
    <row r="35" spans="1:9" ht="15.9" customHeight="1" x14ac:dyDescent="0.3">
      <c r="A35" s="31">
        <f t="shared" si="0"/>
        <v>2008</v>
      </c>
      <c r="B35" s="35">
        <v>211418.83806729491</v>
      </c>
      <c r="C35" s="36">
        <v>181528.88472216195</v>
      </c>
      <c r="D35" s="36">
        <v>60652.430209206766</v>
      </c>
      <c r="E35" s="36">
        <v>66513.944749414368</v>
      </c>
      <c r="F35" s="36">
        <v>38212.968809123238</v>
      </c>
      <c r="G35" s="36">
        <v>558326.01910999964</v>
      </c>
      <c r="H35" s="36">
        <f>IF(SUM('BdP_Series Longas'!D55*1000)=0,"",SUM('BdP_Series Longas'!D55*1000))</f>
        <v>40929000</v>
      </c>
      <c r="I35" s="36">
        <f>IF(SUM('BdP_Series Longas'!E55*1000)=0,"",SUM('BdP_Series Longas'!E55*1000))</f>
        <v>179102800</v>
      </c>
    </row>
    <row r="36" spans="1:9" ht="15.9" customHeight="1" x14ac:dyDescent="0.3">
      <c r="A36" s="31">
        <f t="shared" si="0"/>
        <v>2009</v>
      </c>
      <c r="B36" s="35">
        <v>209732.84731222186</v>
      </c>
      <c r="C36" s="36">
        <v>164741.4677876925</v>
      </c>
      <c r="D36" s="36">
        <v>74805.622541548815</v>
      </c>
      <c r="E36" s="36">
        <v>65547.965432970159</v>
      </c>
      <c r="F36" s="36">
        <v>53002.172004520195</v>
      </c>
      <c r="G36" s="36">
        <v>567829.03254999989</v>
      </c>
      <c r="H36" s="36">
        <f>IF(SUM('BdP_Series Longas'!D56*1000)=0,"",SUM('BdP_Series Longas'!D56*1000))</f>
        <v>37191100.000000007</v>
      </c>
      <c r="I36" s="36">
        <f>IF(SUM('BdP_Series Longas'!E56*1000)=0,"",SUM('BdP_Series Longas'!E56*1000))</f>
        <v>175416400</v>
      </c>
    </row>
    <row r="37" spans="1:9" ht="15.9" customHeight="1" x14ac:dyDescent="0.3">
      <c r="A37" s="31">
        <f t="shared" si="0"/>
        <v>2010</v>
      </c>
      <c r="B37" s="35">
        <v>159572.85451767338</v>
      </c>
      <c r="C37" s="36">
        <v>140049.94563277741</v>
      </c>
      <c r="D37" s="36">
        <v>53223.493186471387</v>
      </c>
      <c r="E37" s="36">
        <v>56050.420470427984</v>
      </c>
      <c r="F37" s="36">
        <v>19939.652342649679</v>
      </c>
      <c r="G37" s="36">
        <v>428836.36614999984</v>
      </c>
      <c r="H37" s="36">
        <f>IF(SUM('BdP_Series Longas'!D57*1000)=0,"",SUM('BdP_Series Longas'!D57*1000))</f>
        <v>36952900</v>
      </c>
      <c r="I37" s="36">
        <f>IF(SUM('BdP_Series Longas'!E57*1000)=0,"",SUM('BdP_Series Longas'!E57*1000))</f>
        <v>179610800.00000003</v>
      </c>
    </row>
    <row r="38" spans="1:9" ht="15.9" customHeight="1" x14ac:dyDescent="0.3">
      <c r="A38" s="31">
        <f t="shared" si="0"/>
        <v>2011</v>
      </c>
      <c r="B38" s="35">
        <v>164675.26194597848</v>
      </c>
      <c r="C38" s="36">
        <v>141614.15653762384</v>
      </c>
      <c r="D38" s="36">
        <v>38769.226780677105</v>
      </c>
      <c r="E38" s="36">
        <v>46559.07386251507</v>
      </c>
      <c r="F38" s="36">
        <v>12692.18733320546</v>
      </c>
      <c r="G38" s="36">
        <v>404309.90645999997</v>
      </c>
      <c r="H38" s="36">
        <f>IF(SUM('BdP_Series Longas'!D58*1000)=0,"",SUM('BdP_Series Longas'!D58*1000))</f>
        <v>32437399.999999996</v>
      </c>
      <c r="I38" s="36">
        <f>IF(SUM('BdP_Series Longas'!E58*1000)=0,"",SUM('BdP_Series Longas'!E58*1000))</f>
        <v>176096200</v>
      </c>
    </row>
    <row r="39" spans="1:9" ht="15.9" customHeight="1" x14ac:dyDescent="0.3">
      <c r="A39" s="31">
        <f t="shared" si="0"/>
        <v>2012</v>
      </c>
      <c r="B39" s="35"/>
      <c r="C39" s="36"/>
      <c r="D39" s="36"/>
      <c r="E39" s="36"/>
      <c r="F39" s="36"/>
      <c r="G39" s="36">
        <v>377135.57407999999</v>
      </c>
      <c r="H39" s="36">
        <f>IF(SUM('BdP_Series Longas'!D59*1000)=0,"",SUM('BdP_Series Longas'!D59*1000))</f>
        <v>26631600</v>
      </c>
      <c r="I39" s="36">
        <f>IF(SUM('BdP_Series Longas'!E59*1000)=0,"",SUM('BdP_Series Longas'!E59*1000))</f>
        <v>168295599.99999997</v>
      </c>
    </row>
    <row r="40" spans="1:9" ht="15.9" customHeight="1" x14ac:dyDescent="0.3">
      <c r="A40" s="31">
        <f t="shared" si="0"/>
        <v>2013</v>
      </c>
      <c r="B40" s="35"/>
      <c r="C40" s="36"/>
      <c r="D40" s="36"/>
      <c r="E40" s="36"/>
      <c r="F40" s="36"/>
      <c r="G40" s="36">
        <v>419854.84959</v>
      </c>
      <c r="H40" s="36">
        <f>IF(SUM('BdP_Series Longas'!D60*1000)=0,"",SUM('BdP_Series Longas'!D60*1000))</f>
        <v>25150300</v>
      </c>
      <c r="I40" s="36">
        <f>IF(SUM('BdP_Series Longas'!E60*1000)=0,"",SUM('BdP_Series Longas'!E60*1000))</f>
        <v>170492300</v>
      </c>
    </row>
    <row r="41" spans="1:9" ht="15.9" customHeight="1" x14ac:dyDescent="0.3">
      <c r="A41" s="31">
        <f t="shared" si="0"/>
        <v>2014</v>
      </c>
      <c r="B41" s="35"/>
      <c r="C41" s="36"/>
      <c r="D41" s="36"/>
      <c r="E41" s="36"/>
      <c r="F41" s="36"/>
      <c r="G41" s="36">
        <v>263107.53495000006</v>
      </c>
      <c r="H41" s="36">
        <f>IF(SUM('BdP_Series Longas'!D61*1000)=0,"",SUM('BdP_Series Longas'!D61*1000))</f>
        <v>26012699.999999996</v>
      </c>
      <c r="I41" s="36">
        <f>IF(SUM('BdP_Series Longas'!E61*1000)=0,"",SUM('BdP_Series Longas'!E61*1000))</f>
        <v>173053700</v>
      </c>
    </row>
    <row r="42" spans="1:9" ht="15.9" customHeight="1" x14ac:dyDescent="0.3">
      <c r="A42" s="31">
        <f t="shared" si="0"/>
        <v>2015</v>
      </c>
      <c r="B42" s="35"/>
      <c r="C42" s="36"/>
      <c r="D42" s="36"/>
      <c r="E42" s="36"/>
      <c r="F42" s="36"/>
      <c r="G42" s="36">
        <v>260064.66728000005</v>
      </c>
      <c r="H42" s="36">
        <f>IF(SUM('BdP_Series Longas'!D62*1000)=0,"",SUM('BdP_Series Longas'!D62*1000))</f>
        <v>27886500</v>
      </c>
      <c r="I42" s="36">
        <f>IF(SUM('BdP_Series Longas'!E62*1000)=0,"",SUM('BdP_Series Longas'!E62*1000))</f>
        <v>179713200</v>
      </c>
    </row>
    <row r="43" spans="1:9" ht="15.9" customHeight="1" x14ac:dyDescent="0.3">
      <c r="A43" s="31">
        <f t="shared" si="0"/>
        <v>2016</v>
      </c>
      <c r="B43" s="35"/>
      <c r="C43" s="36"/>
      <c r="D43" s="36"/>
      <c r="E43" s="36"/>
      <c r="F43" s="36"/>
      <c r="G43" s="36">
        <v>296332.32384999993</v>
      </c>
      <c r="H43" s="36">
        <f>IF(SUM('BdP_Series Longas'!D63*1000)=0,"",SUM('BdP_Series Longas'!D63*1000))</f>
        <v>28893300</v>
      </c>
      <c r="I43" s="36">
        <f>IF(SUM('BdP_Series Longas'!E63*1000)=0,"",SUM('BdP_Series Longas'!E63*1000))</f>
        <v>186489800</v>
      </c>
    </row>
    <row r="44" spans="1:9" ht="15.9" customHeight="1" x14ac:dyDescent="0.3">
      <c r="A44" s="45">
        <f t="shared" si="0"/>
        <v>2017</v>
      </c>
      <c r="B44" s="35"/>
      <c r="C44" s="36"/>
      <c r="D44" s="36"/>
      <c r="E44" s="36"/>
      <c r="F44" s="36"/>
      <c r="G44" s="36">
        <v>429840.71703999996</v>
      </c>
      <c r="H44" s="36">
        <f>IF(SUM('BdP_Series Longas'!D64*1000)=0,"",SUM('BdP_Series Longas'!D64*1000))</f>
        <v>32887699.999999996</v>
      </c>
      <c r="I44" s="36">
        <f>IF(SUM('BdP_Series Longas'!E64*1000)=0,"",SUM('BdP_Series Longas'!E64*1000))</f>
        <v>195947100</v>
      </c>
    </row>
    <row r="45" spans="1:9" ht="15.9" customHeight="1" x14ac:dyDescent="0.3">
      <c r="A45" s="45">
        <f t="shared" si="0"/>
        <v>2018</v>
      </c>
      <c r="B45" s="35"/>
      <c r="C45" s="36"/>
      <c r="D45" s="36"/>
      <c r="E45" s="36"/>
      <c r="F45" s="36"/>
      <c r="G45" s="36">
        <v>324463.28367000009</v>
      </c>
      <c r="H45" s="36">
        <f>IF(SUM('BdP_Series Longas'!D65*1000)=0,"",SUM('BdP_Series Longas'!D65*1000))</f>
        <v>35953400</v>
      </c>
      <c r="I45" s="36">
        <f>IF(SUM('BdP_Series Longas'!E65*1000)=0,"",SUM('BdP_Series Longas'!E65*1000))</f>
        <v>205184200</v>
      </c>
    </row>
    <row r="46" spans="1:9" ht="15.9" customHeight="1" x14ac:dyDescent="0.3">
      <c r="A46" s="45">
        <f t="shared" si="0"/>
        <v>2019</v>
      </c>
      <c r="B46" s="35"/>
      <c r="C46" s="36"/>
      <c r="D46" s="36"/>
      <c r="E46" s="36"/>
      <c r="F46" s="36"/>
      <c r="G46" s="36">
        <v>358413.46155000001</v>
      </c>
      <c r="H46" s="36">
        <f>IF(SUM('BdP_Series Longas'!D66*1000)=0,"",SUM('BdP_Series Longas'!D66*1000))</f>
        <v>38815100</v>
      </c>
      <c r="I46" s="36">
        <f>IF(SUM('BdP_Series Longas'!E66*1000)=0,"",SUM('BdP_Series Longas'!E66*1000))</f>
        <v>214374700</v>
      </c>
    </row>
    <row r="47" spans="1:9" ht="15.9" customHeight="1" x14ac:dyDescent="0.3">
      <c r="A47" s="45">
        <f t="shared" si="0"/>
        <v>2020</v>
      </c>
      <c r="B47" s="35"/>
      <c r="C47" s="36"/>
      <c r="D47" s="36"/>
      <c r="E47" s="36"/>
      <c r="F47" s="36"/>
      <c r="G47" s="36">
        <v>480976</v>
      </c>
      <c r="H47" s="36">
        <f>IF(SUM('BdP_Series Longas'!D67*1000)=0,"",SUM('BdP_Series Longas'!D67*1000))</f>
        <v>38509799.999999993</v>
      </c>
      <c r="I47" s="36">
        <f>IF(SUM('BdP_Series Longas'!E67*1000)=0,"",SUM('BdP_Series Longas'!E67*1000))</f>
        <v>200518900.00000003</v>
      </c>
    </row>
    <row r="48" spans="1:9" ht="15.9" customHeight="1" x14ac:dyDescent="0.3">
      <c r="A48" s="45">
        <f t="shared" si="0"/>
        <v>2021</v>
      </c>
      <c r="B48" s="35"/>
      <c r="C48" s="36"/>
      <c r="D48" s="36"/>
      <c r="E48" s="36"/>
      <c r="F48" s="36"/>
      <c r="G48" s="36">
        <v>625943</v>
      </c>
      <c r="H48" s="36">
        <f>IF(SUM('BdP_Series Longas'!D68*1000)=0,"",SUM('BdP_Series Longas'!D68*1000))</f>
        <v>43639400</v>
      </c>
      <c r="I48" s="36">
        <f>IF(SUM('BdP_Series Longas'!E68*1000)=0,"",SUM('BdP_Series Longas'!E68*1000))</f>
        <v>216053300</v>
      </c>
    </row>
    <row r="49" spans="1:16384" s="34" customFormat="1" ht="15.9" customHeight="1" x14ac:dyDescent="0.3">
      <c r="A49" s="45">
        <f t="shared" si="0"/>
        <v>2022</v>
      </c>
      <c r="B49" s="35"/>
      <c r="C49" s="36"/>
      <c r="D49" s="36"/>
      <c r="E49" s="36"/>
      <c r="F49" s="36"/>
      <c r="G49" s="36">
        <v>548162.15547000011</v>
      </c>
      <c r="H49" s="36">
        <f>IF(SUM('BdP_Series Longas'!D69*1000)=0,"",SUM('BdP_Series Longas'!D69*1000))</f>
        <v>48665500</v>
      </c>
      <c r="I49" s="36">
        <f>IF(SUM('BdP_Series Longas'!E69*1000)=0,"",SUM('BdP_Series Longas'!E69*1000))</f>
        <v>242340900.00000003</v>
      </c>
    </row>
    <row r="50" spans="1:16384" s="34" customFormat="1" ht="15.9" customHeight="1" x14ac:dyDescent="0.3">
      <c r="A50" s="45">
        <f t="shared" si="0"/>
        <v>2023</v>
      </c>
      <c r="B50" s="35"/>
      <c r="C50" s="36"/>
      <c r="D50" s="36"/>
      <c r="E50" s="36"/>
      <c r="F50" s="36"/>
      <c r="G50" s="36">
        <v>532492.24030999991</v>
      </c>
      <c r="H50" s="36">
        <f>IF(SUM('BdP_Series Longas'!D70*1000)=0,"",SUM('BdP_Series Longas'!D70*1000))</f>
        <v>51472200</v>
      </c>
      <c r="I50" s="36">
        <f>IF(SUM('BdP_Series Longas'!E70*1000)=0,"",SUM('BdP_Series Longas'!E70*1000))</f>
        <v>265502900.00000003</v>
      </c>
    </row>
    <row r="51" spans="1:16384" s="34" customFormat="1" ht="15.9" customHeight="1" thickBot="1" x14ac:dyDescent="0.35">
      <c r="A51" s="46"/>
      <c r="B51" s="47"/>
      <c r="C51" s="48"/>
      <c r="D51" s="48"/>
      <c r="E51" s="48"/>
      <c r="F51" s="48"/>
      <c r="G51" s="48"/>
      <c r="H51" s="48"/>
      <c r="I51" s="48"/>
    </row>
    <row r="52" spans="1:16384" s="34" customFormat="1" ht="54.75" customHeight="1" x14ac:dyDescent="0.3">
      <c r="A52" s="74" t="s">
        <v>85</v>
      </c>
      <c r="B52" s="74"/>
      <c r="C52" s="74"/>
      <c r="D52" s="74"/>
      <c r="E52" s="74"/>
      <c r="F52" s="74"/>
      <c r="G52" s="74"/>
      <c r="H52" s="74"/>
      <c r="I52" s="74"/>
      <c r="J52" s="38"/>
    </row>
    <row r="53" spans="1:16384" s="34" customFormat="1" ht="58.2" customHeight="1" x14ac:dyDescent="0.3">
      <c r="A53" s="74" t="s">
        <v>119</v>
      </c>
      <c r="B53" s="74"/>
      <c r="C53" s="74"/>
      <c r="D53" s="74"/>
      <c r="E53" s="74"/>
      <c r="F53" s="74"/>
      <c r="G53" s="74"/>
      <c r="H53" s="74"/>
      <c r="I53" s="74"/>
      <c r="J53" s="38"/>
    </row>
    <row r="54" spans="1:16384" s="49" customFormat="1" ht="12.75" customHeight="1" x14ac:dyDescent="0.3">
      <c r="A54" s="84" t="str">
        <f>"2012"&amp;"-"&amp;Est_Mun_Cor_Dados_Graf!T4&amp;":"</f>
        <v>2012-2023:</v>
      </c>
      <c r="B54" s="84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  <c r="DK54" s="84"/>
      <c r="DL54" s="84"/>
      <c r="DM54" s="84"/>
      <c r="DN54" s="84"/>
      <c r="DO54" s="84"/>
      <c r="DP54" s="84"/>
      <c r="DQ54" s="84"/>
      <c r="DR54" s="84"/>
      <c r="DS54" s="84"/>
      <c r="DT54" s="84"/>
      <c r="DU54" s="84"/>
      <c r="DV54" s="84"/>
      <c r="DW54" s="84"/>
      <c r="DX54" s="84"/>
      <c r="DY54" s="84"/>
      <c r="DZ54" s="84"/>
      <c r="EA54" s="84"/>
      <c r="EB54" s="84"/>
      <c r="EC54" s="84"/>
      <c r="ED54" s="84"/>
      <c r="EE54" s="84"/>
      <c r="EF54" s="84"/>
      <c r="EG54" s="84"/>
      <c r="EH54" s="84"/>
      <c r="EI54" s="84"/>
      <c r="EJ54" s="84"/>
      <c r="EK54" s="84"/>
      <c r="EL54" s="84"/>
      <c r="EM54" s="84"/>
      <c r="EN54" s="84"/>
      <c r="EO54" s="84"/>
      <c r="EP54" s="84"/>
      <c r="EQ54" s="84"/>
      <c r="ER54" s="84"/>
      <c r="ES54" s="84"/>
      <c r="ET54" s="84"/>
      <c r="EU54" s="84"/>
      <c r="EV54" s="84"/>
      <c r="EW54" s="84"/>
      <c r="EX54" s="84"/>
      <c r="EY54" s="84"/>
      <c r="EZ54" s="84"/>
      <c r="FA54" s="84"/>
      <c r="FB54" s="84"/>
      <c r="FC54" s="84"/>
      <c r="FD54" s="84"/>
      <c r="FE54" s="84"/>
      <c r="FF54" s="84"/>
      <c r="FG54" s="84"/>
      <c r="FH54" s="84"/>
      <c r="FI54" s="84"/>
      <c r="FJ54" s="84"/>
      <c r="FK54" s="84"/>
      <c r="FL54" s="84"/>
      <c r="FM54" s="84"/>
      <c r="FN54" s="84"/>
      <c r="FO54" s="84"/>
      <c r="FP54" s="84"/>
      <c r="FQ54" s="84"/>
      <c r="FR54" s="84"/>
      <c r="FS54" s="84"/>
      <c r="FT54" s="84"/>
      <c r="FU54" s="84"/>
      <c r="FV54" s="84"/>
      <c r="FW54" s="84"/>
      <c r="FX54" s="84"/>
      <c r="FY54" s="84"/>
      <c r="FZ54" s="84"/>
      <c r="GA54" s="84"/>
      <c r="GB54" s="84"/>
      <c r="GC54" s="84"/>
      <c r="GD54" s="84"/>
      <c r="GE54" s="84"/>
      <c r="GF54" s="84"/>
      <c r="GG54" s="84"/>
      <c r="GH54" s="84"/>
      <c r="GI54" s="84"/>
      <c r="GJ54" s="84"/>
      <c r="GK54" s="84"/>
      <c r="GL54" s="84"/>
      <c r="GM54" s="84"/>
      <c r="GN54" s="84"/>
      <c r="GO54" s="84"/>
      <c r="GP54" s="84"/>
      <c r="GQ54" s="84"/>
      <c r="GR54" s="84"/>
      <c r="GS54" s="84"/>
      <c r="GT54" s="84"/>
      <c r="GU54" s="84"/>
      <c r="GV54" s="84"/>
      <c r="GW54" s="84"/>
      <c r="GX54" s="84"/>
      <c r="GY54" s="84"/>
      <c r="GZ54" s="84"/>
      <c r="HA54" s="84"/>
      <c r="HB54" s="84"/>
      <c r="HC54" s="84"/>
      <c r="HD54" s="84"/>
      <c r="HE54" s="84"/>
      <c r="HF54" s="84"/>
      <c r="HG54" s="84"/>
      <c r="HH54" s="84"/>
      <c r="HI54" s="84"/>
      <c r="HJ54" s="84"/>
      <c r="HK54" s="84"/>
      <c r="HL54" s="84"/>
      <c r="HM54" s="84"/>
      <c r="HN54" s="84"/>
      <c r="HO54" s="84"/>
      <c r="HP54" s="84"/>
      <c r="HQ54" s="84"/>
      <c r="HR54" s="84"/>
      <c r="HS54" s="84"/>
      <c r="HT54" s="84"/>
      <c r="HU54" s="84"/>
      <c r="HV54" s="84"/>
      <c r="HW54" s="84"/>
      <c r="HX54" s="84"/>
      <c r="HY54" s="84"/>
      <c r="HZ54" s="84"/>
      <c r="IA54" s="84"/>
      <c r="IB54" s="84"/>
      <c r="IC54" s="84"/>
      <c r="ID54" s="84"/>
      <c r="IE54" s="84"/>
      <c r="IF54" s="84"/>
      <c r="IG54" s="84"/>
      <c r="IH54" s="84"/>
      <c r="II54" s="84"/>
      <c r="IJ54" s="84"/>
      <c r="IK54" s="84"/>
      <c r="IL54" s="84"/>
      <c r="IM54" s="84"/>
      <c r="IN54" s="84"/>
      <c r="IO54" s="84"/>
      <c r="IP54" s="84"/>
      <c r="IQ54" s="84"/>
      <c r="IR54" s="84"/>
      <c r="IS54" s="84"/>
      <c r="IT54" s="84"/>
      <c r="IU54" s="84"/>
      <c r="IV54" s="84"/>
      <c r="IW54" s="84"/>
      <c r="IX54" s="84"/>
      <c r="IY54" s="84"/>
      <c r="IZ54" s="84"/>
      <c r="JA54" s="84"/>
      <c r="JB54" s="84"/>
      <c r="JC54" s="84"/>
      <c r="JD54" s="84"/>
      <c r="JE54" s="84"/>
      <c r="JF54" s="84"/>
      <c r="JG54" s="84"/>
      <c r="JH54" s="84"/>
      <c r="JI54" s="84"/>
      <c r="JJ54" s="84"/>
      <c r="JK54" s="84"/>
      <c r="JL54" s="84"/>
      <c r="JM54" s="84"/>
      <c r="JN54" s="84"/>
      <c r="JO54" s="84"/>
      <c r="JP54" s="84"/>
      <c r="JQ54" s="84"/>
      <c r="JR54" s="84"/>
      <c r="JS54" s="84"/>
      <c r="JT54" s="84"/>
      <c r="JU54" s="84"/>
      <c r="JV54" s="84"/>
      <c r="JW54" s="84"/>
      <c r="JX54" s="84"/>
      <c r="JY54" s="84"/>
      <c r="JZ54" s="84"/>
      <c r="KA54" s="84"/>
      <c r="KB54" s="84"/>
      <c r="KC54" s="84"/>
      <c r="KD54" s="84"/>
      <c r="KE54" s="84"/>
      <c r="KF54" s="84"/>
      <c r="KG54" s="84"/>
      <c r="KH54" s="84"/>
      <c r="KI54" s="84"/>
      <c r="KJ54" s="84"/>
      <c r="KK54" s="84"/>
      <c r="KL54" s="84"/>
      <c r="KM54" s="84"/>
      <c r="KN54" s="84"/>
      <c r="KO54" s="84"/>
      <c r="KP54" s="84"/>
      <c r="KQ54" s="84"/>
      <c r="KR54" s="84"/>
      <c r="KS54" s="84"/>
      <c r="KT54" s="84"/>
      <c r="KU54" s="84"/>
      <c r="KV54" s="84"/>
      <c r="KW54" s="84"/>
      <c r="KX54" s="84"/>
      <c r="KY54" s="84"/>
      <c r="KZ54" s="84"/>
      <c r="LA54" s="84"/>
      <c r="LB54" s="84"/>
      <c r="LC54" s="84"/>
      <c r="LD54" s="84"/>
      <c r="LE54" s="84"/>
      <c r="LF54" s="84"/>
      <c r="LG54" s="84"/>
      <c r="LH54" s="84"/>
      <c r="LI54" s="84"/>
      <c r="LJ54" s="84"/>
      <c r="LK54" s="84"/>
      <c r="LL54" s="84"/>
      <c r="LM54" s="84"/>
      <c r="LN54" s="84"/>
      <c r="LO54" s="84"/>
      <c r="LP54" s="84"/>
      <c r="LQ54" s="84"/>
      <c r="LR54" s="84"/>
      <c r="LS54" s="84"/>
      <c r="LT54" s="84"/>
      <c r="LU54" s="84"/>
      <c r="LV54" s="84"/>
      <c r="LW54" s="84"/>
      <c r="LX54" s="84"/>
      <c r="LY54" s="84"/>
      <c r="LZ54" s="84"/>
      <c r="MA54" s="84"/>
      <c r="MB54" s="84"/>
      <c r="MC54" s="84"/>
      <c r="MD54" s="84"/>
      <c r="ME54" s="84"/>
      <c r="MF54" s="84"/>
      <c r="MG54" s="84"/>
      <c r="MH54" s="84"/>
      <c r="MI54" s="84"/>
      <c r="MJ54" s="84"/>
      <c r="MK54" s="84"/>
      <c r="ML54" s="84"/>
      <c r="MM54" s="84"/>
      <c r="MN54" s="84"/>
      <c r="MO54" s="84"/>
      <c r="MP54" s="84"/>
      <c r="MQ54" s="84"/>
      <c r="MR54" s="84"/>
      <c r="MS54" s="84"/>
      <c r="MT54" s="84"/>
      <c r="MU54" s="84"/>
      <c r="MV54" s="84"/>
      <c r="MW54" s="84"/>
      <c r="MX54" s="84"/>
      <c r="MY54" s="84"/>
      <c r="MZ54" s="84"/>
      <c r="NA54" s="84"/>
      <c r="NB54" s="84"/>
      <c r="NC54" s="84"/>
      <c r="ND54" s="84"/>
      <c r="NE54" s="84"/>
      <c r="NF54" s="84"/>
      <c r="NG54" s="84"/>
      <c r="NH54" s="84"/>
      <c r="NI54" s="84"/>
      <c r="NJ54" s="84"/>
      <c r="NK54" s="84"/>
      <c r="NL54" s="84"/>
      <c r="NM54" s="84"/>
      <c r="NN54" s="84"/>
      <c r="NO54" s="84"/>
      <c r="NP54" s="84"/>
      <c r="NQ54" s="84"/>
      <c r="NR54" s="84"/>
      <c r="NS54" s="84"/>
      <c r="NT54" s="84"/>
      <c r="NU54" s="84"/>
      <c r="NV54" s="84"/>
      <c r="NW54" s="84"/>
      <c r="NX54" s="84"/>
      <c r="NY54" s="84"/>
      <c r="NZ54" s="84"/>
      <c r="OA54" s="84"/>
      <c r="OB54" s="84"/>
      <c r="OC54" s="84"/>
      <c r="OD54" s="84"/>
      <c r="OE54" s="84"/>
      <c r="OF54" s="84"/>
      <c r="OG54" s="84"/>
      <c r="OH54" s="84"/>
      <c r="OI54" s="84"/>
      <c r="OJ54" s="84"/>
      <c r="OK54" s="84"/>
      <c r="OL54" s="84"/>
      <c r="OM54" s="84"/>
      <c r="ON54" s="84"/>
      <c r="OO54" s="84"/>
      <c r="OP54" s="84"/>
      <c r="OQ54" s="84"/>
      <c r="OR54" s="84"/>
      <c r="OS54" s="84"/>
      <c r="OT54" s="84"/>
      <c r="OU54" s="84"/>
      <c r="OV54" s="84"/>
      <c r="OW54" s="84"/>
      <c r="OX54" s="84"/>
      <c r="OY54" s="84"/>
      <c r="OZ54" s="84"/>
      <c r="PA54" s="84"/>
      <c r="PB54" s="84"/>
      <c r="PC54" s="84"/>
      <c r="PD54" s="84"/>
      <c r="PE54" s="84"/>
      <c r="PF54" s="84"/>
      <c r="PG54" s="84"/>
      <c r="PH54" s="84"/>
      <c r="PI54" s="84"/>
      <c r="PJ54" s="84"/>
      <c r="PK54" s="84"/>
      <c r="PL54" s="84"/>
      <c r="PM54" s="84"/>
      <c r="PN54" s="84"/>
      <c r="PO54" s="84"/>
      <c r="PP54" s="84"/>
      <c r="PQ54" s="84"/>
      <c r="PR54" s="84"/>
      <c r="PS54" s="84"/>
      <c r="PT54" s="84"/>
      <c r="PU54" s="84"/>
      <c r="PV54" s="84"/>
      <c r="PW54" s="84"/>
      <c r="PX54" s="84"/>
      <c r="PY54" s="84"/>
      <c r="PZ54" s="84"/>
      <c r="QA54" s="84"/>
      <c r="QB54" s="84"/>
      <c r="QC54" s="84"/>
      <c r="QD54" s="84"/>
      <c r="QE54" s="84"/>
      <c r="QF54" s="84"/>
      <c r="QG54" s="84"/>
      <c r="QH54" s="84"/>
      <c r="QI54" s="84"/>
      <c r="QJ54" s="84"/>
      <c r="QK54" s="84"/>
      <c r="QL54" s="84"/>
      <c r="QM54" s="84"/>
      <c r="QN54" s="84"/>
      <c r="QO54" s="84"/>
      <c r="QP54" s="84"/>
      <c r="QQ54" s="84"/>
      <c r="QR54" s="84"/>
      <c r="QS54" s="84"/>
      <c r="QT54" s="84"/>
      <c r="QU54" s="84"/>
      <c r="QV54" s="84"/>
      <c r="QW54" s="84"/>
      <c r="QX54" s="84"/>
      <c r="QY54" s="84"/>
      <c r="QZ54" s="84"/>
      <c r="RA54" s="84"/>
      <c r="RB54" s="84"/>
      <c r="RC54" s="84"/>
      <c r="RD54" s="84"/>
      <c r="RE54" s="84"/>
      <c r="RF54" s="84"/>
      <c r="RG54" s="84"/>
      <c r="RH54" s="84"/>
      <c r="RI54" s="84"/>
      <c r="RJ54" s="84"/>
      <c r="RK54" s="84"/>
      <c r="RL54" s="84"/>
      <c r="RM54" s="84"/>
      <c r="RN54" s="84"/>
      <c r="RO54" s="84"/>
      <c r="RP54" s="84"/>
      <c r="RQ54" s="84"/>
      <c r="RR54" s="84"/>
      <c r="RS54" s="84"/>
      <c r="RT54" s="84"/>
      <c r="RU54" s="84"/>
      <c r="RV54" s="84"/>
      <c r="RW54" s="84"/>
      <c r="RX54" s="84"/>
      <c r="RY54" s="84"/>
      <c r="RZ54" s="84"/>
      <c r="SA54" s="84"/>
      <c r="SB54" s="84"/>
      <c r="SC54" s="84"/>
      <c r="SD54" s="84"/>
      <c r="SE54" s="84"/>
      <c r="SF54" s="84"/>
      <c r="SG54" s="84"/>
      <c r="SH54" s="84"/>
      <c r="SI54" s="84"/>
      <c r="SJ54" s="84"/>
      <c r="SK54" s="84"/>
      <c r="SL54" s="84"/>
      <c r="SM54" s="84"/>
      <c r="SN54" s="84"/>
      <c r="SO54" s="84"/>
      <c r="SP54" s="84"/>
      <c r="SQ54" s="84"/>
      <c r="SR54" s="84"/>
      <c r="SS54" s="84"/>
      <c r="ST54" s="84"/>
      <c r="SU54" s="84"/>
      <c r="SV54" s="84"/>
      <c r="SW54" s="84"/>
      <c r="SX54" s="84"/>
      <c r="SY54" s="84"/>
      <c r="SZ54" s="84"/>
      <c r="TA54" s="84"/>
      <c r="TB54" s="84"/>
      <c r="TC54" s="84"/>
      <c r="TD54" s="84"/>
      <c r="TE54" s="84"/>
      <c r="TF54" s="84"/>
      <c r="TG54" s="84"/>
      <c r="TH54" s="84"/>
      <c r="TI54" s="84"/>
      <c r="TJ54" s="84"/>
      <c r="TK54" s="84"/>
      <c r="TL54" s="84"/>
      <c r="TM54" s="84"/>
      <c r="TN54" s="84"/>
      <c r="TO54" s="84"/>
      <c r="TP54" s="84"/>
      <c r="TQ54" s="84"/>
      <c r="TR54" s="84"/>
      <c r="TS54" s="84"/>
      <c r="TT54" s="84"/>
      <c r="TU54" s="84"/>
      <c r="TV54" s="84"/>
      <c r="TW54" s="84"/>
      <c r="TX54" s="84"/>
      <c r="TY54" s="84"/>
      <c r="TZ54" s="84"/>
      <c r="UA54" s="84"/>
      <c r="UB54" s="84"/>
      <c r="UC54" s="84"/>
      <c r="UD54" s="84"/>
      <c r="UE54" s="84"/>
      <c r="UF54" s="84"/>
      <c r="UG54" s="84"/>
      <c r="UH54" s="84"/>
      <c r="UI54" s="84"/>
      <c r="UJ54" s="84"/>
      <c r="UK54" s="84"/>
      <c r="UL54" s="84"/>
      <c r="UM54" s="84"/>
      <c r="UN54" s="84"/>
      <c r="UO54" s="84"/>
      <c r="UP54" s="84"/>
      <c r="UQ54" s="84"/>
      <c r="UR54" s="84"/>
      <c r="US54" s="84"/>
      <c r="UT54" s="84"/>
      <c r="UU54" s="84"/>
      <c r="UV54" s="84"/>
      <c r="UW54" s="84"/>
      <c r="UX54" s="84"/>
      <c r="UY54" s="84"/>
      <c r="UZ54" s="84"/>
      <c r="VA54" s="84"/>
      <c r="VB54" s="84"/>
      <c r="VC54" s="84"/>
      <c r="VD54" s="84"/>
      <c r="VE54" s="84"/>
      <c r="VF54" s="84"/>
      <c r="VG54" s="84"/>
      <c r="VH54" s="84"/>
      <c r="VI54" s="84"/>
      <c r="VJ54" s="84"/>
      <c r="VK54" s="84"/>
      <c r="VL54" s="84"/>
      <c r="VM54" s="84"/>
      <c r="VN54" s="84"/>
      <c r="VO54" s="84"/>
      <c r="VP54" s="84"/>
      <c r="VQ54" s="84"/>
      <c r="VR54" s="84"/>
      <c r="VS54" s="84"/>
      <c r="VT54" s="84"/>
      <c r="VU54" s="84"/>
      <c r="VV54" s="84"/>
      <c r="VW54" s="84"/>
      <c r="VX54" s="84"/>
      <c r="VY54" s="84"/>
      <c r="VZ54" s="84"/>
      <c r="WA54" s="84"/>
      <c r="WB54" s="84"/>
      <c r="WC54" s="84"/>
      <c r="WD54" s="84"/>
      <c r="WE54" s="84"/>
      <c r="WF54" s="84"/>
      <c r="WG54" s="84"/>
      <c r="WH54" s="84"/>
      <c r="WI54" s="84"/>
      <c r="WJ54" s="84"/>
      <c r="WK54" s="84"/>
      <c r="WL54" s="84"/>
      <c r="WM54" s="84"/>
      <c r="WN54" s="84"/>
      <c r="WO54" s="84"/>
      <c r="WP54" s="84"/>
      <c r="WQ54" s="84"/>
      <c r="WR54" s="84"/>
      <c r="WS54" s="84"/>
      <c r="WT54" s="84"/>
      <c r="WU54" s="84"/>
      <c r="WV54" s="84"/>
      <c r="WW54" s="84"/>
      <c r="WX54" s="84"/>
      <c r="WY54" s="84"/>
      <c r="WZ54" s="84"/>
      <c r="XA54" s="84"/>
      <c r="XB54" s="84"/>
      <c r="XC54" s="84"/>
      <c r="XD54" s="84"/>
      <c r="XE54" s="84"/>
      <c r="XF54" s="84"/>
      <c r="XG54" s="84"/>
      <c r="XH54" s="84"/>
      <c r="XI54" s="84"/>
      <c r="XJ54" s="84"/>
      <c r="XK54" s="84"/>
      <c r="XL54" s="84"/>
      <c r="XM54" s="84"/>
      <c r="XN54" s="84"/>
      <c r="XO54" s="84"/>
      <c r="XP54" s="84"/>
      <c r="XQ54" s="84"/>
      <c r="XR54" s="84"/>
      <c r="XS54" s="84"/>
      <c r="XT54" s="84"/>
      <c r="XU54" s="84"/>
      <c r="XV54" s="84"/>
      <c r="XW54" s="84"/>
      <c r="XX54" s="84"/>
      <c r="XY54" s="84"/>
      <c r="XZ54" s="84"/>
      <c r="YA54" s="84"/>
      <c r="YB54" s="84"/>
      <c r="YC54" s="84"/>
      <c r="YD54" s="84"/>
      <c r="YE54" s="84"/>
      <c r="YF54" s="84"/>
      <c r="YG54" s="84"/>
      <c r="YH54" s="84"/>
      <c r="YI54" s="84"/>
      <c r="YJ54" s="84"/>
      <c r="YK54" s="84"/>
      <c r="YL54" s="84"/>
      <c r="YM54" s="84"/>
      <c r="YN54" s="84"/>
      <c r="YO54" s="84"/>
      <c r="YP54" s="84"/>
      <c r="YQ54" s="84"/>
      <c r="YR54" s="84"/>
      <c r="YS54" s="84"/>
      <c r="YT54" s="84"/>
      <c r="YU54" s="84"/>
      <c r="YV54" s="84"/>
      <c r="YW54" s="84"/>
      <c r="YX54" s="84"/>
      <c r="YY54" s="84"/>
      <c r="YZ54" s="84"/>
      <c r="ZA54" s="84"/>
      <c r="ZB54" s="84"/>
      <c r="ZC54" s="84"/>
      <c r="ZD54" s="84"/>
      <c r="ZE54" s="84"/>
      <c r="ZF54" s="84"/>
      <c r="ZG54" s="84"/>
      <c r="ZH54" s="84"/>
      <c r="ZI54" s="84"/>
      <c r="ZJ54" s="84"/>
      <c r="ZK54" s="84"/>
      <c r="ZL54" s="84"/>
      <c r="ZM54" s="84"/>
      <c r="ZN54" s="84"/>
      <c r="ZO54" s="84"/>
      <c r="ZP54" s="84"/>
      <c r="ZQ54" s="84"/>
      <c r="ZR54" s="84"/>
      <c r="ZS54" s="84"/>
      <c r="ZT54" s="84"/>
      <c r="ZU54" s="84"/>
      <c r="ZV54" s="84"/>
      <c r="ZW54" s="84"/>
      <c r="ZX54" s="84"/>
      <c r="ZY54" s="84"/>
      <c r="ZZ54" s="84"/>
      <c r="AAA54" s="84"/>
      <c r="AAB54" s="84"/>
      <c r="AAC54" s="84"/>
      <c r="AAD54" s="84"/>
      <c r="AAE54" s="84"/>
      <c r="AAF54" s="84"/>
      <c r="AAG54" s="84"/>
      <c r="AAH54" s="84"/>
      <c r="AAI54" s="84"/>
      <c r="AAJ54" s="84"/>
      <c r="AAK54" s="84"/>
      <c r="AAL54" s="84"/>
      <c r="AAM54" s="84"/>
      <c r="AAN54" s="84"/>
      <c r="AAO54" s="84"/>
      <c r="AAP54" s="84"/>
      <c r="AAQ54" s="84"/>
      <c r="AAR54" s="84"/>
      <c r="AAS54" s="84"/>
      <c r="AAT54" s="84"/>
      <c r="AAU54" s="84"/>
      <c r="AAV54" s="84"/>
      <c r="AAW54" s="84"/>
      <c r="AAX54" s="84"/>
      <c r="AAY54" s="84"/>
      <c r="AAZ54" s="84"/>
      <c r="ABA54" s="84"/>
      <c r="ABB54" s="84"/>
      <c r="ABC54" s="84"/>
      <c r="ABD54" s="84"/>
      <c r="ABE54" s="84"/>
      <c r="ABF54" s="84"/>
      <c r="ABG54" s="84"/>
      <c r="ABH54" s="84"/>
      <c r="ABI54" s="84"/>
      <c r="ABJ54" s="84"/>
      <c r="ABK54" s="84"/>
      <c r="ABL54" s="84"/>
      <c r="ABM54" s="84"/>
      <c r="ABN54" s="84"/>
      <c r="ABO54" s="84"/>
      <c r="ABP54" s="84"/>
      <c r="ABQ54" s="84"/>
      <c r="ABR54" s="84"/>
      <c r="ABS54" s="84"/>
      <c r="ABT54" s="84"/>
      <c r="ABU54" s="84"/>
      <c r="ABV54" s="84"/>
      <c r="ABW54" s="84"/>
      <c r="ABX54" s="84"/>
      <c r="ABY54" s="84"/>
      <c r="ABZ54" s="84"/>
      <c r="ACA54" s="84"/>
      <c r="ACB54" s="84"/>
      <c r="ACC54" s="84"/>
      <c r="ACD54" s="84"/>
      <c r="ACE54" s="84"/>
      <c r="ACF54" s="84"/>
      <c r="ACG54" s="84"/>
      <c r="ACH54" s="84"/>
      <c r="ACI54" s="84"/>
      <c r="ACJ54" s="84"/>
      <c r="ACK54" s="84"/>
      <c r="ACL54" s="84"/>
      <c r="ACM54" s="84"/>
      <c r="ACN54" s="84"/>
      <c r="ACO54" s="84"/>
      <c r="ACP54" s="84"/>
      <c r="ACQ54" s="84"/>
      <c r="ACR54" s="84"/>
      <c r="ACS54" s="84"/>
      <c r="ACT54" s="84"/>
      <c r="ACU54" s="84"/>
      <c r="ACV54" s="84"/>
      <c r="ACW54" s="84"/>
      <c r="ACX54" s="84"/>
      <c r="ACY54" s="84"/>
      <c r="ACZ54" s="84"/>
      <c r="ADA54" s="84"/>
      <c r="ADB54" s="84"/>
      <c r="ADC54" s="84"/>
      <c r="ADD54" s="84"/>
      <c r="ADE54" s="84"/>
      <c r="ADF54" s="84"/>
      <c r="ADG54" s="84"/>
      <c r="ADH54" s="84"/>
      <c r="ADI54" s="84"/>
      <c r="ADJ54" s="84"/>
      <c r="ADK54" s="84"/>
      <c r="ADL54" s="84"/>
      <c r="ADM54" s="84"/>
      <c r="ADN54" s="84"/>
      <c r="ADO54" s="84"/>
      <c r="ADP54" s="84"/>
      <c r="ADQ54" s="84"/>
      <c r="ADR54" s="84"/>
      <c r="ADS54" s="84"/>
      <c r="ADT54" s="84"/>
      <c r="ADU54" s="84"/>
      <c r="ADV54" s="84"/>
      <c r="ADW54" s="84"/>
      <c r="ADX54" s="84"/>
      <c r="ADY54" s="84"/>
      <c r="ADZ54" s="84"/>
      <c r="AEA54" s="84"/>
      <c r="AEB54" s="84"/>
      <c r="AEC54" s="84"/>
      <c r="AED54" s="84"/>
      <c r="AEE54" s="84"/>
      <c r="AEF54" s="84"/>
      <c r="AEG54" s="84"/>
      <c r="AEH54" s="84"/>
      <c r="AEI54" s="84"/>
      <c r="AEJ54" s="84"/>
      <c r="AEK54" s="84"/>
      <c r="AEL54" s="84"/>
      <c r="AEM54" s="84"/>
      <c r="AEN54" s="84"/>
      <c r="AEO54" s="84"/>
      <c r="AEP54" s="84"/>
      <c r="AEQ54" s="84"/>
      <c r="AER54" s="84"/>
      <c r="AES54" s="84"/>
      <c r="AET54" s="84"/>
      <c r="AEU54" s="84"/>
      <c r="AEV54" s="84"/>
      <c r="AEW54" s="84"/>
      <c r="AEX54" s="84"/>
      <c r="AEY54" s="84"/>
      <c r="AEZ54" s="84"/>
      <c r="AFA54" s="84"/>
      <c r="AFB54" s="84"/>
      <c r="AFC54" s="84"/>
      <c r="AFD54" s="84"/>
      <c r="AFE54" s="84"/>
      <c r="AFF54" s="84"/>
      <c r="AFG54" s="84"/>
      <c r="AFH54" s="84"/>
      <c r="AFI54" s="84"/>
      <c r="AFJ54" s="84"/>
      <c r="AFK54" s="84"/>
      <c r="AFL54" s="84"/>
      <c r="AFM54" s="84"/>
      <c r="AFN54" s="84"/>
      <c r="AFO54" s="84"/>
      <c r="AFP54" s="84"/>
      <c r="AFQ54" s="84"/>
      <c r="AFR54" s="84"/>
      <c r="AFS54" s="84"/>
      <c r="AFT54" s="84"/>
      <c r="AFU54" s="84"/>
      <c r="AFV54" s="84"/>
      <c r="AFW54" s="84"/>
      <c r="AFX54" s="84"/>
      <c r="AFY54" s="84"/>
      <c r="AFZ54" s="84"/>
      <c r="AGA54" s="84"/>
      <c r="AGB54" s="84"/>
      <c r="AGC54" s="84"/>
      <c r="AGD54" s="84"/>
      <c r="AGE54" s="84"/>
      <c r="AGF54" s="84"/>
      <c r="AGG54" s="84"/>
      <c r="AGH54" s="84"/>
      <c r="AGI54" s="84"/>
      <c r="AGJ54" s="84"/>
      <c r="AGK54" s="84"/>
      <c r="AGL54" s="84"/>
      <c r="AGM54" s="84"/>
      <c r="AGN54" s="84"/>
      <c r="AGO54" s="84"/>
      <c r="AGP54" s="84"/>
      <c r="AGQ54" s="84"/>
      <c r="AGR54" s="84"/>
      <c r="AGS54" s="84"/>
      <c r="AGT54" s="84"/>
      <c r="AGU54" s="84"/>
      <c r="AGV54" s="84"/>
      <c r="AGW54" s="84"/>
      <c r="AGX54" s="84"/>
      <c r="AGY54" s="84"/>
      <c r="AGZ54" s="84"/>
      <c r="AHA54" s="84"/>
      <c r="AHB54" s="84"/>
      <c r="AHC54" s="84"/>
      <c r="AHD54" s="84"/>
      <c r="AHE54" s="84"/>
      <c r="AHF54" s="84"/>
      <c r="AHG54" s="84"/>
      <c r="AHH54" s="84"/>
      <c r="AHI54" s="84"/>
      <c r="AHJ54" s="84"/>
      <c r="AHK54" s="84"/>
      <c r="AHL54" s="84"/>
      <c r="AHM54" s="84"/>
      <c r="AHN54" s="84"/>
      <c r="AHO54" s="84"/>
      <c r="AHP54" s="84"/>
      <c r="AHQ54" s="84"/>
      <c r="AHR54" s="84"/>
      <c r="AHS54" s="84"/>
      <c r="AHT54" s="84"/>
      <c r="AHU54" s="84"/>
      <c r="AHV54" s="84"/>
      <c r="AHW54" s="84"/>
      <c r="AHX54" s="84"/>
      <c r="AHY54" s="84"/>
      <c r="AHZ54" s="84"/>
      <c r="AIA54" s="84"/>
      <c r="AIB54" s="84"/>
      <c r="AIC54" s="84"/>
      <c r="AID54" s="84"/>
      <c r="AIE54" s="84"/>
      <c r="AIF54" s="84"/>
      <c r="AIG54" s="84"/>
      <c r="AIH54" s="84"/>
      <c r="AII54" s="84"/>
      <c r="AIJ54" s="84"/>
      <c r="AIK54" s="84"/>
      <c r="AIL54" s="84"/>
      <c r="AIM54" s="84"/>
      <c r="AIN54" s="84"/>
      <c r="AIO54" s="84"/>
      <c r="AIP54" s="84"/>
      <c r="AIQ54" s="84"/>
      <c r="AIR54" s="84"/>
      <c r="AIS54" s="84"/>
      <c r="AIT54" s="84"/>
      <c r="AIU54" s="84"/>
      <c r="AIV54" s="84"/>
      <c r="AIW54" s="84"/>
      <c r="AIX54" s="84"/>
      <c r="AIY54" s="84"/>
      <c r="AIZ54" s="84"/>
      <c r="AJA54" s="84"/>
      <c r="AJB54" s="84"/>
      <c r="AJC54" s="84"/>
      <c r="AJD54" s="84"/>
      <c r="AJE54" s="84"/>
      <c r="AJF54" s="84"/>
      <c r="AJG54" s="84"/>
      <c r="AJH54" s="84"/>
      <c r="AJI54" s="84"/>
      <c r="AJJ54" s="84"/>
      <c r="AJK54" s="84"/>
      <c r="AJL54" s="84"/>
      <c r="AJM54" s="84"/>
      <c r="AJN54" s="84"/>
      <c r="AJO54" s="84"/>
      <c r="AJP54" s="84"/>
      <c r="AJQ54" s="84"/>
      <c r="AJR54" s="84"/>
      <c r="AJS54" s="84"/>
      <c r="AJT54" s="84"/>
      <c r="AJU54" s="84"/>
      <c r="AJV54" s="84"/>
      <c r="AJW54" s="84"/>
      <c r="AJX54" s="84"/>
      <c r="AJY54" s="84"/>
      <c r="AJZ54" s="84"/>
      <c r="AKA54" s="84"/>
      <c r="AKB54" s="84"/>
      <c r="AKC54" s="84"/>
      <c r="AKD54" s="84"/>
      <c r="AKE54" s="84"/>
      <c r="AKF54" s="84"/>
      <c r="AKG54" s="84"/>
      <c r="AKH54" s="84"/>
      <c r="AKI54" s="84"/>
      <c r="AKJ54" s="84"/>
      <c r="AKK54" s="84"/>
      <c r="AKL54" s="84"/>
      <c r="AKM54" s="84"/>
      <c r="AKN54" s="84"/>
      <c r="AKO54" s="84"/>
      <c r="AKP54" s="84"/>
      <c r="AKQ54" s="84"/>
      <c r="AKR54" s="84"/>
      <c r="AKS54" s="84"/>
      <c r="AKT54" s="84"/>
      <c r="AKU54" s="84"/>
      <c r="AKV54" s="84"/>
      <c r="AKW54" s="84"/>
      <c r="AKX54" s="84"/>
      <c r="AKY54" s="84"/>
      <c r="AKZ54" s="84"/>
      <c r="ALA54" s="84"/>
      <c r="ALB54" s="84"/>
      <c r="ALC54" s="84"/>
      <c r="ALD54" s="84"/>
      <c r="ALE54" s="84"/>
      <c r="ALF54" s="84"/>
      <c r="ALG54" s="84"/>
      <c r="ALH54" s="84"/>
      <c r="ALI54" s="84"/>
      <c r="ALJ54" s="84"/>
      <c r="ALK54" s="84"/>
      <c r="ALL54" s="84"/>
      <c r="ALM54" s="84"/>
      <c r="ALN54" s="84"/>
      <c r="ALO54" s="84"/>
      <c r="ALP54" s="84"/>
      <c r="ALQ54" s="84"/>
      <c r="ALR54" s="84"/>
      <c r="ALS54" s="84"/>
      <c r="ALT54" s="84"/>
      <c r="ALU54" s="84"/>
      <c r="ALV54" s="84"/>
      <c r="ALW54" s="84"/>
      <c r="ALX54" s="84"/>
      <c r="ALY54" s="84"/>
      <c r="ALZ54" s="84"/>
      <c r="AMA54" s="84"/>
      <c r="AMB54" s="84"/>
      <c r="AMC54" s="84"/>
      <c r="AMD54" s="84"/>
      <c r="AME54" s="84"/>
      <c r="AMF54" s="84"/>
      <c r="AMG54" s="84"/>
      <c r="AMH54" s="84"/>
      <c r="AMI54" s="84"/>
      <c r="AMJ54" s="84"/>
      <c r="AMK54" s="84"/>
      <c r="AML54" s="84"/>
      <c r="AMM54" s="84"/>
      <c r="AMN54" s="84"/>
      <c r="AMO54" s="84"/>
      <c r="AMP54" s="84"/>
      <c r="AMQ54" s="84"/>
      <c r="AMR54" s="84"/>
      <c r="AMS54" s="84"/>
      <c r="AMT54" s="84"/>
      <c r="AMU54" s="84"/>
      <c r="AMV54" s="84"/>
      <c r="AMW54" s="84"/>
      <c r="AMX54" s="84"/>
      <c r="AMY54" s="84"/>
      <c r="AMZ54" s="84"/>
      <c r="ANA54" s="84"/>
      <c r="ANB54" s="84"/>
      <c r="ANC54" s="84"/>
      <c r="AND54" s="84"/>
      <c r="ANE54" s="84"/>
      <c r="ANF54" s="84"/>
      <c r="ANG54" s="84"/>
      <c r="ANH54" s="84"/>
      <c r="ANI54" s="84"/>
      <c r="ANJ54" s="84"/>
      <c r="ANK54" s="84"/>
      <c r="ANL54" s="84"/>
      <c r="ANM54" s="84"/>
      <c r="ANN54" s="84"/>
      <c r="ANO54" s="84"/>
      <c r="ANP54" s="84"/>
      <c r="ANQ54" s="84"/>
      <c r="ANR54" s="84"/>
      <c r="ANS54" s="84"/>
      <c r="ANT54" s="84"/>
      <c r="ANU54" s="84"/>
      <c r="ANV54" s="84"/>
      <c r="ANW54" s="84"/>
      <c r="ANX54" s="84"/>
      <c r="ANY54" s="84"/>
      <c r="ANZ54" s="84"/>
      <c r="AOA54" s="84"/>
      <c r="AOB54" s="84"/>
      <c r="AOC54" s="84"/>
      <c r="AOD54" s="84"/>
      <c r="AOE54" s="84"/>
      <c r="AOF54" s="84"/>
      <c r="AOG54" s="84"/>
      <c r="AOH54" s="84"/>
      <c r="AOI54" s="84"/>
      <c r="AOJ54" s="84"/>
      <c r="AOK54" s="84"/>
      <c r="AOL54" s="84"/>
      <c r="AOM54" s="84"/>
      <c r="AON54" s="84"/>
      <c r="AOO54" s="84"/>
      <c r="AOP54" s="84"/>
      <c r="AOQ54" s="84"/>
      <c r="AOR54" s="84"/>
      <c r="AOS54" s="84"/>
      <c r="AOT54" s="84"/>
      <c r="AOU54" s="84"/>
      <c r="AOV54" s="84"/>
      <c r="AOW54" s="84"/>
      <c r="AOX54" s="84"/>
      <c r="AOY54" s="84"/>
      <c r="AOZ54" s="84"/>
      <c r="APA54" s="84"/>
      <c r="APB54" s="84"/>
      <c r="APC54" s="84"/>
      <c r="APD54" s="84"/>
      <c r="APE54" s="84"/>
      <c r="APF54" s="84"/>
      <c r="APG54" s="84"/>
      <c r="APH54" s="84"/>
      <c r="API54" s="84"/>
      <c r="APJ54" s="84"/>
      <c r="APK54" s="84"/>
      <c r="APL54" s="84"/>
      <c r="APM54" s="84"/>
      <c r="APN54" s="84"/>
      <c r="APO54" s="84"/>
      <c r="APP54" s="84"/>
      <c r="APQ54" s="84"/>
      <c r="APR54" s="84"/>
      <c r="APS54" s="84"/>
      <c r="APT54" s="84"/>
      <c r="APU54" s="84"/>
      <c r="APV54" s="84"/>
      <c r="APW54" s="84"/>
      <c r="APX54" s="84"/>
      <c r="APY54" s="84"/>
      <c r="APZ54" s="84"/>
      <c r="AQA54" s="84"/>
      <c r="AQB54" s="84"/>
      <c r="AQC54" s="84"/>
      <c r="AQD54" s="84"/>
      <c r="AQE54" s="84"/>
      <c r="AQF54" s="84"/>
      <c r="AQG54" s="84"/>
      <c r="AQH54" s="84"/>
      <c r="AQI54" s="84"/>
      <c r="AQJ54" s="84"/>
      <c r="AQK54" s="84"/>
      <c r="AQL54" s="84"/>
      <c r="AQM54" s="84"/>
      <c r="AQN54" s="84"/>
      <c r="AQO54" s="84"/>
      <c r="AQP54" s="84"/>
      <c r="AQQ54" s="84"/>
      <c r="AQR54" s="84"/>
      <c r="AQS54" s="84"/>
      <c r="AQT54" s="84"/>
      <c r="AQU54" s="84"/>
      <c r="AQV54" s="84"/>
      <c r="AQW54" s="84"/>
      <c r="AQX54" s="84"/>
      <c r="AQY54" s="84"/>
      <c r="AQZ54" s="84"/>
      <c r="ARA54" s="84"/>
      <c r="ARB54" s="84"/>
      <c r="ARC54" s="84"/>
      <c r="ARD54" s="84"/>
      <c r="ARE54" s="84"/>
      <c r="ARF54" s="84"/>
      <c r="ARG54" s="84"/>
      <c r="ARH54" s="84"/>
      <c r="ARI54" s="84"/>
      <c r="ARJ54" s="84"/>
      <c r="ARK54" s="84"/>
      <c r="ARL54" s="84"/>
      <c r="ARM54" s="84"/>
      <c r="ARN54" s="84"/>
      <c r="ARO54" s="84"/>
      <c r="ARP54" s="84"/>
      <c r="ARQ54" s="84"/>
      <c r="ARR54" s="84"/>
      <c r="ARS54" s="84"/>
      <c r="ART54" s="84"/>
      <c r="ARU54" s="84"/>
      <c r="ARV54" s="84"/>
      <c r="ARW54" s="84"/>
      <c r="ARX54" s="84"/>
      <c r="ARY54" s="84"/>
      <c r="ARZ54" s="84"/>
      <c r="ASA54" s="84"/>
      <c r="ASB54" s="84"/>
      <c r="ASC54" s="84"/>
      <c r="ASD54" s="84"/>
      <c r="ASE54" s="84"/>
      <c r="ASF54" s="84"/>
      <c r="ASG54" s="84"/>
      <c r="ASH54" s="84"/>
      <c r="ASI54" s="84"/>
      <c r="ASJ54" s="84"/>
      <c r="ASK54" s="84"/>
      <c r="ASL54" s="84"/>
      <c r="ASM54" s="84"/>
      <c r="ASN54" s="84"/>
      <c r="ASO54" s="84"/>
      <c r="ASP54" s="84"/>
      <c r="ASQ54" s="84"/>
      <c r="ASR54" s="84"/>
      <c r="ASS54" s="84"/>
      <c r="AST54" s="84"/>
      <c r="ASU54" s="84"/>
      <c r="ASV54" s="84"/>
      <c r="ASW54" s="84"/>
      <c r="ASX54" s="84"/>
      <c r="ASY54" s="84"/>
      <c r="ASZ54" s="84"/>
      <c r="ATA54" s="84"/>
      <c r="ATB54" s="84"/>
      <c r="ATC54" s="84"/>
      <c r="ATD54" s="84"/>
      <c r="ATE54" s="84"/>
      <c r="ATF54" s="84"/>
      <c r="ATG54" s="84"/>
      <c r="ATH54" s="84"/>
      <c r="ATI54" s="84"/>
      <c r="ATJ54" s="84"/>
      <c r="ATK54" s="84"/>
      <c r="ATL54" s="84"/>
      <c r="ATM54" s="84"/>
      <c r="ATN54" s="84"/>
      <c r="ATO54" s="84"/>
      <c r="ATP54" s="84"/>
      <c r="ATQ54" s="84"/>
      <c r="ATR54" s="84"/>
      <c r="ATS54" s="84"/>
      <c r="ATT54" s="84"/>
      <c r="ATU54" s="84"/>
      <c r="ATV54" s="84"/>
      <c r="ATW54" s="84"/>
      <c r="ATX54" s="84"/>
      <c r="ATY54" s="84"/>
      <c r="ATZ54" s="84"/>
      <c r="AUA54" s="84"/>
      <c r="AUB54" s="84"/>
      <c r="AUC54" s="84"/>
      <c r="AUD54" s="84"/>
      <c r="AUE54" s="84"/>
      <c r="AUF54" s="84"/>
      <c r="AUG54" s="84"/>
      <c r="AUH54" s="84"/>
      <c r="AUI54" s="84"/>
      <c r="AUJ54" s="84"/>
      <c r="AUK54" s="84"/>
      <c r="AUL54" s="84"/>
      <c r="AUM54" s="84"/>
      <c r="AUN54" s="84"/>
      <c r="AUO54" s="84"/>
      <c r="AUP54" s="84"/>
      <c r="AUQ54" s="84"/>
      <c r="AUR54" s="84"/>
      <c r="AUS54" s="84"/>
      <c r="AUT54" s="84"/>
      <c r="AUU54" s="84"/>
      <c r="AUV54" s="84"/>
      <c r="AUW54" s="84"/>
      <c r="AUX54" s="84"/>
      <c r="AUY54" s="84"/>
      <c r="AUZ54" s="84"/>
      <c r="AVA54" s="84"/>
      <c r="AVB54" s="84"/>
      <c r="AVC54" s="84"/>
      <c r="AVD54" s="84"/>
      <c r="AVE54" s="84"/>
      <c r="AVF54" s="84"/>
      <c r="AVG54" s="84"/>
      <c r="AVH54" s="84"/>
      <c r="AVI54" s="84"/>
      <c r="AVJ54" s="84"/>
      <c r="AVK54" s="84"/>
      <c r="AVL54" s="84"/>
      <c r="AVM54" s="84"/>
      <c r="AVN54" s="84"/>
      <c r="AVO54" s="84"/>
      <c r="AVP54" s="84"/>
      <c r="AVQ54" s="84"/>
      <c r="AVR54" s="84"/>
      <c r="AVS54" s="84"/>
      <c r="AVT54" s="84"/>
      <c r="AVU54" s="84"/>
      <c r="AVV54" s="84"/>
      <c r="AVW54" s="84"/>
      <c r="AVX54" s="84"/>
      <c r="AVY54" s="84"/>
      <c r="AVZ54" s="84"/>
      <c r="AWA54" s="84"/>
      <c r="AWB54" s="84"/>
      <c r="AWC54" s="84"/>
      <c r="AWD54" s="84"/>
      <c r="AWE54" s="84"/>
      <c r="AWF54" s="84"/>
      <c r="AWG54" s="84"/>
      <c r="AWH54" s="84"/>
      <c r="AWI54" s="84"/>
      <c r="AWJ54" s="84"/>
      <c r="AWK54" s="84"/>
      <c r="AWL54" s="84"/>
      <c r="AWM54" s="84"/>
      <c r="AWN54" s="84"/>
      <c r="AWO54" s="84"/>
      <c r="AWP54" s="84"/>
      <c r="AWQ54" s="84"/>
      <c r="AWR54" s="84"/>
      <c r="AWS54" s="84"/>
      <c r="AWT54" s="84"/>
      <c r="AWU54" s="84"/>
      <c r="AWV54" s="84"/>
      <c r="AWW54" s="84"/>
      <c r="AWX54" s="84"/>
      <c r="AWY54" s="84"/>
      <c r="AWZ54" s="84"/>
      <c r="AXA54" s="84"/>
      <c r="AXB54" s="84"/>
      <c r="AXC54" s="84"/>
      <c r="AXD54" s="84"/>
      <c r="AXE54" s="84"/>
      <c r="AXF54" s="84"/>
      <c r="AXG54" s="84"/>
      <c r="AXH54" s="84"/>
      <c r="AXI54" s="84"/>
      <c r="AXJ54" s="84"/>
      <c r="AXK54" s="84"/>
      <c r="AXL54" s="84"/>
      <c r="AXM54" s="84"/>
      <c r="AXN54" s="84"/>
      <c r="AXO54" s="84"/>
      <c r="AXP54" s="84"/>
      <c r="AXQ54" s="84"/>
      <c r="AXR54" s="84"/>
      <c r="AXS54" s="84"/>
      <c r="AXT54" s="84"/>
      <c r="AXU54" s="84"/>
      <c r="AXV54" s="84"/>
      <c r="AXW54" s="84"/>
      <c r="AXX54" s="84"/>
      <c r="AXY54" s="84"/>
      <c r="AXZ54" s="84"/>
      <c r="AYA54" s="84"/>
      <c r="AYB54" s="84"/>
      <c r="AYC54" s="84"/>
      <c r="AYD54" s="84"/>
      <c r="AYE54" s="84"/>
      <c r="AYF54" s="84"/>
      <c r="AYG54" s="84"/>
      <c r="AYH54" s="84"/>
      <c r="AYI54" s="84"/>
      <c r="AYJ54" s="84"/>
      <c r="AYK54" s="84"/>
      <c r="AYL54" s="84"/>
      <c r="AYM54" s="84"/>
      <c r="AYN54" s="84"/>
      <c r="AYO54" s="84"/>
      <c r="AYP54" s="84"/>
      <c r="AYQ54" s="84"/>
      <c r="AYR54" s="84"/>
      <c r="AYS54" s="84"/>
      <c r="AYT54" s="84"/>
      <c r="AYU54" s="84"/>
      <c r="AYV54" s="84"/>
      <c r="AYW54" s="84"/>
      <c r="AYX54" s="84"/>
      <c r="AYY54" s="84"/>
      <c r="AYZ54" s="84"/>
      <c r="AZA54" s="84"/>
      <c r="AZB54" s="84"/>
      <c r="AZC54" s="84"/>
      <c r="AZD54" s="84"/>
      <c r="AZE54" s="84"/>
      <c r="AZF54" s="84"/>
      <c r="AZG54" s="84"/>
      <c r="AZH54" s="84"/>
      <c r="AZI54" s="84"/>
      <c r="AZJ54" s="84"/>
      <c r="AZK54" s="84"/>
      <c r="AZL54" s="84"/>
      <c r="AZM54" s="84"/>
      <c r="AZN54" s="84"/>
      <c r="AZO54" s="84"/>
      <c r="AZP54" s="84"/>
      <c r="AZQ54" s="84"/>
      <c r="AZR54" s="84"/>
      <c r="AZS54" s="84"/>
      <c r="AZT54" s="84"/>
      <c r="AZU54" s="84"/>
      <c r="AZV54" s="84"/>
      <c r="AZW54" s="84"/>
      <c r="AZX54" s="84"/>
      <c r="AZY54" s="84"/>
      <c r="AZZ54" s="84"/>
      <c r="BAA54" s="84"/>
      <c r="BAB54" s="84"/>
      <c r="BAC54" s="84"/>
      <c r="BAD54" s="84"/>
      <c r="BAE54" s="84"/>
      <c r="BAF54" s="84"/>
      <c r="BAG54" s="84"/>
      <c r="BAH54" s="84"/>
      <c r="BAI54" s="84"/>
      <c r="BAJ54" s="84"/>
      <c r="BAK54" s="84"/>
      <c r="BAL54" s="84"/>
      <c r="BAM54" s="84"/>
      <c r="BAN54" s="84"/>
      <c r="BAO54" s="84"/>
      <c r="BAP54" s="84"/>
      <c r="BAQ54" s="84"/>
      <c r="BAR54" s="84"/>
      <c r="BAS54" s="84"/>
      <c r="BAT54" s="84"/>
      <c r="BAU54" s="84"/>
      <c r="BAV54" s="84"/>
      <c r="BAW54" s="84"/>
      <c r="BAX54" s="84"/>
      <c r="BAY54" s="84"/>
      <c r="BAZ54" s="84"/>
      <c r="BBA54" s="84"/>
      <c r="BBB54" s="84"/>
      <c r="BBC54" s="84"/>
      <c r="BBD54" s="84"/>
      <c r="BBE54" s="84"/>
      <c r="BBF54" s="84"/>
      <c r="BBG54" s="84"/>
      <c r="BBH54" s="84"/>
      <c r="BBI54" s="84"/>
      <c r="BBJ54" s="84"/>
      <c r="BBK54" s="84"/>
      <c r="BBL54" s="84"/>
      <c r="BBM54" s="84"/>
      <c r="BBN54" s="84"/>
      <c r="BBO54" s="84"/>
      <c r="BBP54" s="84"/>
      <c r="BBQ54" s="84"/>
      <c r="BBR54" s="84"/>
      <c r="BBS54" s="84"/>
      <c r="BBT54" s="84"/>
      <c r="BBU54" s="84"/>
      <c r="BBV54" s="84"/>
      <c r="BBW54" s="84"/>
      <c r="BBX54" s="84"/>
      <c r="BBY54" s="84"/>
      <c r="BBZ54" s="84"/>
      <c r="BCA54" s="84"/>
      <c r="BCB54" s="84"/>
      <c r="BCC54" s="84"/>
      <c r="BCD54" s="84"/>
      <c r="BCE54" s="84"/>
      <c r="BCF54" s="84"/>
      <c r="BCG54" s="84"/>
      <c r="BCH54" s="84"/>
      <c r="BCI54" s="84"/>
      <c r="BCJ54" s="84"/>
      <c r="BCK54" s="84"/>
      <c r="BCL54" s="84"/>
      <c r="BCM54" s="84"/>
      <c r="BCN54" s="84"/>
      <c r="BCO54" s="84"/>
      <c r="BCP54" s="84"/>
      <c r="BCQ54" s="84"/>
      <c r="BCR54" s="84"/>
      <c r="BCS54" s="84"/>
      <c r="BCT54" s="84"/>
      <c r="BCU54" s="84"/>
      <c r="BCV54" s="84"/>
      <c r="BCW54" s="84"/>
      <c r="BCX54" s="84"/>
      <c r="BCY54" s="84"/>
      <c r="BCZ54" s="84"/>
      <c r="BDA54" s="84"/>
      <c r="BDB54" s="84"/>
      <c r="BDC54" s="84"/>
      <c r="BDD54" s="84"/>
      <c r="BDE54" s="84"/>
      <c r="BDF54" s="84"/>
      <c r="BDG54" s="84"/>
      <c r="BDH54" s="84"/>
      <c r="BDI54" s="84"/>
      <c r="BDJ54" s="84"/>
      <c r="BDK54" s="84"/>
      <c r="BDL54" s="84"/>
      <c r="BDM54" s="84"/>
      <c r="BDN54" s="84"/>
      <c r="BDO54" s="84"/>
      <c r="BDP54" s="84"/>
      <c r="BDQ54" s="84"/>
      <c r="BDR54" s="84"/>
      <c r="BDS54" s="84"/>
      <c r="BDT54" s="84"/>
      <c r="BDU54" s="84"/>
      <c r="BDV54" s="84"/>
      <c r="BDW54" s="84"/>
      <c r="BDX54" s="84"/>
      <c r="BDY54" s="84"/>
      <c r="BDZ54" s="84"/>
      <c r="BEA54" s="84"/>
      <c r="BEB54" s="84"/>
      <c r="BEC54" s="84"/>
      <c r="BED54" s="84"/>
      <c r="BEE54" s="84"/>
      <c r="BEF54" s="84"/>
      <c r="BEG54" s="84"/>
      <c r="BEH54" s="84"/>
      <c r="BEI54" s="84"/>
      <c r="BEJ54" s="84"/>
      <c r="BEK54" s="84"/>
      <c r="BEL54" s="84"/>
      <c r="BEM54" s="84"/>
      <c r="BEN54" s="84"/>
      <c r="BEO54" s="84"/>
      <c r="BEP54" s="84"/>
      <c r="BEQ54" s="84"/>
      <c r="BER54" s="84"/>
      <c r="BES54" s="84"/>
      <c r="BET54" s="84"/>
      <c r="BEU54" s="84"/>
      <c r="BEV54" s="84"/>
      <c r="BEW54" s="84"/>
      <c r="BEX54" s="84"/>
      <c r="BEY54" s="84"/>
      <c r="BEZ54" s="84"/>
      <c r="BFA54" s="84"/>
      <c r="BFB54" s="84"/>
      <c r="BFC54" s="84"/>
      <c r="BFD54" s="84"/>
      <c r="BFE54" s="84"/>
      <c r="BFF54" s="84"/>
      <c r="BFG54" s="84"/>
      <c r="BFH54" s="84"/>
      <c r="BFI54" s="84"/>
      <c r="BFJ54" s="84"/>
      <c r="BFK54" s="84"/>
      <c r="BFL54" s="84"/>
      <c r="BFM54" s="84"/>
      <c r="BFN54" s="84"/>
      <c r="BFO54" s="84"/>
      <c r="BFP54" s="84"/>
      <c r="BFQ54" s="84"/>
      <c r="BFR54" s="84"/>
      <c r="BFS54" s="84"/>
      <c r="BFT54" s="84"/>
      <c r="BFU54" s="84"/>
      <c r="BFV54" s="84"/>
      <c r="BFW54" s="84"/>
      <c r="BFX54" s="84"/>
      <c r="BFY54" s="84"/>
      <c r="BFZ54" s="84"/>
      <c r="BGA54" s="84"/>
      <c r="BGB54" s="84"/>
      <c r="BGC54" s="84"/>
      <c r="BGD54" s="84"/>
      <c r="BGE54" s="84"/>
      <c r="BGF54" s="84"/>
      <c r="BGG54" s="84"/>
      <c r="BGH54" s="84"/>
      <c r="BGI54" s="84"/>
      <c r="BGJ54" s="84"/>
      <c r="BGK54" s="84"/>
      <c r="BGL54" s="84"/>
      <c r="BGM54" s="84"/>
      <c r="BGN54" s="84"/>
      <c r="BGO54" s="84"/>
      <c r="BGP54" s="84"/>
      <c r="BGQ54" s="84"/>
      <c r="BGR54" s="84"/>
      <c r="BGS54" s="84"/>
      <c r="BGT54" s="84"/>
      <c r="BGU54" s="84"/>
      <c r="BGV54" s="84"/>
      <c r="BGW54" s="84"/>
      <c r="BGX54" s="84"/>
      <c r="BGY54" s="84"/>
      <c r="BGZ54" s="84"/>
      <c r="BHA54" s="84"/>
      <c r="BHB54" s="84"/>
      <c r="BHC54" s="84"/>
      <c r="BHD54" s="84"/>
      <c r="BHE54" s="84"/>
      <c r="BHF54" s="84"/>
      <c r="BHG54" s="84"/>
      <c r="BHH54" s="84"/>
      <c r="BHI54" s="84"/>
      <c r="BHJ54" s="84"/>
      <c r="BHK54" s="84"/>
      <c r="BHL54" s="84"/>
      <c r="BHM54" s="84"/>
      <c r="BHN54" s="84"/>
      <c r="BHO54" s="84"/>
      <c r="BHP54" s="84"/>
      <c r="BHQ54" s="84"/>
      <c r="BHR54" s="84"/>
      <c r="BHS54" s="84"/>
      <c r="BHT54" s="84"/>
      <c r="BHU54" s="84"/>
      <c r="BHV54" s="84"/>
      <c r="BHW54" s="84"/>
      <c r="BHX54" s="84"/>
      <c r="BHY54" s="84"/>
      <c r="BHZ54" s="84"/>
      <c r="BIA54" s="84"/>
      <c r="BIB54" s="84"/>
      <c r="BIC54" s="84"/>
      <c r="BID54" s="84"/>
      <c r="BIE54" s="84"/>
      <c r="BIF54" s="84"/>
      <c r="BIG54" s="84"/>
      <c r="BIH54" s="84"/>
      <c r="BII54" s="84"/>
      <c r="BIJ54" s="84"/>
      <c r="BIK54" s="84"/>
      <c r="BIL54" s="84"/>
      <c r="BIM54" s="84"/>
      <c r="BIN54" s="84"/>
      <c r="BIO54" s="84"/>
      <c r="BIP54" s="84"/>
      <c r="BIQ54" s="84"/>
      <c r="BIR54" s="84"/>
      <c r="BIS54" s="84"/>
      <c r="BIT54" s="84"/>
      <c r="BIU54" s="84"/>
      <c r="BIV54" s="84"/>
      <c r="BIW54" s="84"/>
      <c r="BIX54" s="84"/>
      <c r="BIY54" s="84"/>
      <c r="BIZ54" s="84"/>
      <c r="BJA54" s="84"/>
      <c r="BJB54" s="84"/>
      <c r="BJC54" s="84"/>
      <c r="BJD54" s="84"/>
      <c r="BJE54" s="84"/>
      <c r="BJF54" s="84"/>
      <c r="BJG54" s="84"/>
      <c r="BJH54" s="84"/>
      <c r="BJI54" s="84"/>
      <c r="BJJ54" s="84"/>
      <c r="BJK54" s="84"/>
      <c r="BJL54" s="84"/>
      <c r="BJM54" s="84"/>
      <c r="BJN54" s="84"/>
      <c r="BJO54" s="84"/>
      <c r="BJP54" s="84"/>
      <c r="BJQ54" s="84"/>
      <c r="BJR54" s="84"/>
      <c r="BJS54" s="84"/>
      <c r="BJT54" s="84"/>
      <c r="BJU54" s="84"/>
      <c r="BJV54" s="84"/>
      <c r="BJW54" s="84"/>
      <c r="BJX54" s="84"/>
      <c r="BJY54" s="84"/>
      <c r="BJZ54" s="84"/>
      <c r="BKA54" s="84"/>
      <c r="BKB54" s="84"/>
      <c r="BKC54" s="84"/>
      <c r="BKD54" s="84"/>
      <c r="BKE54" s="84"/>
      <c r="BKF54" s="84"/>
      <c r="BKG54" s="84"/>
      <c r="BKH54" s="84"/>
      <c r="BKI54" s="84"/>
      <c r="BKJ54" s="84"/>
      <c r="BKK54" s="84"/>
      <c r="BKL54" s="84"/>
      <c r="BKM54" s="84"/>
      <c r="BKN54" s="84"/>
      <c r="BKO54" s="84"/>
      <c r="BKP54" s="84"/>
      <c r="BKQ54" s="84"/>
      <c r="BKR54" s="84"/>
      <c r="BKS54" s="84"/>
      <c r="BKT54" s="84"/>
      <c r="BKU54" s="84"/>
      <c r="BKV54" s="84"/>
      <c r="BKW54" s="84"/>
      <c r="BKX54" s="84"/>
      <c r="BKY54" s="84"/>
      <c r="BKZ54" s="84"/>
      <c r="BLA54" s="84"/>
      <c r="BLB54" s="84"/>
      <c r="BLC54" s="84"/>
      <c r="BLD54" s="84"/>
      <c r="BLE54" s="84"/>
      <c r="BLF54" s="84"/>
      <c r="BLG54" s="84"/>
      <c r="BLH54" s="84"/>
      <c r="BLI54" s="84"/>
      <c r="BLJ54" s="84"/>
      <c r="BLK54" s="84"/>
      <c r="BLL54" s="84"/>
      <c r="BLM54" s="84"/>
      <c r="BLN54" s="84"/>
      <c r="BLO54" s="84"/>
      <c r="BLP54" s="84"/>
      <c r="BLQ54" s="84"/>
      <c r="BLR54" s="84"/>
      <c r="BLS54" s="84"/>
      <c r="BLT54" s="84"/>
      <c r="BLU54" s="84"/>
      <c r="BLV54" s="84"/>
      <c r="BLW54" s="84"/>
      <c r="BLX54" s="84"/>
      <c r="BLY54" s="84"/>
      <c r="BLZ54" s="84"/>
      <c r="BMA54" s="84"/>
      <c r="BMB54" s="84"/>
      <c r="BMC54" s="84"/>
      <c r="BMD54" s="84"/>
      <c r="BME54" s="84"/>
      <c r="BMF54" s="84"/>
      <c r="BMG54" s="84"/>
      <c r="BMH54" s="84"/>
      <c r="BMI54" s="84"/>
      <c r="BMJ54" s="84"/>
      <c r="BMK54" s="84"/>
      <c r="BML54" s="84"/>
      <c r="BMM54" s="84"/>
      <c r="BMN54" s="84"/>
      <c r="BMO54" s="84"/>
      <c r="BMP54" s="84"/>
      <c r="BMQ54" s="84"/>
      <c r="BMR54" s="84"/>
      <c r="BMS54" s="84"/>
      <c r="BMT54" s="84"/>
      <c r="BMU54" s="84"/>
      <c r="BMV54" s="84"/>
      <c r="BMW54" s="84"/>
      <c r="BMX54" s="84"/>
      <c r="BMY54" s="84"/>
      <c r="BMZ54" s="84"/>
      <c r="BNA54" s="84"/>
      <c r="BNB54" s="84"/>
      <c r="BNC54" s="84"/>
      <c r="BND54" s="84"/>
      <c r="BNE54" s="84"/>
      <c r="BNF54" s="84"/>
      <c r="BNG54" s="84"/>
      <c r="BNH54" s="84"/>
      <c r="BNI54" s="84"/>
      <c r="BNJ54" s="84"/>
      <c r="BNK54" s="84"/>
      <c r="BNL54" s="84"/>
      <c r="BNM54" s="84"/>
      <c r="BNN54" s="84"/>
      <c r="BNO54" s="84"/>
      <c r="BNP54" s="84"/>
      <c r="BNQ54" s="84"/>
      <c r="BNR54" s="84"/>
      <c r="BNS54" s="84"/>
      <c r="BNT54" s="84"/>
      <c r="BNU54" s="84"/>
      <c r="BNV54" s="84"/>
      <c r="BNW54" s="84"/>
      <c r="BNX54" s="84"/>
      <c r="BNY54" s="84"/>
      <c r="BNZ54" s="84"/>
      <c r="BOA54" s="84"/>
      <c r="BOB54" s="84"/>
      <c r="BOC54" s="84"/>
      <c r="BOD54" s="84"/>
      <c r="BOE54" s="84"/>
      <c r="BOF54" s="84"/>
      <c r="BOG54" s="84"/>
      <c r="BOH54" s="84"/>
      <c r="BOI54" s="84"/>
      <c r="BOJ54" s="84"/>
      <c r="BOK54" s="84"/>
      <c r="BOL54" s="84"/>
      <c r="BOM54" s="84"/>
      <c r="BON54" s="84"/>
      <c r="BOO54" s="84"/>
      <c r="BOP54" s="84"/>
      <c r="BOQ54" s="84"/>
      <c r="BOR54" s="84"/>
      <c r="BOS54" s="84"/>
      <c r="BOT54" s="84"/>
      <c r="BOU54" s="84"/>
      <c r="BOV54" s="84"/>
      <c r="BOW54" s="84"/>
      <c r="BOX54" s="84"/>
      <c r="BOY54" s="84"/>
      <c r="BOZ54" s="84"/>
      <c r="BPA54" s="84"/>
      <c r="BPB54" s="84"/>
      <c r="BPC54" s="84"/>
      <c r="BPD54" s="84"/>
      <c r="BPE54" s="84"/>
      <c r="BPF54" s="84"/>
      <c r="BPG54" s="84"/>
      <c r="BPH54" s="84"/>
      <c r="BPI54" s="84"/>
      <c r="BPJ54" s="84"/>
      <c r="BPK54" s="84"/>
      <c r="BPL54" s="84"/>
      <c r="BPM54" s="84"/>
      <c r="BPN54" s="84"/>
      <c r="BPO54" s="84"/>
      <c r="BPP54" s="84"/>
      <c r="BPQ54" s="84"/>
      <c r="BPR54" s="84"/>
      <c r="BPS54" s="84"/>
      <c r="BPT54" s="84"/>
      <c r="BPU54" s="84"/>
      <c r="BPV54" s="84"/>
      <c r="BPW54" s="84"/>
      <c r="BPX54" s="84"/>
      <c r="BPY54" s="84"/>
      <c r="BPZ54" s="84"/>
      <c r="BQA54" s="84"/>
      <c r="BQB54" s="84"/>
      <c r="BQC54" s="84"/>
      <c r="BQD54" s="84"/>
      <c r="BQE54" s="84"/>
      <c r="BQF54" s="84"/>
      <c r="BQG54" s="84"/>
      <c r="BQH54" s="84"/>
      <c r="BQI54" s="84"/>
      <c r="BQJ54" s="84"/>
      <c r="BQK54" s="84"/>
      <c r="BQL54" s="84"/>
      <c r="BQM54" s="84"/>
      <c r="BQN54" s="84"/>
      <c r="BQO54" s="84"/>
      <c r="BQP54" s="84"/>
      <c r="BQQ54" s="84"/>
      <c r="BQR54" s="84"/>
      <c r="BQS54" s="84"/>
      <c r="BQT54" s="84"/>
      <c r="BQU54" s="84"/>
      <c r="BQV54" s="84"/>
      <c r="BQW54" s="84"/>
      <c r="BQX54" s="84"/>
      <c r="BQY54" s="84"/>
      <c r="BQZ54" s="84"/>
      <c r="BRA54" s="84"/>
      <c r="BRB54" s="84"/>
      <c r="BRC54" s="84"/>
      <c r="BRD54" s="84"/>
      <c r="BRE54" s="84"/>
      <c r="BRF54" s="84"/>
      <c r="BRG54" s="84"/>
      <c r="BRH54" s="84"/>
      <c r="BRI54" s="84"/>
      <c r="BRJ54" s="84"/>
      <c r="BRK54" s="84"/>
      <c r="BRL54" s="84"/>
      <c r="BRM54" s="84"/>
      <c r="BRN54" s="84"/>
      <c r="BRO54" s="84"/>
      <c r="BRP54" s="84"/>
      <c r="BRQ54" s="84"/>
      <c r="BRR54" s="84"/>
      <c r="BRS54" s="84"/>
      <c r="BRT54" s="84"/>
      <c r="BRU54" s="84"/>
      <c r="BRV54" s="84"/>
      <c r="BRW54" s="84"/>
      <c r="BRX54" s="84"/>
      <c r="BRY54" s="84"/>
      <c r="BRZ54" s="84"/>
      <c r="BSA54" s="84"/>
      <c r="BSB54" s="84"/>
      <c r="BSC54" s="84"/>
      <c r="BSD54" s="84"/>
      <c r="BSE54" s="84"/>
      <c r="BSF54" s="84"/>
      <c r="BSG54" s="84"/>
      <c r="BSH54" s="84"/>
      <c r="BSI54" s="84"/>
      <c r="BSJ54" s="84"/>
      <c r="BSK54" s="84"/>
      <c r="BSL54" s="84"/>
      <c r="BSM54" s="84"/>
      <c r="BSN54" s="84"/>
      <c r="BSO54" s="84"/>
      <c r="BSP54" s="84"/>
      <c r="BSQ54" s="84"/>
      <c r="BSR54" s="84"/>
      <c r="BSS54" s="84"/>
      <c r="BST54" s="84"/>
      <c r="BSU54" s="84"/>
      <c r="BSV54" s="84"/>
      <c r="BSW54" s="84"/>
      <c r="BSX54" s="84"/>
      <c r="BSY54" s="84"/>
      <c r="BSZ54" s="84"/>
      <c r="BTA54" s="84"/>
      <c r="BTB54" s="84"/>
      <c r="BTC54" s="84"/>
      <c r="BTD54" s="84"/>
      <c r="BTE54" s="84"/>
      <c r="BTF54" s="84"/>
      <c r="BTG54" s="84"/>
      <c r="BTH54" s="84"/>
      <c r="BTI54" s="84"/>
      <c r="BTJ54" s="84"/>
      <c r="BTK54" s="84"/>
      <c r="BTL54" s="84"/>
      <c r="BTM54" s="84"/>
      <c r="BTN54" s="84"/>
      <c r="BTO54" s="84"/>
      <c r="BTP54" s="84"/>
      <c r="BTQ54" s="84"/>
      <c r="BTR54" s="84"/>
      <c r="BTS54" s="84"/>
      <c r="BTT54" s="84"/>
      <c r="BTU54" s="84"/>
      <c r="BTV54" s="84"/>
      <c r="BTW54" s="84"/>
      <c r="BTX54" s="84"/>
      <c r="BTY54" s="84"/>
      <c r="BTZ54" s="84"/>
      <c r="BUA54" s="84"/>
      <c r="BUB54" s="84"/>
      <c r="BUC54" s="84"/>
      <c r="BUD54" s="84"/>
      <c r="BUE54" s="84"/>
      <c r="BUF54" s="84"/>
      <c r="BUG54" s="84"/>
      <c r="BUH54" s="84"/>
      <c r="BUI54" s="84"/>
      <c r="BUJ54" s="84"/>
      <c r="BUK54" s="84"/>
      <c r="BUL54" s="84"/>
      <c r="BUM54" s="84"/>
      <c r="BUN54" s="84"/>
      <c r="BUO54" s="84"/>
      <c r="BUP54" s="84"/>
      <c r="BUQ54" s="84"/>
      <c r="BUR54" s="84"/>
      <c r="BUS54" s="84"/>
      <c r="BUT54" s="84"/>
      <c r="BUU54" s="84"/>
      <c r="BUV54" s="84"/>
      <c r="BUW54" s="84"/>
      <c r="BUX54" s="84"/>
      <c r="BUY54" s="84"/>
      <c r="BUZ54" s="84"/>
      <c r="BVA54" s="84"/>
      <c r="BVB54" s="84"/>
      <c r="BVC54" s="84"/>
      <c r="BVD54" s="84"/>
      <c r="BVE54" s="84"/>
      <c r="BVF54" s="84"/>
      <c r="BVG54" s="84"/>
      <c r="BVH54" s="84"/>
      <c r="BVI54" s="84"/>
      <c r="BVJ54" s="84"/>
      <c r="BVK54" s="84"/>
      <c r="BVL54" s="84"/>
      <c r="BVM54" s="84"/>
      <c r="BVN54" s="84"/>
      <c r="BVO54" s="84"/>
      <c r="BVP54" s="84"/>
      <c r="BVQ54" s="84"/>
      <c r="BVR54" s="84"/>
      <c r="BVS54" s="84"/>
      <c r="BVT54" s="84"/>
      <c r="BVU54" s="84"/>
      <c r="BVV54" s="84"/>
      <c r="BVW54" s="84"/>
      <c r="BVX54" s="84"/>
      <c r="BVY54" s="84"/>
      <c r="BVZ54" s="84"/>
      <c r="BWA54" s="84"/>
      <c r="BWB54" s="84"/>
      <c r="BWC54" s="84"/>
      <c r="BWD54" s="84"/>
      <c r="BWE54" s="84"/>
      <c r="BWF54" s="84"/>
      <c r="BWG54" s="84"/>
      <c r="BWH54" s="84"/>
      <c r="BWI54" s="84"/>
      <c r="BWJ54" s="84"/>
      <c r="BWK54" s="84"/>
      <c r="BWL54" s="84"/>
      <c r="BWM54" s="84"/>
      <c r="BWN54" s="84"/>
      <c r="BWO54" s="84"/>
      <c r="BWP54" s="84"/>
      <c r="BWQ54" s="84"/>
      <c r="BWR54" s="84"/>
      <c r="BWS54" s="84"/>
      <c r="BWT54" s="84"/>
      <c r="BWU54" s="84"/>
      <c r="BWV54" s="84"/>
      <c r="BWW54" s="84"/>
      <c r="BWX54" s="84"/>
      <c r="BWY54" s="84"/>
      <c r="BWZ54" s="84"/>
      <c r="BXA54" s="84"/>
      <c r="BXB54" s="84"/>
      <c r="BXC54" s="84"/>
      <c r="BXD54" s="84"/>
      <c r="BXE54" s="84"/>
      <c r="BXF54" s="84"/>
      <c r="BXG54" s="84"/>
      <c r="BXH54" s="84"/>
      <c r="BXI54" s="84"/>
      <c r="BXJ54" s="84"/>
      <c r="BXK54" s="84"/>
      <c r="BXL54" s="84"/>
      <c r="BXM54" s="84"/>
      <c r="BXN54" s="84"/>
      <c r="BXO54" s="84"/>
      <c r="BXP54" s="84"/>
      <c r="BXQ54" s="84"/>
      <c r="BXR54" s="84"/>
      <c r="BXS54" s="84"/>
      <c r="BXT54" s="84"/>
      <c r="BXU54" s="84"/>
      <c r="BXV54" s="84"/>
      <c r="BXW54" s="84"/>
      <c r="BXX54" s="84"/>
      <c r="BXY54" s="84"/>
      <c r="BXZ54" s="84"/>
      <c r="BYA54" s="84"/>
      <c r="BYB54" s="84"/>
      <c r="BYC54" s="84"/>
      <c r="BYD54" s="84"/>
      <c r="BYE54" s="84"/>
      <c r="BYF54" s="84"/>
      <c r="BYG54" s="84"/>
      <c r="BYH54" s="84"/>
      <c r="BYI54" s="84"/>
      <c r="BYJ54" s="84"/>
      <c r="BYK54" s="84"/>
      <c r="BYL54" s="84"/>
      <c r="BYM54" s="84"/>
      <c r="BYN54" s="84"/>
      <c r="BYO54" s="84"/>
      <c r="BYP54" s="84"/>
      <c r="BYQ54" s="84"/>
      <c r="BYR54" s="84"/>
      <c r="BYS54" s="84"/>
      <c r="BYT54" s="84"/>
      <c r="BYU54" s="84"/>
      <c r="BYV54" s="84"/>
      <c r="BYW54" s="84"/>
      <c r="BYX54" s="84"/>
      <c r="BYY54" s="84"/>
      <c r="BYZ54" s="84"/>
      <c r="BZA54" s="84"/>
      <c r="BZB54" s="84"/>
      <c r="BZC54" s="84"/>
      <c r="BZD54" s="84"/>
      <c r="BZE54" s="84"/>
      <c r="BZF54" s="84"/>
      <c r="BZG54" s="84"/>
      <c r="BZH54" s="84"/>
      <c r="BZI54" s="84"/>
      <c r="BZJ54" s="84"/>
      <c r="BZK54" s="84"/>
      <c r="BZL54" s="84"/>
      <c r="BZM54" s="84"/>
      <c r="BZN54" s="84"/>
      <c r="BZO54" s="84"/>
      <c r="BZP54" s="84"/>
      <c r="BZQ54" s="84"/>
      <c r="BZR54" s="84"/>
      <c r="BZS54" s="84"/>
      <c r="BZT54" s="84"/>
      <c r="BZU54" s="84"/>
      <c r="BZV54" s="84"/>
      <c r="BZW54" s="84"/>
      <c r="BZX54" s="84"/>
      <c r="BZY54" s="84"/>
      <c r="BZZ54" s="84"/>
      <c r="CAA54" s="84"/>
      <c r="CAB54" s="84"/>
      <c r="CAC54" s="84"/>
      <c r="CAD54" s="84"/>
      <c r="CAE54" s="84"/>
      <c r="CAF54" s="84"/>
      <c r="CAG54" s="84"/>
      <c r="CAH54" s="84"/>
      <c r="CAI54" s="84"/>
      <c r="CAJ54" s="84"/>
      <c r="CAK54" s="84"/>
      <c r="CAL54" s="84"/>
      <c r="CAM54" s="84"/>
      <c r="CAN54" s="84"/>
      <c r="CAO54" s="84"/>
      <c r="CAP54" s="84"/>
      <c r="CAQ54" s="84"/>
      <c r="CAR54" s="84"/>
      <c r="CAS54" s="84"/>
      <c r="CAT54" s="84"/>
      <c r="CAU54" s="84"/>
      <c r="CAV54" s="84"/>
      <c r="CAW54" s="84"/>
      <c r="CAX54" s="84"/>
      <c r="CAY54" s="84"/>
      <c r="CAZ54" s="84"/>
      <c r="CBA54" s="84"/>
      <c r="CBB54" s="84"/>
      <c r="CBC54" s="84"/>
      <c r="CBD54" s="84"/>
      <c r="CBE54" s="84"/>
      <c r="CBF54" s="84"/>
      <c r="CBG54" s="84"/>
      <c r="CBH54" s="84"/>
      <c r="CBI54" s="84"/>
      <c r="CBJ54" s="84"/>
      <c r="CBK54" s="84"/>
      <c r="CBL54" s="84"/>
      <c r="CBM54" s="84"/>
      <c r="CBN54" s="84"/>
      <c r="CBO54" s="84"/>
      <c r="CBP54" s="84"/>
      <c r="CBQ54" s="84"/>
      <c r="CBR54" s="84"/>
      <c r="CBS54" s="84"/>
      <c r="CBT54" s="84"/>
      <c r="CBU54" s="84"/>
      <c r="CBV54" s="84"/>
      <c r="CBW54" s="84"/>
      <c r="CBX54" s="84"/>
      <c r="CBY54" s="84"/>
      <c r="CBZ54" s="84"/>
      <c r="CCA54" s="84"/>
      <c r="CCB54" s="84"/>
      <c r="CCC54" s="84"/>
      <c r="CCD54" s="84"/>
      <c r="CCE54" s="84"/>
      <c r="CCF54" s="84"/>
      <c r="CCG54" s="84"/>
      <c r="CCH54" s="84"/>
      <c r="CCI54" s="84"/>
      <c r="CCJ54" s="84"/>
      <c r="CCK54" s="84"/>
      <c r="CCL54" s="84"/>
      <c r="CCM54" s="84"/>
      <c r="CCN54" s="84"/>
      <c r="CCO54" s="84"/>
      <c r="CCP54" s="84"/>
      <c r="CCQ54" s="84"/>
      <c r="CCR54" s="84"/>
      <c r="CCS54" s="84"/>
      <c r="CCT54" s="84"/>
      <c r="CCU54" s="84"/>
      <c r="CCV54" s="84"/>
      <c r="CCW54" s="84"/>
      <c r="CCX54" s="84"/>
      <c r="CCY54" s="84"/>
      <c r="CCZ54" s="84"/>
      <c r="CDA54" s="84"/>
      <c r="CDB54" s="84"/>
      <c r="CDC54" s="84"/>
      <c r="CDD54" s="84"/>
      <c r="CDE54" s="84"/>
      <c r="CDF54" s="84"/>
      <c r="CDG54" s="84"/>
      <c r="CDH54" s="84"/>
      <c r="CDI54" s="84"/>
      <c r="CDJ54" s="84"/>
      <c r="CDK54" s="84"/>
      <c r="CDL54" s="84"/>
      <c r="CDM54" s="84"/>
      <c r="CDN54" s="84"/>
      <c r="CDO54" s="84"/>
      <c r="CDP54" s="84"/>
      <c r="CDQ54" s="84"/>
      <c r="CDR54" s="84"/>
      <c r="CDS54" s="84"/>
      <c r="CDT54" s="84"/>
      <c r="CDU54" s="84"/>
      <c r="CDV54" s="84"/>
      <c r="CDW54" s="84"/>
      <c r="CDX54" s="84"/>
      <c r="CDY54" s="84"/>
      <c r="CDZ54" s="84"/>
      <c r="CEA54" s="84"/>
      <c r="CEB54" s="84"/>
      <c r="CEC54" s="84"/>
      <c r="CED54" s="84"/>
      <c r="CEE54" s="84"/>
      <c r="CEF54" s="84"/>
      <c r="CEG54" s="84"/>
      <c r="CEH54" s="84"/>
      <c r="CEI54" s="84"/>
      <c r="CEJ54" s="84"/>
      <c r="CEK54" s="84"/>
      <c r="CEL54" s="84"/>
      <c r="CEM54" s="84"/>
      <c r="CEN54" s="84"/>
      <c r="CEO54" s="84"/>
      <c r="CEP54" s="84"/>
      <c r="CEQ54" s="84"/>
      <c r="CER54" s="84"/>
      <c r="CES54" s="84"/>
      <c r="CET54" s="84"/>
      <c r="CEU54" s="84"/>
      <c r="CEV54" s="84"/>
      <c r="CEW54" s="84"/>
      <c r="CEX54" s="84"/>
      <c r="CEY54" s="84"/>
      <c r="CEZ54" s="84"/>
      <c r="CFA54" s="84"/>
      <c r="CFB54" s="84"/>
      <c r="CFC54" s="84"/>
      <c r="CFD54" s="84"/>
      <c r="CFE54" s="84"/>
      <c r="CFF54" s="84"/>
      <c r="CFG54" s="84"/>
      <c r="CFH54" s="84"/>
      <c r="CFI54" s="84"/>
      <c r="CFJ54" s="84"/>
      <c r="CFK54" s="84"/>
      <c r="CFL54" s="84"/>
      <c r="CFM54" s="84"/>
      <c r="CFN54" s="84"/>
      <c r="CFO54" s="84"/>
      <c r="CFP54" s="84"/>
      <c r="CFQ54" s="84"/>
      <c r="CFR54" s="84"/>
      <c r="CFS54" s="84"/>
      <c r="CFT54" s="84"/>
      <c r="CFU54" s="84"/>
      <c r="CFV54" s="84"/>
      <c r="CFW54" s="84"/>
      <c r="CFX54" s="84"/>
      <c r="CFY54" s="84"/>
      <c r="CFZ54" s="84"/>
      <c r="CGA54" s="84"/>
      <c r="CGB54" s="84"/>
      <c r="CGC54" s="84"/>
      <c r="CGD54" s="84"/>
      <c r="CGE54" s="84"/>
      <c r="CGF54" s="84"/>
      <c r="CGG54" s="84"/>
      <c r="CGH54" s="84"/>
      <c r="CGI54" s="84"/>
      <c r="CGJ54" s="84"/>
      <c r="CGK54" s="84"/>
      <c r="CGL54" s="84"/>
      <c r="CGM54" s="84"/>
      <c r="CGN54" s="84"/>
      <c r="CGO54" s="84"/>
      <c r="CGP54" s="84"/>
      <c r="CGQ54" s="84"/>
      <c r="CGR54" s="84"/>
      <c r="CGS54" s="84"/>
      <c r="CGT54" s="84"/>
      <c r="CGU54" s="84"/>
      <c r="CGV54" s="84"/>
      <c r="CGW54" s="84"/>
      <c r="CGX54" s="84"/>
      <c r="CGY54" s="84"/>
      <c r="CGZ54" s="84"/>
      <c r="CHA54" s="84"/>
      <c r="CHB54" s="84"/>
      <c r="CHC54" s="84"/>
      <c r="CHD54" s="84"/>
      <c r="CHE54" s="84"/>
      <c r="CHF54" s="84"/>
      <c r="CHG54" s="84"/>
      <c r="CHH54" s="84"/>
      <c r="CHI54" s="84"/>
      <c r="CHJ54" s="84"/>
      <c r="CHK54" s="84"/>
      <c r="CHL54" s="84"/>
      <c r="CHM54" s="84"/>
      <c r="CHN54" s="84"/>
      <c r="CHO54" s="84"/>
      <c r="CHP54" s="84"/>
      <c r="CHQ54" s="84"/>
      <c r="CHR54" s="84"/>
      <c r="CHS54" s="84"/>
      <c r="CHT54" s="84"/>
      <c r="CHU54" s="84"/>
      <c r="CHV54" s="84"/>
      <c r="CHW54" s="84"/>
      <c r="CHX54" s="84"/>
      <c r="CHY54" s="84"/>
      <c r="CHZ54" s="84"/>
      <c r="CIA54" s="84"/>
      <c r="CIB54" s="84"/>
      <c r="CIC54" s="84"/>
      <c r="CID54" s="84"/>
      <c r="CIE54" s="84"/>
      <c r="CIF54" s="84"/>
      <c r="CIG54" s="84"/>
      <c r="CIH54" s="84"/>
      <c r="CII54" s="84"/>
      <c r="CIJ54" s="84"/>
      <c r="CIK54" s="84"/>
      <c r="CIL54" s="84"/>
      <c r="CIM54" s="84"/>
      <c r="CIN54" s="84"/>
      <c r="CIO54" s="84"/>
      <c r="CIP54" s="84"/>
      <c r="CIQ54" s="84"/>
      <c r="CIR54" s="84"/>
      <c r="CIS54" s="84"/>
      <c r="CIT54" s="84"/>
      <c r="CIU54" s="84"/>
      <c r="CIV54" s="84"/>
      <c r="CIW54" s="84"/>
      <c r="CIX54" s="84"/>
      <c r="CIY54" s="84"/>
      <c r="CIZ54" s="84"/>
      <c r="CJA54" s="84"/>
      <c r="CJB54" s="84"/>
      <c r="CJC54" s="84"/>
      <c r="CJD54" s="84"/>
      <c r="CJE54" s="84"/>
      <c r="CJF54" s="84"/>
      <c r="CJG54" s="84"/>
      <c r="CJH54" s="84"/>
      <c r="CJI54" s="84"/>
      <c r="CJJ54" s="84"/>
      <c r="CJK54" s="84"/>
      <c r="CJL54" s="84"/>
      <c r="CJM54" s="84"/>
      <c r="CJN54" s="84"/>
      <c r="CJO54" s="84"/>
      <c r="CJP54" s="84"/>
      <c r="CJQ54" s="84"/>
      <c r="CJR54" s="84"/>
      <c r="CJS54" s="84"/>
      <c r="CJT54" s="84"/>
      <c r="CJU54" s="84"/>
      <c r="CJV54" s="84"/>
      <c r="CJW54" s="84"/>
      <c r="CJX54" s="84"/>
      <c r="CJY54" s="84"/>
      <c r="CJZ54" s="84"/>
      <c r="CKA54" s="84"/>
      <c r="CKB54" s="84"/>
      <c r="CKC54" s="84"/>
      <c r="CKD54" s="84"/>
      <c r="CKE54" s="84"/>
      <c r="CKF54" s="84"/>
      <c r="CKG54" s="84"/>
      <c r="CKH54" s="84"/>
      <c r="CKI54" s="84"/>
      <c r="CKJ54" s="84"/>
      <c r="CKK54" s="84"/>
      <c r="CKL54" s="84"/>
      <c r="CKM54" s="84"/>
      <c r="CKN54" s="84"/>
      <c r="CKO54" s="84"/>
      <c r="CKP54" s="84"/>
      <c r="CKQ54" s="84"/>
      <c r="CKR54" s="84"/>
      <c r="CKS54" s="84"/>
      <c r="CKT54" s="84"/>
      <c r="CKU54" s="84"/>
      <c r="CKV54" s="84"/>
      <c r="CKW54" s="84"/>
      <c r="CKX54" s="84"/>
      <c r="CKY54" s="84"/>
      <c r="CKZ54" s="84"/>
      <c r="CLA54" s="84"/>
      <c r="CLB54" s="84"/>
      <c r="CLC54" s="84"/>
      <c r="CLD54" s="84"/>
      <c r="CLE54" s="84"/>
      <c r="CLF54" s="84"/>
      <c r="CLG54" s="84"/>
      <c r="CLH54" s="84"/>
      <c r="CLI54" s="84"/>
      <c r="CLJ54" s="84"/>
      <c r="CLK54" s="84"/>
      <c r="CLL54" s="84"/>
      <c r="CLM54" s="84"/>
      <c r="CLN54" s="84"/>
      <c r="CLO54" s="84"/>
      <c r="CLP54" s="84"/>
      <c r="CLQ54" s="84"/>
      <c r="CLR54" s="84"/>
      <c r="CLS54" s="84"/>
      <c r="CLT54" s="84"/>
      <c r="CLU54" s="84"/>
      <c r="CLV54" s="84"/>
      <c r="CLW54" s="84"/>
      <c r="CLX54" s="84"/>
      <c r="CLY54" s="84"/>
      <c r="CLZ54" s="84"/>
      <c r="CMA54" s="84"/>
      <c r="CMB54" s="84"/>
      <c r="CMC54" s="84"/>
      <c r="CMD54" s="84"/>
      <c r="CME54" s="84"/>
      <c r="CMF54" s="84"/>
      <c r="CMG54" s="84"/>
      <c r="CMH54" s="84"/>
      <c r="CMI54" s="84"/>
      <c r="CMJ54" s="84"/>
      <c r="CMK54" s="84"/>
      <c r="CML54" s="84"/>
      <c r="CMM54" s="84"/>
      <c r="CMN54" s="84"/>
      <c r="CMO54" s="84"/>
      <c r="CMP54" s="84"/>
      <c r="CMQ54" s="84"/>
      <c r="CMR54" s="84"/>
      <c r="CMS54" s="84"/>
      <c r="CMT54" s="84"/>
      <c r="CMU54" s="84"/>
      <c r="CMV54" s="84"/>
      <c r="CMW54" s="84"/>
      <c r="CMX54" s="84"/>
      <c r="CMY54" s="84"/>
      <c r="CMZ54" s="84"/>
      <c r="CNA54" s="84"/>
      <c r="CNB54" s="84"/>
      <c r="CNC54" s="84"/>
      <c r="CND54" s="84"/>
      <c r="CNE54" s="84"/>
      <c r="CNF54" s="84"/>
      <c r="CNG54" s="84"/>
      <c r="CNH54" s="84"/>
      <c r="CNI54" s="84"/>
      <c r="CNJ54" s="84"/>
      <c r="CNK54" s="84"/>
      <c r="CNL54" s="84"/>
      <c r="CNM54" s="84"/>
      <c r="CNN54" s="84"/>
      <c r="CNO54" s="84"/>
      <c r="CNP54" s="84"/>
      <c r="CNQ54" s="84"/>
      <c r="CNR54" s="84"/>
      <c r="CNS54" s="84"/>
      <c r="CNT54" s="84"/>
      <c r="CNU54" s="84"/>
      <c r="CNV54" s="84"/>
      <c r="CNW54" s="84"/>
      <c r="CNX54" s="84"/>
      <c r="CNY54" s="84"/>
      <c r="CNZ54" s="84"/>
      <c r="COA54" s="84"/>
      <c r="COB54" s="84"/>
      <c r="COC54" s="84"/>
      <c r="COD54" s="84"/>
      <c r="COE54" s="84"/>
      <c r="COF54" s="84"/>
      <c r="COG54" s="84"/>
      <c r="COH54" s="84"/>
      <c r="COI54" s="84"/>
      <c r="COJ54" s="84"/>
      <c r="COK54" s="84"/>
      <c r="COL54" s="84"/>
      <c r="COM54" s="84"/>
      <c r="CON54" s="84"/>
      <c r="COO54" s="84"/>
      <c r="COP54" s="84"/>
      <c r="COQ54" s="84"/>
      <c r="COR54" s="84"/>
      <c r="COS54" s="84"/>
      <c r="COT54" s="84"/>
      <c r="COU54" s="84"/>
      <c r="COV54" s="84"/>
      <c r="COW54" s="84"/>
      <c r="COX54" s="84"/>
      <c r="COY54" s="84"/>
      <c r="COZ54" s="84"/>
      <c r="CPA54" s="84"/>
      <c r="CPB54" s="84"/>
      <c r="CPC54" s="84"/>
      <c r="CPD54" s="84"/>
      <c r="CPE54" s="84"/>
      <c r="CPF54" s="84"/>
      <c r="CPG54" s="84"/>
      <c r="CPH54" s="84"/>
      <c r="CPI54" s="84"/>
      <c r="CPJ54" s="84"/>
      <c r="CPK54" s="84"/>
      <c r="CPL54" s="84"/>
      <c r="CPM54" s="84"/>
      <c r="CPN54" s="84"/>
      <c r="CPO54" s="84"/>
      <c r="CPP54" s="84"/>
      <c r="CPQ54" s="84"/>
      <c r="CPR54" s="84"/>
      <c r="CPS54" s="84"/>
      <c r="CPT54" s="84"/>
      <c r="CPU54" s="84"/>
      <c r="CPV54" s="84"/>
      <c r="CPW54" s="84"/>
      <c r="CPX54" s="84"/>
      <c r="CPY54" s="84"/>
      <c r="CPZ54" s="84"/>
      <c r="CQA54" s="84"/>
      <c r="CQB54" s="84"/>
      <c r="CQC54" s="84"/>
      <c r="CQD54" s="84"/>
      <c r="CQE54" s="84"/>
      <c r="CQF54" s="84"/>
      <c r="CQG54" s="84"/>
      <c r="CQH54" s="84"/>
      <c r="CQI54" s="84"/>
      <c r="CQJ54" s="84"/>
      <c r="CQK54" s="84"/>
      <c r="CQL54" s="84"/>
      <c r="CQM54" s="84"/>
      <c r="CQN54" s="84"/>
      <c r="CQO54" s="84"/>
      <c r="CQP54" s="84"/>
      <c r="CQQ54" s="84"/>
      <c r="CQR54" s="84"/>
      <c r="CQS54" s="84"/>
      <c r="CQT54" s="84"/>
      <c r="CQU54" s="84"/>
      <c r="CQV54" s="84"/>
      <c r="CQW54" s="84"/>
      <c r="CQX54" s="84"/>
      <c r="CQY54" s="84"/>
      <c r="CQZ54" s="84"/>
      <c r="CRA54" s="84"/>
      <c r="CRB54" s="84"/>
      <c r="CRC54" s="84"/>
      <c r="CRD54" s="84"/>
      <c r="CRE54" s="84"/>
      <c r="CRF54" s="84"/>
      <c r="CRG54" s="84"/>
      <c r="CRH54" s="84"/>
      <c r="CRI54" s="84"/>
      <c r="CRJ54" s="84"/>
      <c r="CRK54" s="84"/>
      <c r="CRL54" s="84"/>
      <c r="CRM54" s="84"/>
      <c r="CRN54" s="84"/>
      <c r="CRO54" s="84"/>
      <c r="CRP54" s="84"/>
      <c r="CRQ54" s="84"/>
      <c r="CRR54" s="84"/>
      <c r="CRS54" s="84"/>
      <c r="CRT54" s="84"/>
      <c r="CRU54" s="84"/>
      <c r="CRV54" s="84"/>
      <c r="CRW54" s="84"/>
      <c r="CRX54" s="84"/>
      <c r="CRY54" s="84"/>
      <c r="CRZ54" s="84"/>
      <c r="CSA54" s="84"/>
      <c r="CSB54" s="84"/>
      <c r="CSC54" s="84"/>
      <c r="CSD54" s="84"/>
      <c r="CSE54" s="84"/>
      <c r="CSF54" s="84"/>
      <c r="CSG54" s="84"/>
      <c r="CSH54" s="84"/>
      <c r="CSI54" s="84"/>
      <c r="CSJ54" s="84"/>
      <c r="CSK54" s="84"/>
      <c r="CSL54" s="84"/>
      <c r="CSM54" s="84"/>
      <c r="CSN54" s="84"/>
      <c r="CSO54" s="84"/>
      <c r="CSP54" s="84"/>
      <c r="CSQ54" s="84"/>
      <c r="CSR54" s="84"/>
      <c r="CSS54" s="84"/>
      <c r="CST54" s="84"/>
      <c r="CSU54" s="84"/>
      <c r="CSV54" s="84"/>
      <c r="CSW54" s="84"/>
      <c r="CSX54" s="84"/>
      <c r="CSY54" s="84"/>
      <c r="CSZ54" s="84"/>
      <c r="CTA54" s="84"/>
      <c r="CTB54" s="84"/>
      <c r="CTC54" s="84"/>
      <c r="CTD54" s="84"/>
      <c r="CTE54" s="84"/>
      <c r="CTF54" s="84"/>
      <c r="CTG54" s="84"/>
      <c r="CTH54" s="84"/>
      <c r="CTI54" s="84"/>
      <c r="CTJ54" s="84"/>
      <c r="CTK54" s="84"/>
      <c r="CTL54" s="84"/>
      <c r="CTM54" s="84"/>
      <c r="CTN54" s="84"/>
      <c r="CTO54" s="84"/>
      <c r="CTP54" s="84"/>
      <c r="CTQ54" s="84"/>
      <c r="CTR54" s="84"/>
      <c r="CTS54" s="84"/>
      <c r="CTT54" s="84"/>
      <c r="CTU54" s="84"/>
      <c r="CTV54" s="84"/>
      <c r="CTW54" s="84"/>
      <c r="CTX54" s="84"/>
      <c r="CTY54" s="84"/>
      <c r="CTZ54" s="84"/>
      <c r="CUA54" s="84"/>
      <c r="CUB54" s="84"/>
      <c r="CUC54" s="84"/>
      <c r="CUD54" s="84"/>
      <c r="CUE54" s="84"/>
      <c r="CUF54" s="84"/>
      <c r="CUG54" s="84"/>
      <c r="CUH54" s="84"/>
      <c r="CUI54" s="84"/>
      <c r="CUJ54" s="84"/>
      <c r="CUK54" s="84"/>
      <c r="CUL54" s="84"/>
      <c r="CUM54" s="84"/>
      <c r="CUN54" s="84"/>
      <c r="CUO54" s="84"/>
      <c r="CUP54" s="84"/>
      <c r="CUQ54" s="84"/>
      <c r="CUR54" s="84"/>
      <c r="CUS54" s="84"/>
      <c r="CUT54" s="84"/>
      <c r="CUU54" s="84"/>
      <c r="CUV54" s="84"/>
      <c r="CUW54" s="84"/>
      <c r="CUX54" s="84"/>
      <c r="CUY54" s="84"/>
      <c r="CUZ54" s="84"/>
      <c r="CVA54" s="84"/>
      <c r="CVB54" s="84"/>
      <c r="CVC54" s="84"/>
      <c r="CVD54" s="84"/>
      <c r="CVE54" s="84"/>
      <c r="CVF54" s="84"/>
      <c r="CVG54" s="84"/>
      <c r="CVH54" s="84"/>
      <c r="CVI54" s="84"/>
      <c r="CVJ54" s="84"/>
      <c r="CVK54" s="84"/>
      <c r="CVL54" s="84"/>
      <c r="CVM54" s="84"/>
      <c r="CVN54" s="84"/>
      <c r="CVO54" s="84"/>
      <c r="CVP54" s="84"/>
      <c r="CVQ54" s="84"/>
      <c r="CVR54" s="84"/>
      <c r="CVS54" s="84"/>
      <c r="CVT54" s="84"/>
      <c r="CVU54" s="84"/>
      <c r="CVV54" s="84"/>
      <c r="CVW54" s="84"/>
      <c r="CVX54" s="84"/>
      <c r="CVY54" s="84"/>
      <c r="CVZ54" s="84"/>
      <c r="CWA54" s="84"/>
      <c r="CWB54" s="84"/>
      <c r="CWC54" s="84"/>
      <c r="CWD54" s="84"/>
      <c r="CWE54" s="84"/>
      <c r="CWF54" s="84"/>
      <c r="CWG54" s="84"/>
      <c r="CWH54" s="84"/>
      <c r="CWI54" s="84"/>
      <c r="CWJ54" s="84"/>
      <c r="CWK54" s="84"/>
      <c r="CWL54" s="84"/>
      <c r="CWM54" s="84"/>
      <c r="CWN54" s="84"/>
      <c r="CWO54" s="84"/>
      <c r="CWP54" s="84"/>
      <c r="CWQ54" s="84"/>
      <c r="CWR54" s="84"/>
      <c r="CWS54" s="84"/>
      <c r="CWT54" s="84"/>
      <c r="CWU54" s="84"/>
      <c r="CWV54" s="84"/>
      <c r="CWW54" s="84"/>
      <c r="CWX54" s="84"/>
      <c r="CWY54" s="84"/>
      <c r="CWZ54" s="84"/>
      <c r="CXA54" s="84"/>
      <c r="CXB54" s="84"/>
      <c r="CXC54" s="84"/>
      <c r="CXD54" s="84"/>
      <c r="CXE54" s="84"/>
      <c r="CXF54" s="84"/>
      <c r="CXG54" s="84"/>
      <c r="CXH54" s="84"/>
      <c r="CXI54" s="84"/>
      <c r="CXJ54" s="84"/>
      <c r="CXK54" s="84"/>
      <c r="CXL54" s="84"/>
      <c r="CXM54" s="84"/>
      <c r="CXN54" s="84"/>
      <c r="CXO54" s="84"/>
      <c r="CXP54" s="84"/>
      <c r="CXQ54" s="84"/>
      <c r="CXR54" s="84"/>
      <c r="CXS54" s="84"/>
      <c r="CXT54" s="84"/>
      <c r="CXU54" s="84"/>
      <c r="CXV54" s="84"/>
      <c r="CXW54" s="84"/>
      <c r="CXX54" s="84"/>
      <c r="CXY54" s="84"/>
      <c r="CXZ54" s="84"/>
      <c r="CYA54" s="84"/>
      <c r="CYB54" s="84"/>
      <c r="CYC54" s="84"/>
      <c r="CYD54" s="84"/>
      <c r="CYE54" s="84"/>
      <c r="CYF54" s="84"/>
      <c r="CYG54" s="84"/>
      <c r="CYH54" s="84"/>
      <c r="CYI54" s="84"/>
      <c r="CYJ54" s="84"/>
      <c r="CYK54" s="84"/>
      <c r="CYL54" s="84"/>
      <c r="CYM54" s="84"/>
      <c r="CYN54" s="84"/>
      <c r="CYO54" s="84"/>
      <c r="CYP54" s="84"/>
      <c r="CYQ54" s="84"/>
      <c r="CYR54" s="84"/>
      <c r="CYS54" s="84"/>
      <c r="CYT54" s="84"/>
      <c r="CYU54" s="84"/>
      <c r="CYV54" s="84"/>
      <c r="CYW54" s="84"/>
      <c r="CYX54" s="84"/>
      <c r="CYY54" s="84"/>
      <c r="CYZ54" s="84"/>
      <c r="CZA54" s="84"/>
      <c r="CZB54" s="84"/>
      <c r="CZC54" s="84"/>
      <c r="CZD54" s="84"/>
      <c r="CZE54" s="84"/>
      <c r="CZF54" s="84"/>
      <c r="CZG54" s="84"/>
      <c r="CZH54" s="84"/>
      <c r="CZI54" s="84"/>
      <c r="CZJ54" s="84"/>
      <c r="CZK54" s="84"/>
      <c r="CZL54" s="84"/>
      <c r="CZM54" s="84"/>
      <c r="CZN54" s="84"/>
      <c r="CZO54" s="84"/>
      <c r="CZP54" s="84"/>
      <c r="CZQ54" s="84"/>
      <c r="CZR54" s="84"/>
      <c r="CZS54" s="84"/>
      <c r="CZT54" s="84"/>
      <c r="CZU54" s="84"/>
      <c r="CZV54" s="84"/>
      <c r="CZW54" s="84"/>
      <c r="CZX54" s="84"/>
      <c r="CZY54" s="84"/>
      <c r="CZZ54" s="84"/>
      <c r="DAA54" s="84"/>
      <c r="DAB54" s="84"/>
      <c r="DAC54" s="84"/>
      <c r="DAD54" s="84"/>
      <c r="DAE54" s="84"/>
      <c r="DAF54" s="84"/>
      <c r="DAG54" s="84"/>
      <c r="DAH54" s="84"/>
      <c r="DAI54" s="84"/>
      <c r="DAJ54" s="84"/>
      <c r="DAK54" s="84"/>
      <c r="DAL54" s="84"/>
      <c r="DAM54" s="84"/>
      <c r="DAN54" s="84"/>
      <c r="DAO54" s="84"/>
      <c r="DAP54" s="84"/>
      <c r="DAQ54" s="84"/>
      <c r="DAR54" s="84"/>
      <c r="DAS54" s="84"/>
      <c r="DAT54" s="84"/>
      <c r="DAU54" s="84"/>
      <c r="DAV54" s="84"/>
      <c r="DAW54" s="84"/>
      <c r="DAX54" s="84"/>
      <c r="DAY54" s="84"/>
      <c r="DAZ54" s="84"/>
      <c r="DBA54" s="84"/>
      <c r="DBB54" s="84"/>
      <c r="DBC54" s="84"/>
      <c r="DBD54" s="84"/>
      <c r="DBE54" s="84"/>
      <c r="DBF54" s="84"/>
      <c r="DBG54" s="84"/>
      <c r="DBH54" s="84"/>
      <c r="DBI54" s="84"/>
      <c r="DBJ54" s="84"/>
      <c r="DBK54" s="84"/>
      <c r="DBL54" s="84"/>
      <c r="DBM54" s="84"/>
      <c r="DBN54" s="84"/>
      <c r="DBO54" s="84"/>
      <c r="DBP54" s="84"/>
      <c r="DBQ54" s="84"/>
      <c r="DBR54" s="84"/>
      <c r="DBS54" s="84"/>
      <c r="DBT54" s="84"/>
      <c r="DBU54" s="84"/>
      <c r="DBV54" s="84"/>
      <c r="DBW54" s="84"/>
      <c r="DBX54" s="84"/>
      <c r="DBY54" s="84"/>
      <c r="DBZ54" s="84"/>
      <c r="DCA54" s="84"/>
      <c r="DCB54" s="84"/>
      <c r="DCC54" s="84"/>
      <c r="DCD54" s="84"/>
      <c r="DCE54" s="84"/>
      <c r="DCF54" s="84"/>
      <c r="DCG54" s="84"/>
      <c r="DCH54" s="84"/>
      <c r="DCI54" s="84"/>
      <c r="DCJ54" s="84"/>
      <c r="DCK54" s="84"/>
      <c r="DCL54" s="84"/>
      <c r="DCM54" s="84"/>
      <c r="DCN54" s="84"/>
      <c r="DCO54" s="84"/>
      <c r="DCP54" s="84"/>
      <c r="DCQ54" s="84"/>
      <c r="DCR54" s="84"/>
      <c r="DCS54" s="84"/>
      <c r="DCT54" s="84"/>
      <c r="DCU54" s="84"/>
      <c r="DCV54" s="84"/>
      <c r="DCW54" s="84"/>
      <c r="DCX54" s="84"/>
      <c r="DCY54" s="84"/>
      <c r="DCZ54" s="84"/>
      <c r="DDA54" s="84"/>
      <c r="DDB54" s="84"/>
      <c r="DDC54" s="84"/>
      <c r="DDD54" s="84"/>
      <c r="DDE54" s="84"/>
      <c r="DDF54" s="84"/>
      <c r="DDG54" s="84"/>
      <c r="DDH54" s="84"/>
      <c r="DDI54" s="84"/>
      <c r="DDJ54" s="84"/>
      <c r="DDK54" s="84"/>
      <c r="DDL54" s="84"/>
      <c r="DDM54" s="84"/>
      <c r="DDN54" s="84"/>
      <c r="DDO54" s="84"/>
      <c r="DDP54" s="84"/>
      <c r="DDQ54" s="84"/>
      <c r="DDR54" s="84"/>
      <c r="DDS54" s="84"/>
      <c r="DDT54" s="84"/>
      <c r="DDU54" s="84"/>
      <c r="DDV54" s="84"/>
      <c r="DDW54" s="84"/>
      <c r="DDX54" s="84"/>
      <c r="DDY54" s="84"/>
      <c r="DDZ54" s="84"/>
      <c r="DEA54" s="84"/>
      <c r="DEB54" s="84"/>
      <c r="DEC54" s="84"/>
      <c r="DED54" s="84"/>
      <c r="DEE54" s="84"/>
      <c r="DEF54" s="84"/>
      <c r="DEG54" s="84"/>
      <c r="DEH54" s="84"/>
      <c r="DEI54" s="84"/>
      <c r="DEJ54" s="84"/>
      <c r="DEK54" s="84"/>
      <c r="DEL54" s="84"/>
      <c r="DEM54" s="84"/>
      <c r="DEN54" s="84"/>
      <c r="DEO54" s="84"/>
      <c r="DEP54" s="84"/>
      <c r="DEQ54" s="84"/>
      <c r="DER54" s="84"/>
      <c r="DES54" s="84"/>
      <c r="DET54" s="84"/>
      <c r="DEU54" s="84"/>
      <c r="DEV54" s="84"/>
      <c r="DEW54" s="84"/>
      <c r="DEX54" s="84"/>
      <c r="DEY54" s="84"/>
      <c r="DEZ54" s="84"/>
      <c r="DFA54" s="84"/>
      <c r="DFB54" s="84"/>
      <c r="DFC54" s="84"/>
      <c r="DFD54" s="84"/>
      <c r="DFE54" s="84"/>
      <c r="DFF54" s="84"/>
      <c r="DFG54" s="84"/>
      <c r="DFH54" s="84"/>
      <c r="DFI54" s="84"/>
      <c r="DFJ54" s="84"/>
      <c r="DFK54" s="84"/>
      <c r="DFL54" s="84"/>
      <c r="DFM54" s="84"/>
      <c r="DFN54" s="84"/>
      <c r="DFO54" s="84"/>
      <c r="DFP54" s="84"/>
      <c r="DFQ54" s="84"/>
      <c r="DFR54" s="84"/>
      <c r="DFS54" s="84"/>
      <c r="DFT54" s="84"/>
      <c r="DFU54" s="84"/>
      <c r="DFV54" s="84"/>
      <c r="DFW54" s="84"/>
      <c r="DFX54" s="84"/>
      <c r="DFY54" s="84"/>
      <c r="DFZ54" s="84"/>
      <c r="DGA54" s="84"/>
      <c r="DGB54" s="84"/>
      <c r="DGC54" s="84"/>
      <c r="DGD54" s="84"/>
      <c r="DGE54" s="84"/>
      <c r="DGF54" s="84"/>
      <c r="DGG54" s="84"/>
      <c r="DGH54" s="84"/>
      <c r="DGI54" s="84"/>
      <c r="DGJ54" s="84"/>
      <c r="DGK54" s="84"/>
      <c r="DGL54" s="84"/>
      <c r="DGM54" s="84"/>
      <c r="DGN54" s="84"/>
      <c r="DGO54" s="84"/>
      <c r="DGP54" s="84"/>
      <c r="DGQ54" s="84"/>
      <c r="DGR54" s="84"/>
      <c r="DGS54" s="84"/>
      <c r="DGT54" s="84"/>
      <c r="DGU54" s="84"/>
      <c r="DGV54" s="84"/>
      <c r="DGW54" s="84"/>
      <c r="DGX54" s="84"/>
      <c r="DGY54" s="84"/>
      <c r="DGZ54" s="84"/>
      <c r="DHA54" s="84"/>
      <c r="DHB54" s="84"/>
      <c r="DHC54" s="84"/>
      <c r="DHD54" s="84"/>
      <c r="DHE54" s="84"/>
      <c r="DHF54" s="84"/>
      <c r="DHG54" s="84"/>
      <c r="DHH54" s="84"/>
      <c r="DHI54" s="84"/>
      <c r="DHJ54" s="84"/>
      <c r="DHK54" s="84"/>
      <c r="DHL54" s="84"/>
      <c r="DHM54" s="84"/>
      <c r="DHN54" s="84"/>
      <c r="DHO54" s="84"/>
      <c r="DHP54" s="84"/>
      <c r="DHQ54" s="84"/>
      <c r="DHR54" s="84"/>
      <c r="DHS54" s="84"/>
      <c r="DHT54" s="84"/>
      <c r="DHU54" s="84"/>
      <c r="DHV54" s="84"/>
      <c r="DHW54" s="84"/>
      <c r="DHX54" s="84"/>
      <c r="DHY54" s="84"/>
      <c r="DHZ54" s="84"/>
      <c r="DIA54" s="84"/>
      <c r="DIB54" s="84"/>
      <c r="DIC54" s="84"/>
      <c r="DID54" s="84"/>
      <c r="DIE54" s="84"/>
      <c r="DIF54" s="84"/>
      <c r="DIG54" s="84"/>
      <c r="DIH54" s="84"/>
      <c r="DII54" s="84"/>
      <c r="DIJ54" s="84"/>
      <c r="DIK54" s="84"/>
      <c r="DIL54" s="84"/>
      <c r="DIM54" s="84"/>
      <c r="DIN54" s="84"/>
      <c r="DIO54" s="84"/>
      <c r="DIP54" s="84"/>
      <c r="DIQ54" s="84"/>
      <c r="DIR54" s="84"/>
      <c r="DIS54" s="84"/>
      <c r="DIT54" s="84"/>
      <c r="DIU54" s="84"/>
      <c r="DIV54" s="84"/>
      <c r="DIW54" s="84"/>
      <c r="DIX54" s="84"/>
      <c r="DIY54" s="84"/>
      <c r="DIZ54" s="84"/>
      <c r="DJA54" s="84"/>
      <c r="DJB54" s="84"/>
      <c r="DJC54" s="84"/>
      <c r="DJD54" s="84"/>
      <c r="DJE54" s="84"/>
      <c r="DJF54" s="84"/>
      <c r="DJG54" s="84"/>
      <c r="DJH54" s="84"/>
      <c r="DJI54" s="84"/>
      <c r="DJJ54" s="84"/>
      <c r="DJK54" s="84"/>
      <c r="DJL54" s="84"/>
      <c r="DJM54" s="84"/>
      <c r="DJN54" s="84"/>
      <c r="DJO54" s="84"/>
      <c r="DJP54" s="84"/>
      <c r="DJQ54" s="84"/>
      <c r="DJR54" s="84"/>
      <c r="DJS54" s="84"/>
      <c r="DJT54" s="84"/>
      <c r="DJU54" s="84"/>
      <c r="DJV54" s="84"/>
      <c r="DJW54" s="84"/>
      <c r="DJX54" s="84"/>
      <c r="DJY54" s="84"/>
      <c r="DJZ54" s="84"/>
      <c r="DKA54" s="84"/>
      <c r="DKB54" s="84"/>
      <c r="DKC54" s="84"/>
      <c r="DKD54" s="84"/>
      <c r="DKE54" s="84"/>
      <c r="DKF54" s="84"/>
      <c r="DKG54" s="84"/>
      <c r="DKH54" s="84"/>
      <c r="DKI54" s="84"/>
      <c r="DKJ54" s="84"/>
      <c r="DKK54" s="84"/>
      <c r="DKL54" s="84"/>
      <c r="DKM54" s="84"/>
      <c r="DKN54" s="84"/>
      <c r="DKO54" s="84"/>
      <c r="DKP54" s="84"/>
      <c r="DKQ54" s="84"/>
      <c r="DKR54" s="84"/>
      <c r="DKS54" s="84"/>
      <c r="DKT54" s="84"/>
      <c r="DKU54" s="84"/>
      <c r="DKV54" s="84"/>
      <c r="DKW54" s="84"/>
      <c r="DKX54" s="84"/>
      <c r="DKY54" s="84"/>
      <c r="DKZ54" s="84"/>
      <c r="DLA54" s="84"/>
      <c r="DLB54" s="84"/>
      <c r="DLC54" s="84"/>
      <c r="DLD54" s="84"/>
      <c r="DLE54" s="84"/>
      <c r="DLF54" s="84"/>
      <c r="DLG54" s="84"/>
      <c r="DLH54" s="84"/>
      <c r="DLI54" s="84"/>
      <c r="DLJ54" s="84"/>
      <c r="DLK54" s="84"/>
      <c r="DLL54" s="84"/>
      <c r="DLM54" s="84"/>
      <c r="DLN54" s="84"/>
      <c r="DLO54" s="84"/>
      <c r="DLP54" s="84"/>
      <c r="DLQ54" s="84"/>
      <c r="DLR54" s="84"/>
      <c r="DLS54" s="84"/>
      <c r="DLT54" s="84"/>
      <c r="DLU54" s="84"/>
      <c r="DLV54" s="84"/>
      <c r="DLW54" s="84"/>
      <c r="DLX54" s="84"/>
      <c r="DLY54" s="84"/>
      <c r="DLZ54" s="84"/>
      <c r="DMA54" s="84"/>
      <c r="DMB54" s="84"/>
      <c r="DMC54" s="84"/>
      <c r="DMD54" s="84"/>
      <c r="DME54" s="84"/>
      <c r="DMF54" s="84"/>
      <c r="DMG54" s="84"/>
      <c r="DMH54" s="84"/>
      <c r="DMI54" s="84"/>
      <c r="DMJ54" s="84"/>
      <c r="DMK54" s="84"/>
      <c r="DML54" s="84"/>
      <c r="DMM54" s="84"/>
      <c r="DMN54" s="84"/>
      <c r="DMO54" s="84"/>
      <c r="DMP54" s="84"/>
      <c r="DMQ54" s="84"/>
      <c r="DMR54" s="84"/>
      <c r="DMS54" s="84"/>
      <c r="DMT54" s="84"/>
      <c r="DMU54" s="84"/>
      <c r="DMV54" s="84"/>
      <c r="DMW54" s="84"/>
      <c r="DMX54" s="84"/>
      <c r="DMY54" s="84"/>
      <c r="DMZ54" s="84"/>
      <c r="DNA54" s="84"/>
      <c r="DNB54" s="84"/>
      <c r="DNC54" s="84"/>
      <c r="DND54" s="84"/>
      <c r="DNE54" s="84"/>
      <c r="DNF54" s="84"/>
      <c r="DNG54" s="84"/>
      <c r="DNH54" s="84"/>
      <c r="DNI54" s="84"/>
      <c r="DNJ54" s="84"/>
      <c r="DNK54" s="84"/>
      <c r="DNL54" s="84"/>
      <c r="DNM54" s="84"/>
      <c r="DNN54" s="84"/>
      <c r="DNO54" s="84"/>
      <c r="DNP54" s="84"/>
      <c r="DNQ54" s="84"/>
      <c r="DNR54" s="84"/>
      <c r="DNS54" s="84"/>
      <c r="DNT54" s="84"/>
      <c r="DNU54" s="84"/>
      <c r="DNV54" s="84"/>
      <c r="DNW54" s="84"/>
      <c r="DNX54" s="84"/>
      <c r="DNY54" s="84"/>
      <c r="DNZ54" s="84"/>
      <c r="DOA54" s="84"/>
      <c r="DOB54" s="84"/>
      <c r="DOC54" s="84"/>
      <c r="DOD54" s="84"/>
      <c r="DOE54" s="84"/>
      <c r="DOF54" s="84"/>
      <c r="DOG54" s="84"/>
      <c r="DOH54" s="84"/>
      <c r="DOI54" s="84"/>
      <c r="DOJ54" s="84"/>
      <c r="DOK54" s="84"/>
      <c r="DOL54" s="84"/>
      <c r="DOM54" s="84"/>
      <c r="DON54" s="84"/>
      <c r="DOO54" s="84"/>
      <c r="DOP54" s="84"/>
      <c r="DOQ54" s="84"/>
      <c r="DOR54" s="84"/>
      <c r="DOS54" s="84"/>
      <c r="DOT54" s="84"/>
      <c r="DOU54" s="84"/>
      <c r="DOV54" s="84"/>
      <c r="DOW54" s="84"/>
      <c r="DOX54" s="84"/>
      <c r="DOY54" s="84"/>
      <c r="DOZ54" s="84"/>
      <c r="DPA54" s="84"/>
      <c r="DPB54" s="84"/>
      <c r="DPC54" s="84"/>
      <c r="DPD54" s="84"/>
      <c r="DPE54" s="84"/>
      <c r="DPF54" s="84"/>
      <c r="DPG54" s="84"/>
      <c r="DPH54" s="84"/>
      <c r="DPI54" s="84"/>
      <c r="DPJ54" s="84"/>
      <c r="DPK54" s="84"/>
      <c r="DPL54" s="84"/>
      <c r="DPM54" s="84"/>
      <c r="DPN54" s="84"/>
      <c r="DPO54" s="84"/>
      <c r="DPP54" s="84"/>
      <c r="DPQ54" s="84"/>
      <c r="DPR54" s="84"/>
      <c r="DPS54" s="84"/>
      <c r="DPT54" s="84"/>
      <c r="DPU54" s="84"/>
      <c r="DPV54" s="84"/>
      <c r="DPW54" s="84"/>
      <c r="DPX54" s="84"/>
      <c r="DPY54" s="84"/>
      <c r="DPZ54" s="84"/>
      <c r="DQA54" s="84"/>
      <c r="DQB54" s="84"/>
      <c r="DQC54" s="84"/>
      <c r="DQD54" s="84"/>
      <c r="DQE54" s="84"/>
      <c r="DQF54" s="84"/>
      <c r="DQG54" s="84"/>
      <c r="DQH54" s="84"/>
      <c r="DQI54" s="84"/>
      <c r="DQJ54" s="84"/>
      <c r="DQK54" s="84"/>
      <c r="DQL54" s="84"/>
      <c r="DQM54" s="84"/>
      <c r="DQN54" s="84"/>
      <c r="DQO54" s="84"/>
      <c r="DQP54" s="84"/>
      <c r="DQQ54" s="84"/>
      <c r="DQR54" s="84"/>
      <c r="DQS54" s="84"/>
      <c r="DQT54" s="84"/>
      <c r="DQU54" s="84"/>
      <c r="DQV54" s="84"/>
      <c r="DQW54" s="84"/>
      <c r="DQX54" s="84"/>
      <c r="DQY54" s="84"/>
      <c r="DQZ54" s="84"/>
      <c r="DRA54" s="84"/>
      <c r="DRB54" s="84"/>
      <c r="DRC54" s="84"/>
      <c r="DRD54" s="84"/>
      <c r="DRE54" s="84"/>
      <c r="DRF54" s="84"/>
      <c r="DRG54" s="84"/>
      <c r="DRH54" s="84"/>
      <c r="DRI54" s="84"/>
      <c r="DRJ54" s="84"/>
      <c r="DRK54" s="84"/>
      <c r="DRL54" s="84"/>
      <c r="DRM54" s="84"/>
      <c r="DRN54" s="84"/>
      <c r="DRO54" s="84"/>
      <c r="DRP54" s="84"/>
      <c r="DRQ54" s="84"/>
      <c r="DRR54" s="84"/>
      <c r="DRS54" s="84"/>
      <c r="DRT54" s="84"/>
      <c r="DRU54" s="84"/>
      <c r="DRV54" s="84"/>
      <c r="DRW54" s="84"/>
      <c r="DRX54" s="84"/>
      <c r="DRY54" s="84"/>
      <c r="DRZ54" s="84"/>
      <c r="DSA54" s="84"/>
      <c r="DSB54" s="84"/>
      <c r="DSC54" s="84"/>
      <c r="DSD54" s="84"/>
      <c r="DSE54" s="84"/>
      <c r="DSF54" s="84"/>
      <c r="DSG54" s="84"/>
      <c r="DSH54" s="84"/>
      <c r="DSI54" s="84"/>
      <c r="DSJ54" s="84"/>
      <c r="DSK54" s="84"/>
      <c r="DSL54" s="84"/>
      <c r="DSM54" s="84"/>
      <c r="DSN54" s="84"/>
      <c r="DSO54" s="84"/>
      <c r="DSP54" s="84"/>
      <c r="DSQ54" s="84"/>
      <c r="DSR54" s="84"/>
      <c r="DSS54" s="84"/>
      <c r="DST54" s="84"/>
      <c r="DSU54" s="84"/>
      <c r="DSV54" s="84"/>
      <c r="DSW54" s="84"/>
      <c r="DSX54" s="84"/>
      <c r="DSY54" s="84"/>
      <c r="DSZ54" s="84"/>
      <c r="DTA54" s="84"/>
      <c r="DTB54" s="84"/>
      <c r="DTC54" s="84"/>
      <c r="DTD54" s="84"/>
      <c r="DTE54" s="84"/>
      <c r="DTF54" s="84"/>
      <c r="DTG54" s="84"/>
      <c r="DTH54" s="84"/>
      <c r="DTI54" s="84"/>
      <c r="DTJ54" s="84"/>
      <c r="DTK54" s="84"/>
      <c r="DTL54" s="84"/>
      <c r="DTM54" s="84"/>
      <c r="DTN54" s="84"/>
      <c r="DTO54" s="84"/>
      <c r="DTP54" s="84"/>
      <c r="DTQ54" s="84"/>
      <c r="DTR54" s="84"/>
      <c r="DTS54" s="84"/>
      <c r="DTT54" s="84"/>
      <c r="DTU54" s="84"/>
      <c r="DTV54" s="84"/>
      <c r="DTW54" s="84"/>
      <c r="DTX54" s="84"/>
      <c r="DTY54" s="84"/>
      <c r="DTZ54" s="84"/>
      <c r="DUA54" s="84"/>
      <c r="DUB54" s="84"/>
      <c r="DUC54" s="84"/>
      <c r="DUD54" s="84"/>
      <c r="DUE54" s="84"/>
      <c r="DUF54" s="84"/>
      <c r="DUG54" s="84"/>
      <c r="DUH54" s="84"/>
      <c r="DUI54" s="84"/>
      <c r="DUJ54" s="84"/>
      <c r="DUK54" s="84"/>
      <c r="DUL54" s="84"/>
      <c r="DUM54" s="84"/>
      <c r="DUN54" s="84"/>
      <c r="DUO54" s="84"/>
      <c r="DUP54" s="84"/>
      <c r="DUQ54" s="84"/>
      <c r="DUR54" s="84"/>
      <c r="DUS54" s="84"/>
      <c r="DUT54" s="84"/>
      <c r="DUU54" s="84"/>
      <c r="DUV54" s="84"/>
      <c r="DUW54" s="84"/>
      <c r="DUX54" s="84"/>
      <c r="DUY54" s="84"/>
      <c r="DUZ54" s="84"/>
      <c r="DVA54" s="84"/>
      <c r="DVB54" s="84"/>
      <c r="DVC54" s="84"/>
      <c r="DVD54" s="84"/>
      <c r="DVE54" s="84"/>
      <c r="DVF54" s="84"/>
      <c r="DVG54" s="84"/>
      <c r="DVH54" s="84"/>
      <c r="DVI54" s="84"/>
      <c r="DVJ54" s="84"/>
      <c r="DVK54" s="84"/>
      <c r="DVL54" s="84"/>
      <c r="DVM54" s="84"/>
      <c r="DVN54" s="84"/>
      <c r="DVO54" s="84"/>
      <c r="DVP54" s="84"/>
      <c r="DVQ54" s="84"/>
      <c r="DVR54" s="84"/>
      <c r="DVS54" s="84"/>
      <c r="DVT54" s="84"/>
      <c r="DVU54" s="84"/>
      <c r="DVV54" s="84"/>
      <c r="DVW54" s="84"/>
      <c r="DVX54" s="84"/>
      <c r="DVY54" s="84"/>
      <c r="DVZ54" s="84"/>
      <c r="DWA54" s="84"/>
      <c r="DWB54" s="84"/>
      <c r="DWC54" s="84"/>
      <c r="DWD54" s="84"/>
      <c r="DWE54" s="84"/>
      <c r="DWF54" s="84"/>
      <c r="DWG54" s="84"/>
      <c r="DWH54" s="84"/>
      <c r="DWI54" s="84"/>
      <c r="DWJ54" s="84"/>
      <c r="DWK54" s="84"/>
      <c r="DWL54" s="84"/>
      <c r="DWM54" s="84"/>
      <c r="DWN54" s="84"/>
      <c r="DWO54" s="84"/>
      <c r="DWP54" s="84"/>
      <c r="DWQ54" s="84"/>
      <c r="DWR54" s="84"/>
      <c r="DWS54" s="84"/>
      <c r="DWT54" s="84"/>
      <c r="DWU54" s="84"/>
      <c r="DWV54" s="84"/>
      <c r="DWW54" s="84"/>
      <c r="DWX54" s="84"/>
      <c r="DWY54" s="84"/>
      <c r="DWZ54" s="84"/>
      <c r="DXA54" s="84"/>
      <c r="DXB54" s="84"/>
      <c r="DXC54" s="84"/>
      <c r="DXD54" s="84"/>
      <c r="DXE54" s="84"/>
      <c r="DXF54" s="84"/>
      <c r="DXG54" s="84"/>
      <c r="DXH54" s="84"/>
      <c r="DXI54" s="84"/>
      <c r="DXJ54" s="84"/>
      <c r="DXK54" s="84"/>
      <c r="DXL54" s="84"/>
      <c r="DXM54" s="84"/>
      <c r="DXN54" s="84"/>
      <c r="DXO54" s="84"/>
      <c r="DXP54" s="84"/>
      <c r="DXQ54" s="84"/>
      <c r="DXR54" s="84"/>
      <c r="DXS54" s="84"/>
      <c r="DXT54" s="84"/>
      <c r="DXU54" s="84"/>
      <c r="DXV54" s="84"/>
      <c r="DXW54" s="84"/>
      <c r="DXX54" s="84"/>
      <c r="DXY54" s="84"/>
      <c r="DXZ54" s="84"/>
      <c r="DYA54" s="84"/>
      <c r="DYB54" s="84"/>
      <c r="DYC54" s="84"/>
      <c r="DYD54" s="84"/>
      <c r="DYE54" s="84"/>
      <c r="DYF54" s="84"/>
      <c r="DYG54" s="84"/>
      <c r="DYH54" s="84"/>
      <c r="DYI54" s="84"/>
      <c r="DYJ54" s="84"/>
      <c r="DYK54" s="84"/>
      <c r="DYL54" s="84"/>
      <c r="DYM54" s="84"/>
      <c r="DYN54" s="84"/>
      <c r="DYO54" s="84"/>
      <c r="DYP54" s="84"/>
      <c r="DYQ54" s="84"/>
      <c r="DYR54" s="84"/>
      <c r="DYS54" s="84"/>
      <c r="DYT54" s="84"/>
      <c r="DYU54" s="84"/>
      <c r="DYV54" s="84"/>
      <c r="DYW54" s="84"/>
      <c r="DYX54" s="84"/>
      <c r="DYY54" s="84"/>
      <c r="DYZ54" s="84"/>
      <c r="DZA54" s="84"/>
      <c r="DZB54" s="84"/>
      <c r="DZC54" s="84"/>
      <c r="DZD54" s="84"/>
      <c r="DZE54" s="84"/>
      <c r="DZF54" s="84"/>
      <c r="DZG54" s="84"/>
      <c r="DZH54" s="84"/>
      <c r="DZI54" s="84"/>
      <c r="DZJ54" s="84"/>
      <c r="DZK54" s="84"/>
      <c r="DZL54" s="84"/>
      <c r="DZM54" s="84"/>
      <c r="DZN54" s="84"/>
      <c r="DZO54" s="84"/>
      <c r="DZP54" s="84"/>
      <c r="DZQ54" s="84"/>
      <c r="DZR54" s="84"/>
      <c r="DZS54" s="84"/>
      <c r="DZT54" s="84"/>
      <c r="DZU54" s="84"/>
      <c r="DZV54" s="84"/>
      <c r="DZW54" s="84"/>
      <c r="DZX54" s="84"/>
      <c r="DZY54" s="84"/>
      <c r="DZZ54" s="84"/>
      <c r="EAA54" s="84"/>
      <c r="EAB54" s="84"/>
      <c r="EAC54" s="84"/>
      <c r="EAD54" s="84"/>
      <c r="EAE54" s="84"/>
      <c r="EAF54" s="84"/>
      <c r="EAG54" s="84"/>
      <c r="EAH54" s="84"/>
      <c r="EAI54" s="84"/>
      <c r="EAJ54" s="84"/>
      <c r="EAK54" s="84"/>
      <c r="EAL54" s="84"/>
      <c r="EAM54" s="84"/>
      <c r="EAN54" s="84"/>
      <c r="EAO54" s="84"/>
      <c r="EAP54" s="84"/>
      <c r="EAQ54" s="84"/>
      <c r="EAR54" s="84"/>
      <c r="EAS54" s="84"/>
      <c r="EAT54" s="84"/>
      <c r="EAU54" s="84"/>
      <c r="EAV54" s="84"/>
      <c r="EAW54" s="84"/>
      <c r="EAX54" s="84"/>
      <c r="EAY54" s="84"/>
      <c r="EAZ54" s="84"/>
      <c r="EBA54" s="84"/>
      <c r="EBB54" s="84"/>
      <c r="EBC54" s="84"/>
      <c r="EBD54" s="84"/>
      <c r="EBE54" s="84"/>
      <c r="EBF54" s="84"/>
      <c r="EBG54" s="84"/>
      <c r="EBH54" s="84"/>
      <c r="EBI54" s="84"/>
      <c r="EBJ54" s="84"/>
      <c r="EBK54" s="84"/>
      <c r="EBL54" s="84"/>
      <c r="EBM54" s="84"/>
      <c r="EBN54" s="84"/>
      <c r="EBO54" s="84"/>
      <c r="EBP54" s="84"/>
      <c r="EBQ54" s="84"/>
      <c r="EBR54" s="84"/>
      <c r="EBS54" s="84"/>
      <c r="EBT54" s="84"/>
      <c r="EBU54" s="84"/>
      <c r="EBV54" s="84"/>
      <c r="EBW54" s="84"/>
      <c r="EBX54" s="84"/>
      <c r="EBY54" s="84"/>
      <c r="EBZ54" s="84"/>
      <c r="ECA54" s="84"/>
      <c r="ECB54" s="84"/>
      <c r="ECC54" s="84"/>
      <c r="ECD54" s="84"/>
      <c r="ECE54" s="84"/>
      <c r="ECF54" s="84"/>
      <c r="ECG54" s="84"/>
      <c r="ECH54" s="84"/>
      <c r="ECI54" s="84"/>
      <c r="ECJ54" s="84"/>
      <c r="ECK54" s="84"/>
      <c r="ECL54" s="84"/>
      <c r="ECM54" s="84"/>
      <c r="ECN54" s="84"/>
      <c r="ECO54" s="84"/>
      <c r="ECP54" s="84"/>
      <c r="ECQ54" s="84"/>
      <c r="ECR54" s="84"/>
      <c r="ECS54" s="84"/>
      <c r="ECT54" s="84"/>
      <c r="ECU54" s="84"/>
      <c r="ECV54" s="84"/>
      <c r="ECW54" s="84"/>
      <c r="ECX54" s="84"/>
      <c r="ECY54" s="84"/>
      <c r="ECZ54" s="84"/>
      <c r="EDA54" s="84"/>
      <c r="EDB54" s="84"/>
      <c r="EDC54" s="84"/>
      <c r="EDD54" s="84"/>
      <c r="EDE54" s="84"/>
      <c r="EDF54" s="84"/>
      <c r="EDG54" s="84"/>
      <c r="EDH54" s="84"/>
      <c r="EDI54" s="84"/>
      <c r="EDJ54" s="84"/>
      <c r="EDK54" s="84"/>
      <c r="EDL54" s="84"/>
      <c r="EDM54" s="84"/>
      <c r="EDN54" s="84"/>
      <c r="EDO54" s="84"/>
      <c r="EDP54" s="84"/>
      <c r="EDQ54" s="84"/>
      <c r="EDR54" s="84"/>
      <c r="EDS54" s="84"/>
      <c r="EDT54" s="84"/>
      <c r="EDU54" s="84"/>
      <c r="EDV54" s="84"/>
      <c r="EDW54" s="84"/>
      <c r="EDX54" s="84"/>
      <c r="EDY54" s="84"/>
      <c r="EDZ54" s="84"/>
      <c r="EEA54" s="84"/>
      <c r="EEB54" s="84"/>
      <c r="EEC54" s="84"/>
      <c r="EED54" s="84"/>
      <c r="EEE54" s="84"/>
      <c r="EEF54" s="84"/>
      <c r="EEG54" s="84"/>
      <c r="EEH54" s="84"/>
      <c r="EEI54" s="84"/>
      <c r="EEJ54" s="84"/>
      <c r="EEK54" s="84"/>
      <c r="EEL54" s="84"/>
      <c r="EEM54" s="84"/>
      <c r="EEN54" s="84"/>
      <c r="EEO54" s="84"/>
      <c r="EEP54" s="84"/>
      <c r="EEQ54" s="84"/>
      <c r="EER54" s="84"/>
      <c r="EES54" s="84"/>
      <c r="EET54" s="84"/>
      <c r="EEU54" s="84"/>
      <c r="EEV54" s="84"/>
      <c r="EEW54" s="84"/>
      <c r="EEX54" s="84"/>
      <c r="EEY54" s="84"/>
      <c r="EEZ54" s="84"/>
      <c r="EFA54" s="84"/>
      <c r="EFB54" s="84"/>
      <c r="EFC54" s="84"/>
      <c r="EFD54" s="84"/>
      <c r="EFE54" s="84"/>
      <c r="EFF54" s="84"/>
      <c r="EFG54" s="84"/>
      <c r="EFH54" s="84"/>
      <c r="EFI54" s="84"/>
      <c r="EFJ54" s="84"/>
      <c r="EFK54" s="84"/>
      <c r="EFL54" s="84"/>
      <c r="EFM54" s="84"/>
      <c r="EFN54" s="84"/>
      <c r="EFO54" s="84"/>
      <c r="EFP54" s="84"/>
      <c r="EFQ54" s="84"/>
      <c r="EFR54" s="84"/>
      <c r="EFS54" s="84"/>
      <c r="EFT54" s="84"/>
      <c r="EFU54" s="84"/>
      <c r="EFV54" s="84"/>
      <c r="EFW54" s="84"/>
      <c r="EFX54" s="84"/>
      <c r="EFY54" s="84"/>
      <c r="EFZ54" s="84"/>
      <c r="EGA54" s="84"/>
      <c r="EGB54" s="84"/>
      <c r="EGC54" s="84"/>
      <c r="EGD54" s="84"/>
      <c r="EGE54" s="84"/>
      <c r="EGF54" s="84"/>
      <c r="EGG54" s="84"/>
      <c r="EGH54" s="84"/>
      <c r="EGI54" s="84"/>
      <c r="EGJ54" s="84"/>
      <c r="EGK54" s="84"/>
      <c r="EGL54" s="84"/>
      <c r="EGM54" s="84"/>
      <c r="EGN54" s="84"/>
      <c r="EGO54" s="84"/>
      <c r="EGP54" s="84"/>
      <c r="EGQ54" s="84"/>
      <c r="EGR54" s="84"/>
      <c r="EGS54" s="84"/>
      <c r="EGT54" s="84"/>
      <c r="EGU54" s="84"/>
      <c r="EGV54" s="84"/>
      <c r="EGW54" s="84"/>
      <c r="EGX54" s="84"/>
      <c r="EGY54" s="84"/>
      <c r="EGZ54" s="84"/>
      <c r="EHA54" s="84"/>
      <c r="EHB54" s="84"/>
      <c r="EHC54" s="84"/>
      <c r="EHD54" s="84"/>
      <c r="EHE54" s="84"/>
      <c r="EHF54" s="84"/>
      <c r="EHG54" s="84"/>
      <c r="EHH54" s="84"/>
      <c r="EHI54" s="84"/>
      <c r="EHJ54" s="84"/>
      <c r="EHK54" s="84"/>
      <c r="EHL54" s="84"/>
      <c r="EHM54" s="84"/>
      <c r="EHN54" s="84"/>
      <c r="EHO54" s="84"/>
      <c r="EHP54" s="84"/>
      <c r="EHQ54" s="84"/>
      <c r="EHR54" s="84"/>
      <c r="EHS54" s="84"/>
      <c r="EHT54" s="84"/>
      <c r="EHU54" s="84"/>
      <c r="EHV54" s="84"/>
      <c r="EHW54" s="84"/>
      <c r="EHX54" s="84"/>
      <c r="EHY54" s="84"/>
      <c r="EHZ54" s="84"/>
      <c r="EIA54" s="84"/>
      <c r="EIB54" s="84"/>
      <c r="EIC54" s="84"/>
      <c r="EID54" s="84"/>
      <c r="EIE54" s="84"/>
      <c r="EIF54" s="84"/>
      <c r="EIG54" s="84"/>
      <c r="EIH54" s="84"/>
      <c r="EII54" s="84"/>
      <c r="EIJ54" s="84"/>
      <c r="EIK54" s="84"/>
      <c r="EIL54" s="84"/>
      <c r="EIM54" s="84"/>
      <c r="EIN54" s="84"/>
      <c r="EIO54" s="84"/>
      <c r="EIP54" s="84"/>
      <c r="EIQ54" s="84"/>
      <c r="EIR54" s="84"/>
      <c r="EIS54" s="84"/>
      <c r="EIT54" s="84"/>
      <c r="EIU54" s="84"/>
      <c r="EIV54" s="84"/>
      <c r="EIW54" s="84"/>
      <c r="EIX54" s="84"/>
      <c r="EIY54" s="84"/>
      <c r="EIZ54" s="84"/>
      <c r="EJA54" s="84"/>
      <c r="EJB54" s="84"/>
      <c r="EJC54" s="84"/>
      <c r="EJD54" s="84"/>
      <c r="EJE54" s="84"/>
      <c r="EJF54" s="84"/>
      <c r="EJG54" s="84"/>
      <c r="EJH54" s="84"/>
      <c r="EJI54" s="84"/>
      <c r="EJJ54" s="84"/>
      <c r="EJK54" s="84"/>
      <c r="EJL54" s="84"/>
      <c r="EJM54" s="84"/>
      <c r="EJN54" s="84"/>
      <c r="EJO54" s="84"/>
      <c r="EJP54" s="84"/>
      <c r="EJQ54" s="84"/>
      <c r="EJR54" s="84"/>
      <c r="EJS54" s="84"/>
      <c r="EJT54" s="84"/>
      <c r="EJU54" s="84"/>
      <c r="EJV54" s="84"/>
      <c r="EJW54" s="84"/>
      <c r="EJX54" s="84"/>
      <c r="EJY54" s="84"/>
      <c r="EJZ54" s="84"/>
      <c r="EKA54" s="84"/>
      <c r="EKB54" s="84"/>
      <c r="EKC54" s="84"/>
      <c r="EKD54" s="84"/>
      <c r="EKE54" s="84"/>
      <c r="EKF54" s="84"/>
      <c r="EKG54" s="84"/>
      <c r="EKH54" s="84"/>
      <c r="EKI54" s="84"/>
      <c r="EKJ54" s="84"/>
      <c r="EKK54" s="84"/>
      <c r="EKL54" s="84"/>
      <c r="EKM54" s="84"/>
      <c r="EKN54" s="84"/>
      <c r="EKO54" s="84"/>
      <c r="EKP54" s="84"/>
      <c r="EKQ54" s="84"/>
      <c r="EKR54" s="84"/>
      <c r="EKS54" s="84"/>
      <c r="EKT54" s="84"/>
      <c r="EKU54" s="84"/>
      <c r="EKV54" s="84"/>
      <c r="EKW54" s="84"/>
      <c r="EKX54" s="84"/>
      <c r="EKY54" s="84"/>
      <c r="EKZ54" s="84"/>
      <c r="ELA54" s="84"/>
      <c r="ELB54" s="84"/>
      <c r="ELC54" s="84"/>
      <c r="ELD54" s="84"/>
      <c r="ELE54" s="84"/>
      <c r="ELF54" s="84"/>
      <c r="ELG54" s="84"/>
      <c r="ELH54" s="84"/>
      <c r="ELI54" s="84"/>
      <c r="ELJ54" s="84"/>
      <c r="ELK54" s="84"/>
      <c r="ELL54" s="84"/>
      <c r="ELM54" s="84"/>
      <c r="ELN54" s="84"/>
      <c r="ELO54" s="84"/>
      <c r="ELP54" s="84"/>
      <c r="ELQ54" s="84"/>
      <c r="ELR54" s="84"/>
      <c r="ELS54" s="84"/>
      <c r="ELT54" s="84"/>
      <c r="ELU54" s="84"/>
      <c r="ELV54" s="84"/>
      <c r="ELW54" s="84"/>
      <c r="ELX54" s="84"/>
      <c r="ELY54" s="84"/>
      <c r="ELZ54" s="84"/>
      <c r="EMA54" s="84"/>
      <c r="EMB54" s="84"/>
      <c r="EMC54" s="84"/>
      <c r="EMD54" s="84"/>
      <c r="EME54" s="84"/>
      <c r="EMF54" s="84"/>
      <c r="EMG54" s="84"/>
      <c r="EMH54" s="84"/>
      <c r="EMI54" s="84"/>
      <c r="EMJ54" s="84"/>
      <c r="EMK54" s="84"/>
      <c r="EML54" s="84"/>
      <c r="EMM54" s="84"/>
      <c r="EMN54" s="84"/>
      <c r="EMO54" s="84"/>
      <c r="EMP54" s="84"/>
      <c r="EMQ54" s="84"/>
      <c r="EMR54" s="84"/>
      <c r="EMS54" s="84"/>
      <c r="EMT54" s="84"/>
      <c r="EMU54" s="84"/>
      <c r="EMV54" s="84"/>
      <c r="EMW54" s="84"/>
      <c r="EMX54" s="84"/>
      <c r="EMY54" s="84"/>
      <c r="EMZ54" s="84"/>
      <c r="ENA54" s="84"/>
      <c r="ENB54" s="84"/>
      <c r="ENC54" s="84"/>
      <c r="END54" s="84"/>
      <c r="ENE54" s="84"/>
      <c r="ENF54" s="84"/>
      <c r="ENG54" s="84"/>
      <c r="ENH54" s="84"/>
      <c r="ENI54" s="84"/>
      <c r="ENJ54" s="84"/>
      <c r="ENK54" s="84"/>
      <c r="ENL54" s="84"/>
      <c r="ENM54" s="84"/>
      <c r="ENN54" s="84"/>
      <c r="ENO54" s="84"/>
      <c r="ENP54" s="84"/>
      <c r="ENQ54" s="84"/>
      <c r="ENR54" s="84"/>
      <c r="ENS54" s="84"/>
      <c r="ENT54" s="84"/>
      <c r="ENU54" s="84"/>
      <c r="ENV54" s="84"/>
      <c r="ENW54" s="84"/>
      <c r="ENX54" s="84"/>
      <c r="ENY54" s="84"/>
      <c r="ENZ54" s="84"/>
      <c r="EOA54" s="84"/>
      <c r="EOB54" s="84"/>
      <c r="EOC54" s="84"/>
      <c r="EOD54" s="84"/>
      <c r="EOE54" s="84"/>
      <c r="EOF54" s="84"/>
      <c r="EOG54" s="84"/>
      <c r="EOH54" s="84"/>
      <c r="EOI54" s="84"/>
      <c r="EOJ54" s="84"/>
      <c r="EOK54" s="84"/>
      <c r="EOL54" s="84"/>
      <c r="EOM54" s="84"/>
      <c r="EON54" s="84"/>
      <c r="EOO54" s="84"/>
      <c r="EOP54" s="84"/>
      <c r="EOQ54" s="84"/>
      <c r="EOR54" s="84"/>
      <c r="EOS54" s="84"/>
      <c r="EOT54" s="84"/>
      <c r="EOU54" s="84"/>
      <c r="EOV54" s="84"/>
      <c r="EOW54" s="84"/>
      <c r="EOX54" s="84"/>
      <c r="EOY54" s="84"/>
      <c r="EOZ54" s="84"/>
      <c r="EPA54" s="84"/>
      <c r="EPB54" s="84"/>
      <c r="EPC54" s="84"/>
      <c r="EPD54" s="84"/>
      <c r="EPE54" s="84"/>
      <c r="EPF54" s="84"/>
      <c r="EPG54" s="84"/>
      <c r="EPH54" s="84"/>
      <c r="EPI54" s="84"/>
      <c r="EPJ54" s="84"/>
      <c r="EPK54" s="84"/>
      <c r="EPL54" s="84"/>
      <c r="EPM54" s="84"/>
      <c r="EPN54" s="84"/>
      <c r="EPO54" s="84"/>
      <c r="EPP54" s="84"/>
      <c r="EPQ54" s="84"/>
      <c r="EPR54" s="84"/>
      <c r="EPS54" s="84"/>
      <c r="EPT54" s="84"/>
      <c r="EPU54" s="84"/>
      <c r="EPV54" s="84"/>
      <c r="EPW54" s="84"/>
      <c r="EPX54" s="84"/>
      <c r="EPY54" s="84"/>
      <c r="EPZ54" s="84"/>
      <c r="EQA54" s="84"/>
      <c r="EQB54" s="84"/>
      <c r="EQC54" s="84"/>
      <c r="EQD54" s="84"/>
      <c r="EQE54" s="84"/>
      <c r="EQF54" s="84"/>
      <c r="EQG54" s="84"/>
      <c r="EQH54" s="84"/>
      <c r="EQI54" s="84"/>
      <c r="EQJ54" s="84"/>
      <c r="EQK54" s="84"/>
      <c r="EQL54" s="84"/>
      <c r="EQM54" s="84"/>
      <c r="EQN54" s="84"/>
      <c r="EQO54" s="84"/>
      <c r="EQP54" s="84"/>
      <c r="EQQ54" s="84"/>
      <c r="EQR54" s="84"/>
      <c r="EQS54" s="84"/>
      <c r="EQT54" s="84"/>
      <c r="EQU54" s="84"/>
      <c r="EQV54" s="84"/>
      <c r="EQW54" s="84"/>
      <c r="EQX54" s="84"/>
      <c r="EQY54" s="84"/>
      <c r="EQZ54" s="84"/>
      <c r="ERA54" s="84"/>
      <c r="ERB54" s="84"/>
      <c r="ERC54" s="84"/>
      <c r="ERD54" s="84"/>
      <c r="ERE54" s="84"/>
      <c r="ERF54" s="84"/>
      <c r="ERG54" s="84"/>
      <c r="ERH54" s="84"/>
      <c r="ERI54" s="84"/>
      <c r="ERJ54" s="84"/>
      <c r="ERK54" s="84"/>
      <c r="ERL54" s="84"/>
      <c r="ERM54" s="84"/>
      <c r="ERN54" s="84"/>
      <c r="ERO54" s="84"/>
      <c r="ERP54" s="84"/>
      <c r="ERQ54" s="84"/>
      <c r="ERR54" s="84"/>
      <c r="ERS54" s="84"/>
      <c r="ERT54" s="84"/>
      <c r="ERU54" s="84"/>
      <c r="ERV54" s="84"/>
      <c r="ERW54" s="84"/>
      <c r="ERX54" s="84"/>
      <c r="ERY54" s="84"/>
      <c r="ERZ54" s="84"/>
      <c r="ESA54" s="84"/>
      <c r="ESB54" s="84"/>
      <c r="ESC54" s="84"/>
      <c r="ESD54" s="84"/>
      <c r="ESE54" s="84"/>
      <c r="ESF54" s="84"/>
      <c r="ESG54" s="84"/>
      <c r="ESH54" s="84"/>
      <c r="ESI54" s="84"/>
      <c r="ESJ54" s="84"/>
      <c r="ESK54" s="84"/>
      <c r="ESL54" s="84"/>
      <c r="ESM54" s="84"/>
      <c r="ESN54" s="84"/>
      <c r="ESO54" s="84"/>
      <c r="ESP54" s="84"/>
      <c r="ESQ54" s="84"/>
      <c r="ESR54" s="84"/>
      <c r="ESS54" s="84"/>
      <c r="EST54" s="84"/>
      <c r="ESU54" s="84"/>
      <c r="ESV54" s="84"/>
      <c r="ESW54" s="84"/>
      <c r="ESX54" s="84"/>
      <c r="ESY54" s="84"/>
      <c r="ESZ54" s="84"/>
      <c r="ETA54" s="84"/>
      <c r="ETB54" s="84"/>
      <c r="ETC54" s="84"/>
      <c r="ETD54" s="84"/>
      <c r="ETE54" s="84"/>
      <c r="ETF54" s="84"/>
      <c r="ETG54" s="84"/>
      <c r="ETH54" s="84"/>
      <c r="ETI54" s="84"/>
      <c r="ETJ54" s="84"/>
      <c r="ETK54" s="84"/>
      <c r="ETL54" s="84"/>
      <c r="ETM54" s="84"/>
      <c r="ETN54" s="84"/>
      <c r="ETO54" s="84"/>
      <c r="ETP54" s="84"/>
      <c r="ETQ54" s="84"/>
      <c r="ETR54" s="84"/>
      <c r="ETS54" s="84"/>
      <c r="ETT54" s="84"/>
      <c r="ETU54" s="84"/>
      <c r="ETV54" s="84"/>
      <c r="ETW54" s="84"/>
      <c r="ETX54" s="84"/>
      <c r="ETY54" s="84"/>
      <c r="ETZ54" s="84"/>
      <c r="EUA54" s="84"/>
      <c r="EUB54" s="84"/>
      <c r="EUC54" s="84"/>
      <c r="EUD54" s="84"/>
      <c r="EUE54" s="84"/>
      <c r="EUF54" s="84"/>
      <c r="EUG54" s="84"/>
      <c r="EUH54" s="84"/>
      <c r="EUI54" s="84"/>
      <c r="EUJ54" s="84"/>
      <c r="EUK54" s="84"/>
      <c r="EUL54" s="84"/>
      <c r="EUM54" s="84"/>
      <c r="EUN54" s="84"/>
      <c r="EUO54" s="84"/>
      <c r="EUP54" s="84"/>
      <c r="EUQ54" s="84"/>
      <c r="EUR54" s="84"/>
      <c r="EUS54" s="84"/>
      <c r="EUT54" s="84"/>
      <c r="EUU54" s="84"/>
      <c r="EUV54" s="84"/>
      <c r="EUW54" s="84"/>
      <c r="EUX54" s="84"/>
      <c r="EUY54" s="84"/>
      <c r="EUZ54" s="84"/>
      <c r="EVA54" s="84"/>
      <c r="EVB54" s="84"/>
      <c r="EVC54" s="84"/>
      <c r="EVD54" s="84"/>
      <c r="EVE54" s="84"/>
      <c r="EVF54" s="84"/>
      <c r="EVG54" s="84"/>
      <c r="EVH54" s="84"/>
      <c r="EVI54" s="84"/>
      <c r="EVJ54" s="84"/>
      <c r="EVK54" s="84"/>
      <c r="EVL54" s="84"/>
      <c r="EVM54" s="84"/>
      <c r="EVN54" s="84"/>
      <c r="EVO54" s="84"/>
      <c r="EVP54" s="84"/>
      <c r="EVQ54" s="84"/>
      <c r="EVR54" s="84"/>
      <c r="EVS54" s="84"/>
      <c r="EVT54" s="84"/>
      <c r="EVU54" s="84"/>
      <c r="EVV54" s="84"/>
      <c r="EVW54" s="84"/>
      <c r="EVX54" s="84"/>
      <c r="EVY54" s="84"/>
      <c r="EVZ54" s="84"/>
      <c r="EWA54" s="84"/>
      <c r="EWB54" s="84"/>
      <c r="EWC54" s="84"/>
      <c r="EWD54" s="84"/>
      <c r="EWE54" s="84"/>
      <c r="EWF54" s="84"/>
      <c r="EWG54" s="84"/>
      <c r="EWH54" s="84"/>
      <c r="EWI54" s="84"/>
      <c r="EWJ54" s="84"/>
      <c r="EWK54" s="84"/>
      <c r="EWL54" s="84"/>
      <c r="EWM54" s="84"/>
      <c r="EWN54" s="84"/>
      <c r="EWO54" s="84"/>
      <c r="EWP54" s="84"/>
      <c r="EWQ54" s="84"/>
      <c r="EWR54" s="84"/>
      <c r="EWS54" s="84"/>
      <c r="EWT54" s="84"/>
      <c r="EWU54" s="84"/>
      <c r="EWV54" s="84"/>
      <c r="EWW54" s="84"/>
      <c r="EWX54" s="84"/>
      <c r="EWY54" s="84"/>
      <c r="EWZ54" s="84"/>
      <c r="EXA54" s="84"/>
      <c r="EXB54" s="84"/>
      <c r="EXC54" s="84"/>
      <c r="EXD54" s="84"/>
      <c r="EXE54" s="84"/>
      <c r="EXF54" s="84"/>
      <c r="EXG54" s="84"/>
      <c r="EXH54" s="84"/>
      <c r="EXI54" s="84"/>
      <c r="EXJ54" s="84"/>
      <c r="EXK54" s="84"/>
      <c r="EXL54" s="84"/>
      <c r="EXM54" s="84"/>
      <c r="EXN54" s="84"/>
      <c r="EXO54" s="84"/>
      <c r="EXP54" s="84"/>
      <c r="EXQ54" s="84"/>
      <c r="EXR54" s="84"/>
      <c r="EXS54" s="84"/>
      <c r="EXT54" s="84"/>
      <c r="EXU54" s="84"/>
      <c r="EXV54" s="84"/>
      <c r="EXW54" s="84"/>
      <c r="EXX54" s="84"/>
      <c r="EXY54" s="84"/>
      <c r="EXZ54" s="84"/>
      <c r="EYA54" s="84"/>
      <c r="EYB54" s="84"/>
      <c r="EYC54" s="84"/>
      <c r="EYD54" s="84"/>
      <c r="EYE54" s="84"/>
      <c r="EYF54" s="84"/>
      <c r="EYG54" s="84"/>
      <c r="EYH54" s="84"/>
      <c r="EYI54" s="84"/>
      <c r="EYJ54" s="84"/>
      <c r="EYK54" s="84"/>
      <c r="EYL54" s="84"/>
      <c r="EYM54" s="84"/>
      <c r="EYN54" s="84"/>
      <c r="EYO54" s="84"/>
      <c r="EYP54" s="84"/>
      <c r="EYQ54" s="84"/>
      <c r="EYR54" s="84"/>
      <c r="EYS54" s="84"/>
      <c r="EYT54" s="84"/>
      <c r="EYU54" s="84"/>
      <c r="EYV54" s="84"/>
      <c r="EYW54" s="84"/>
      <c r="EYX54" s="84"/>
      <c r="EYY54" s="84"/>
      <c r="EYZ54" s="84"/>
      <c r="EZA54" s="84"/>
      <c r="EZB54" s="84"/>
      <c r="EZC54" s="84"/>
      <c r="EZD54" s="84"/>
      <c r="EZE54" s="84"/>
      <c r="EZF54" s="84"/>
      <c r="EZG54" s="84"/>
      <c r="EZH54" s="84"/>
      <c r="EZI54" s="84"/>
      <c r="EZJ54" s="84"/>
      <c r="EZK54" s="84"/>
      <c r="EZL54" s="84"/>
      <c r="EZM54" s="84"/>
      <c r="EZN54" s="84"/>
      <c r="EZO54" s="84"/>
      <c r="EZP54" s="84"/>
      <c r="EZQ54" s="84"/>
      <c r="EZR54" s="84"/>
      <c r="EZS54" s="84"/>
      <c r="EZT54" s="84"/>
      <c r="EZU54" s="84"/>
      <c r="EZV54" s="84"/>
      <c r="EZW54" s="84"/>
      <c r="EZX54" s="84"/>
      <c r="EZY54" s="84"/>
      <c r="EZZ54" s="84"/>
      <c r="FAA54" s="84"/>
      <c r="FAB54" s="84"/>
      <c r="FAC54" s="84"/>
      <c r="FAD54" s="84"/>
      <c r="FAE54" s="84"/>
      <c r="FAF54" s="84"/>
      <c r="FAG54" s="84"/>
      <c r="FAH54" s="84"/>
      <c r="FAI54" s="84"/>
      <c r="FAJ54" s="84"/>
      <c r="FAK54" s="84"/>
      <c r="FAL54" s="84"/>
      <c r="FAM54" s="84"/>
      <c r="FAN54" s="84"/>
      <c r="FAO54" s="84"/>
      <c r="FAP54" s="84"/>
      <c r="FAQ54" s="84"/>
      <c r="FAR54" s="84"/>
      <c r="FAS54" s="84"/>
      <c r="FAT54" s="84"/>
      <c r="FAU54" s="84"/>
      <c r="FAV54" s="84"/>
      <c r="FAW54" s="84"/>
      <c r="FAX54" s="84"/>
      <c r="FAY54" s="84"/>
      <c r="FAZ54" s="84"/>
      <c r="FBA54" s="84"/>
      <c r="FBB54" s="84"/>
      <c r="FBC54" s="84"/>
      <c r="FBD54" s="84"/>
      <c r="FBE54" s="84"/>
      <c r="FBF54" s="84"/>
      <c r="FBG54" s="84"/>
      <c r="FBH54" s="84"/>
      <c r="FBI54" s="84"/>
      <c r="FBJ54" s="84"/>
      <c r="FBK54" s="84"/>
      <c r="FBL54" s="84"/>
      <c r="FBM54" s="84"/>
      <c r="FBN54" s="84"/>
      <c r="FBO54" s="84"/>
      <c r="FBP54" s="84"/>
      <c r="FBQ54" s="84"/>
      <c r="FBR54" s="84"/>
      <c r="FBS54" s="84"/>
      <c r="FBT54" s="84"/>
      <c r="FBU54" s="84"/>
      <c r="FBV54" s="84"/>
      <c r="FBW54" s="84"/>
      <c r="FBX54" s="84"/>
      <c r="FBY54" s="84"/>
      <c r="FBZ54" s="84"/>
      <c r="FCA54" s="84"/>
      <c r="FCB54" s="84"/>
      <c r="FCC54" s="84"/>
      <c r="FCD54" s="84"/>
      <c r="FCE54" s="84"/>
      <c r="FCF54" s="84"/>
      <c r="FCG54" s="84"/>
      <c r="FCH54" s="84"/>
      <c r="FCI54" s="84"/>
      <c r="FCJ54" s="84"/>
      <c r="FCK54" s="84"/>
      <c r="FCL54" s="84"/>
      <c r="FCM54" s="84"/>
      <c r="FCN54" s="84"/>
      <c r="FCO54" s="84"/>
      <c r="FCP54" s="84"/>
      <c r="FCQ54" s="84"/>
      <c r="FCR54" s="84"/>
      <c r="FCS54" s="84"/>
      <c r="FCT54" s="84"/>
      <c r="FCU54" s="84"/>
      <c r="FCV54" s="84"/>
      <c r="FCW54" s="84"/>
      <c r="FCX54" s="84"/>
      <c r="FCY54" s="84"/>
      <c r="FCZ54" s="84"/>
      <c r="FDA54" s="84"/>
      <c r="FDB54" s="84"/>
      <c r="FDC54" s="84"/>
      <c r="FDD54" s="84"/>
      <c r="FDE54" s="84"/>
      <c r="FDF54" s="84"/>
      <c r="FDG54" s="84"/>
      <c r="FDH54" s="84"/>
      <c r="FDI54" s="84"/>
      <c r="FDJ54" s="84"/>
      <c r="FDK54" s="84"/>
      <c r="FDL54" s="84"/>
      <c r="FDM54" s="84"/>
      <c r="FDN54" s="84"/>
      <c r="FDO54" s="84"/>
      <c r="FDP54" s="84"/>
      <c r="FDQ54" s="84"/>
      <c r="FDR54" s="84"/>
      <c r="FDS54" s="84"/>
      <c r="FDT54" s="84"/>
      <c r="FDU54" s="84"/>
      <c r="FDV54" s="84"/>
      <c r="FDW54" s="84"/>
      <c r="FDX54" s="84"/>
      <c r="FDY54" s="84"/>
      <c r="FDZ54" s="84"/>
      <c r="FEA54" s="84"/>
      <c r="FEB54" s="84"/>
      <c r="FEC54" s="84"/>
      <c r="FED54" s="84"/>
      <c r="FEE54" s="84"/>
      <c r="FEF54" s="84"/>
      <c r="FEG54" s="84"/>
      <c r="FEH54" s="84"/>
      <c r="FEI54" s="84"/>
      <c r="FEJ54" s="84"/>
      <c r="FEK54" s="84"/>
      <c r="FEL54" s="84"/>
      <c r="FEM54" s="84"/>
      <c r="FEN54" s="84"/>
      <c r="FEO54" s="84"/>
      <c r="FEP54" s="84"/>
      <c r="FEQ54" s="84"/>
      <c r="FER54" s="84"/>
      <c r="FES54" s="84"/>
      <c r="FET54" s="84"/>
      <c r="FEU54" s="84"/>
      <c r="FEV54" s="84"/>
      <c r="FEW54" s="84"/>
      <c r="FEX54" s="84"/>
      <c r="FEY54" s="84"/>
      <c r="FEZ54" s="84"/>
      <c r="FFA54" s="84"/>
      <c r="FFB54" s="84"/>
      <c r="FFC54" s="84"/>
      <c r="FFD54" s="84"/>
      <c r="FFE54" s="84"/>
      <c r="FFF54" s="84"/>
      <c r="FFG54" s="84"/>
      <c r="FFH54" s="84"/>
      <c r="FFI54" s="84"/>
      <c r="FFJ54" s="84"/>
      <c r="FFK54" s="84"/>
      <c r="FFL54" s="84"/>
      <c r="FFM54" s="84"/>
      <c r="FFN54" s="84"/>
      <c r="FFO54" s="84"/>
      <c r="FFP54" s="84"/>
      <c r="FFQ54" s="84"/>
      <c r="FFR54" s="84"/>
      <c r="FFS54" s="84"/>
      <c r="FFT54" s="84"/>
      <c r="FFU54" s="84"/>
      <c r="FFV54" s="84"/>
      <c r="FFW54" s="84"/>
      <c r="FFX54" s="84"/>
      <c r="FFY54" s="84"/>
      <c r="FFZ54" s="84"/>
      <c r="FGA54" s="84"/>
      <c r="FGB54" s="84"/>
      <c r="FGC54" s="84"/>
      <c r="FGD54" s="84"/>
      <c r="FGE54" s="84"/>
      <c r="FGF54" s="84"/>
      <c r="FGG54" s="84"/>
      <c r="FGH54" s="84"/>
      <c r="FGI54" s="84"/>
      <c r="FGJ54" s="84"/>
      <c r="FGK54" s="84"/>
      <c r="FGL54" s="84"/>
      <c r="FGM54" s="84"/>
      <c r="FGN54" s="84"/>
      <c r="FGO54" s="84"/>
      <c r="FGP54" s="84"/>
      <c r="FGQ54" s="84"/>
      <c r="FGR54" s="84"/>
      <c r="FGS54" s="84"/>
      <c r="FGT54" s="84"/>
      <c r="FGU54" s="84"/>
      <c r="FGV54" s="84"/>
      <c r="FGW54" s="84"/>
      <c r="FGX54" s="84"/>
      <c r="FGY54" s="84"/>
      <c r="FGZ54" s="84"/>
      <c r="FHA54" s="84"/>
      <c r="FHB54" s="84"/>
      <c r="FHC54" s="84"/>
      <c r="FHD54" s="84"/>
      <c r="FHE54" s="84"/>
      <c r="FHF54" s="84"/>
      <c r="FHG54" s="84"/>
      <c r="FHH54" s="84"/>
      <c r="FHI54" s="84"/>
      <c r="FHJ54" s="84"/>
      <c r="FHK54" s="84"/>
      <c r="FHL54" s="84"/>
      <c r="FHM54" s="84"/>
      <c r="FHN54" s="84"/>
      <c r="FHO54" s="84"/>
      <c r="FHP54" s="84"/>
      <c r="FHQ54" s="84"/>
      <c r="FHR54" s="84"/>
      <c r="FHS54" s="84"/>
      <c r="FHT54" s="84"/>
      <c r="FHU54" s="84"/>
      <c r="FHV54" s="84"/>
      <c r="FHW54" s="84"/>
      <c r="FHX54" s="84"/>
      <c r="FHY54" s="84"/>
      <c r="FHZ54" s="84"/>
      <c r="FIA54" s="84"/>
      <c r="FIB54" s="84"/>
      <c r="FIC54" s="84"/>
      <c r="FID54" s="84"/>
      <c r="FIE54" s="84"/>
      <c r="FIF54" s="84"/>
      <c r="FIG54" s="84"/>
      <c r="FIH54" s="84"/>
      <c r="FII54" s="84"/>
      <c r="FIJ54" s="84"/>
      <c r="FIK54" s="84"/>
      <c r="FIL54" s="84"/>
      <c r="FIM54" s="84"/>
      <c r="FIN54" s="84"/>
      <c r="FIO54" s="84"/>
      <c r="FIP54" s="84"/>
      <c r="FIQ54" s="84"/>
      <c r="FIR54" s="84"/>
      <c r="FIS54" s="84"/>
      <c r="FIT54" s="84"/>
      <c r="FIU54" s="84"/>
      <c r="FIV54" s="84"/>
      <c r="FIW54" s="84"/>
      <c r="FIX54" s="84"/>
      <c r="FIY54" s="84"/>
      <c r="FIZ54" s="84"/>
      <c r="FJA54" s="84"/>
      <c r="FJB54" s="84"/>
      <c r="FJC54" s="84"/>
      <c r="FJD54" s="84"/>
      <c r="FJE54" s="84"/>
      <c r="FJF54" s="84"/>
      <c r="FJG54" s="84"/>
      <c r="FJH54" s="84"/>
      <c r="FJI54" s="84"/>
      <c r="FJJ54" s="84"/>
      <c r="FJK54" s="84"/>
      <c r="FJL54" s="84"/>
      <c r="FJM54" s="84"/>
      <c r="FJN54" s="84"/>
      <c r="FJO54" s="84"/>
      <c r="FJP54" s="84"/>
      <c r="FJQ54" s="84"/>
      <c r="FJR54" s="84"/>
      <c r="FJS54" s="84"/>
      <c r="FJT54" s="84"/>
      <c r="FJU54" s="84"/>
      <c r="FJV54" s="84"/>
      <c r="FJW54" s="84"/>
      <c r="FJX54" s="84"/>
      <c r="FJY54" s="84"/>
      <c r="FJZ54" s="84"/>
      <c r="FKA54" s="84"/>
      <c r="FKB54" s="84"/>
      <c r="FKC54" s="84"/>
      <c r="FKD54" s="84"/>
      <c r="FKE54" s="84"/>
      <c r="FKF54" s="84"/>
      <c r="FKG54" s="84"/>
      <c r="FKH54" s="84"/>
      <c r="FKI54" s="84"/>
      <c r="FKJ54" s="84"/>
      <c r="FKK54" s="84"/>
      <c r="FKL54" s="84"/>
      <c r="FKM54" s="84"/>
      <c r="FKN54" s="84"/>
      <c r="FKO54" s="84"/>
      <c r="FKP54" s="84"/>
      <c r="FKQ54" s="84"/>
      <c r="FKR54" s="84"/>
      <c r="FKS54" s="84"/>
      <c r="FKT54" s="84"/>
      <c r="FKU54" s="84"/>
      <c r="FKV54" s="84"/>
      <c r="FKW54" s="84"/>
      <c r="FKX54" s="84"/>
      <c r="FKY54" s="84"/>
      <c r="FKZ54" s="84"/>
      <c r="FLA54" s="84"/>
      <c r="FLB54" s="84"/>
      <c r="FLC54" s="84"/>
      <c r="FLD54" s="84"/>
      <c r="FLE54" s="84"/>
      <c r="FLF54" s="84"/>
      <c r="FLG54" s="84"/>
      <c r="FLH54" s="84"/>
      <c r="FLI54" s="84"/>
      <c r="FLJ54" s="84"/>
      <c r="FLK54" s="84"/>
      <c r="FLL54" s="84"/>
      <c r="FLM54" s="84"/>
      <c r="FLN54" s="84"/>
      <c r="FLO54" s="84"/>
      <c r="FLP54" s="84"/>
      <c r="FLQ54" s="84"/>
      <c r="FLR54" s="84"/>
      <c r="FLS54" s="84"/>
      <c r="FLT54" s="84"/>
      <c r="FLU54" s="84"/>
      <c r="FLV54" s="84"/>
      <c r="FLW54" s="84"/>
      <c r="FLX54" s="84"/>
      <c r="FLY54" s="84"/>
      <c r="FLZ54" s="84"/>
      <c r="FMA54" s="84"/>
      <c r="FMB54" s="84"/>
      <c r="FMC54" s="84"/>
      <c r="FMD54" s="84"/>
      <c r="FME54" s="84"/>
      <c r="FMF54" s="84"/>
      <c r="FMG54" s="84"/>
      <c r="FMH54" s="84"/>
      <c r="FMI54" s="84"/>
      <c r="FMJ54" s="84"/>
      <c r="FMK54" s="84"/>
      <c r="FML54" s="84"/>
      <c r="FMM54" s="84"/>
      <c r="FMN54" s="84"/>
      <c r="FMO54" s="84"/>
      <c r="FMP54" s="84"/>
      <c r="FMQ54" s="84"/>
      <c r="FMR54" s="84"/>
      <c r="FMS54" s="84"/>
      <c r="FMT54" s="84"/>
      <c r="FMU54" s="84"/>
      <c r="FMV54" s="84"/>
      <c r="FMW54" s="84"/>
      <c r="FMX54" s="84"/>
      <c r="FMY54" s="84"/>
      <c r="FMZ54" s="84"/>
      <c r="FNA54" s="84"/>
      <c r="FNB54" s="84"/>
      <c r="FNC54" s="84"/>
      <c r="FND54" s="84"/>
      <c r="FNE54" s="84"/>
      <c r="FNF54" s="84"/>
      <c r="FNG54" s="84"/>
      <c r="FNH54" s="84"/>
      <c r="FNI54" s="84"/>
      <c r="FNJ54" s="84"/>
      <c r="FNK54" s="84"/>
      <c r="FNL54" s="84"/>
      <c r="FNM54" s="84"/>
      <c r="FNN54" s="84"/>
      <c r="FNO54" s="84"/>
      <c r="FNP54" s="84"/>
      <c r="FNQ54" s="84"/>
      <c r="FNR54" s="84"/>
      <c r="FNS54" s="84"/>
      <c r="FNT54" s="84"/>
      <c r="FNU54" s="84"/>
      <c r="FNV54" s="84"/>
      <c r="FNW54" s="84"/>
      <c r="FNX54" s="84"/>
      <c r="FNY54" s="84"/>
      <c r="FNZ54" s="84"/>
      <c r="FOA54" s="84"/>
      <c r="FOB54" s="84"/>
      <c r="FOC54" s="84"/>
      <c r="FOD54" s="84"/>
      <c r="FOE54" s="84"/>
      <c r="FOF54" s="84"/>
      <c r="FOG54" s="84"/>
      <c r="FOH54" s="84"/>
      <c r="FOI54" s="84"/>
      <c r="FOJ54" s="84"/>
      <c r="FOK54" s="84"/>
      <c r="FOL54" s="84"/>
      <c r="FOM54" s="84"/>
      <c r="FON54" s="84"/>
      <c r="FOO54" s="84"/>
      <c r="FOP54" s="84"/>
      <c r="FOQ54" s="84"/>
      <c r="FOR54" s="84"/>
      <c r="FOS54" s="84"/>
      <c r="FOT54" s="84"/>
      <c r="FOU54" s="84"/>
      <c r="FOV54" s="84"/>
      <c r="FOW54" s="84"/>
      <c r="FOX54" s="84"/>
      <c r="FOY54" s="84"/>
      <c r="FOZ54" s="84"/>
      <c r="FPA54" s="84"/>
      <c r="FPB54" s="84"/>
      <c r="FPC54" s="84"/>
      <c r="FPD54" s="84"/>
      <c r="FPE54" s="84"/>
      <c r="FPF54" s="84"/>
      <c r="FPG54" s="84"/>
      <c r="FPH54" s="84"/>
      <c r="FPI54" s="84"/>
      <c r="FPJ54" s="84"/>
      <c r="FPK54" s="84"/>
      <c r="FPL54" s="84"/>
      <c r="FPM54" s="84"/>
      <c r="FPN54" s="84"/>
      <c r="FPO54" s="84"/>
      <c r="FPP54" s="84"/>
      <c r="FPQ54" s="84"/>
      <c r="FPR54" s="84"/>
      <c r="FPS54" s="84"/>
      <c r="FPT54" s="84"/>
      <c r="FPU54" s="84"/>
      <c r="FPV54" s="84"/>
      <c r="FPW54" s="84"/>
      <c r="FPX54" s="84"/>
      <c r="FPY54" s="84"/>
      <c r="FPZ54" s="84"/>
      <c r="FQA54" s="84"/>
      <c r="FQB54" s="84"/>
      <c r="FQC54" s="84"/>
      <c r="FQD54" s="84"/>
      <c r="FQE54" s="84"/>
      <c r="FQF54" s="84"/>
      <c r="FQG54" s="84"/>
      <c r="FQH54" s="84"/>
      <c r="FQI54" s="84"/>
      <c r="FQJ54" s="84"/>
      <c r="FQK54" s="84"/>
      <c r="FQL54" s="84"/>
      <c r="FQM54" s="84"/>
      <c r="FQN54" s="84"/>
      <c r="FQO54" s="84"/>
      <c r="FQP54" s="84"/>
      <c r="FQQ54" s="84"/>
      <c r="FQR54" s="84"/>
      <c r="FQS54" s="84"/>
      <c r="FQT54" s="84"/>
      <c r="FQU54" s="84"/>
      <c r="FQV54" s="84"/>
      <c r="FQW54" s="84"/>
      <c r="FQX54" s="84"/>
      <c r="FQY54" s="84"/>
      <c r="FQZ54" s="84"/>
      <c r="FRA54" s="84"/>
      <c r="FRB54" s="84"/>
      <c r="FRC54" s="84"/>
      <c r="FRD54" s="84"/>
      <c r="FRE54" s="84"/>
      <c r="FRF54" s="84"/>
      <c r="FRG54" s="84"/>
      <c r="FRH54" s="84"/>
      <c r="FRI54" s="84"/>
      <c r="FRJ54" s="84"/>
      <c r="FRK54" s="84"/>
      <c r="FRL54" s="84"/>
      <c r="FRM54" s="84"/>
      <c r="FRN54" s="84"/>
      <c r="FRO54" s="84"/>
      <c r="FRP54" s="84"/>
      <c r="FRQ54" s="84"/>
      <c r="FRR54" s="84"/>
      <c r="FRS54" s="84"/>
      <c r="FRT54" s="84"/>
      <c r="FRU54" s="84"/>
      <c r="FRV54" s="84"/>
      <c r="FRW54" s="84"/>
      <c r="FRX54" s="84"/>
      <c r="FRY54" s="84"/>
      <c r="FRZ54" s="84"/>
      <c r="FSA54" s="84"/>
      <c r="FSB54" s="84"/>
      <c r="FSC54" s="84"/>
      <c r="FSD54" s="84"/>
      <c r="FSE54" s="84"/>
      <c r="FSF54" s="84"/>
      <c r="FSG54" s="84"/>
      <c r="FSH54" s="84"/>
      <c r="FSI54" s="84"/>
      <c r="FSJ54" s="84"/>
      <c r="FSK54" s="84"/>
      <c r="FSL54" s="84"/>
      <c r="FSM54" s="84"/>
      <c r="FSN54" s="84"/>
      <c r="FSO54" s="84"/>
      <c r="FSP54" s="84"/>
      <c r="FSQ54" s="84"/>
      <c r="FSR54" s="84"/>
      <c r="FSS54" s="84"/>
      <c r="FST54" s="84"/>
      <c r="FSU54" s="84"/>
      <c r="FSV54" s="84"/>
      <c r="FSW54" s="84"/>
      <c r="FSX54" s="84"/>
      <c r="FSY54" s="84"/>
      <c r="FSZ54" s="84"/>
      <c r="FTA54" s="84"/>
      <c r="FTB54" s="84"/>
      <c r="FTC54" s="84"/>
      <c r="FTD54" s="84"/>
      <c r="FTE54" s="84"/>
      <c r="FTF54" s="84"/>
      <c r="FTG54" s="84"/>
      <c r="FTH54" s="84"/>
      <c r="FTI54" s="84"/>
      <c r="FTJ54" s="84"/>
      <c r="FTK54" s="84"/>
      <c r="FTL54" s="84"/>
      <c r="FTM54" s="84"/>
      <c r="FTN54" s="84"/>
      <c r="FTO54" s="84"/>
      <c r="FTP54" s="84"/>
      <c r="FTQ54" s="84"/>
      <c r="FTR54" s="84"/>
      <c r="FTS54" s="84"/>
      <c r="FTT54" s="84"/>
      <c r="FTU54" s="84"/>
      <c r="FTV54" s="84"/>
      <c r="FTW54" s="84"/>
      <c r="FTX54" s="84"/>
      <c r="FTY54" s="84"/>
      <c r="FTZ54" s="84"/>
      <c r="FUA54" s="84"/>
      <c r="FUB54" s="84"/>
      <c r="FUC54" s="84"/>
      <c r="FUD54" s="84"/>
      <c r="FUE54" s="84"/>
      <c r="FUF54" s="84"/>
      <c r="FUG54" s="84"/>
      <c r="FUH54" s="84"/>
      <c r="FUI54" s="84"/>
      <c r="FUJ54" s="84"/>
      <c r="FUK54" s="84"/>
      <c r="FUL54" s="84"/>
      <c r="FUM54" s="84"/>
      <c r="FUN54" s="84"/>
      <c r="FUO54" s="84"/>
      <c r="FUP54" s="84"/>
      <c r="FUQ54" s="84"/>
      <c r="FUR54" s="84"/>
      <c r="FUS54" s="84"/>
      <c r="FUT54" s="84"/>
      <c r="FUU54" s="84"/>
      <c r="FUV54" s="84"/>
      <c r="FUW54" s="84"/>
      <c r="FUX54" s="84"/>
      <c r="FUY54" s="84"/>
      <c r="FUZ54" s="84"/>
      <c r="FVA54" s="84"/>
      <c r="FVB54" s="84"/>
      <c r="FVC54" s="84"/>
      <c r="FVD54" s="84"/>
      <c r="FVE54" s="84"/>
      <c r="FVF54" s="84"/>
      <c r="FVG54" s="84"/>
      <c r="FVH54" s="84"/>
      <c r="FVI54" s="84"/>
      <c r="FVJ54" s="84"/>
      <c r="FVK54" s="84"/>
      <c r="FVL54" s="84"/>
      <c r="FVM54" s="84"/>
      <c r="FVN54" s="84"/>
      <c r="FVO54" s="84"/>
      <c r="FVP54" s="84"/>
      <c r="FVQ54" s="84"/>
      <c r="FVR54" s="84"/>
      <c r="FVS54" s="84"/>
      <c r="FVT54" s="84"/>
      <c r="FVU54" s="84"/>
      <c r="FVV54" s="84"/>
      <c r="FVW54" s="84"/>
      <c r="FVX54" s="84"/>
      <c r="FVY54" s="84"/>
      <c r="FVZ54" s="84"/>
      <c r="FWA54" s="84"/>
      <c r="FWB54" s="84"/>
      <c r="FWC54" s="84"/>
      <c r="FWD54" s="84"/>
      <c r="FWE54" s="84"/>
      <c r="FWF54" s="84"/>
      <c r="FWG54" s="84"/>
      <c r="FWH54" s="84"/>
      <c r="FWI54" s="84"/>
      <c r="FWJ54" s="84"/>
      <c r="FWK54" s="84"/>
      <c r="FWL54" s="84"/>
      <c r="FWM54" s="84"/>
      <c r="FWN54" s="84"/>
      <c r="FWO54" s="84"/>
      <c r="FWP54" s="84"/>
      <c r="FWQ54" s="84"/>
      <c r="FWR54" s="84"/>
      <c r="FWS54" s="84"/>
      <c r="FWT54" s="84"/>
      <c r="FWU54" s="84"/>
      <c r="FWV54" s="84"/>
      <c r="FWW54" s="84"/>
      <c r="FWX54" s="84"/>
      <c r="FWY54" s="84"/>
      <c r="FWZ54" s="84"/>
      <c r="FXA54" s="84"/>
      <c r="FXB54" s="84"/>
      <c r="FXC54" s="84"/>
      <c r="FXD54" s="84"/>
      <c r="FXE54" s="84"/>
      <c r="FXF54" s="84"/>
      <c r="FXG54" s="84"/>
      <c r="FXH54" s="84"/>
      <c r="FXI54" s="84"/>
      <c r="FXJ54" s="84"/>
      <c r="FXK54" s="84"/>
      <c r="FXL54" s="84"/>
      <c r="FXM54" s="84"/>
      <c r="FXN54" s="84"/>
      <c r="FXO54" s="84"/>
      <c r="FXP54" s="84"/>
      <c r="FXQ54" s="84"/>
      <c r="FXR54" s="84"/>
      <c r="FXS54" s="84"/>
      <c r="FXT54" s="84"/>
      <c r="FXU54" s="84"/>
      <c r="FXV54" s="84"/>
      <c r="FXW54" s="84"/>
      <c r="FXX54" s="84"/>
      <c r="FXY54" s="84"/>
      <c r="FXZ54" s="84"/>
      <c r="FYA54" s="84"/>
      <c r="FYB54" s="84"/>
      <c r="FYC54" s="84"/>
      <c r="FYD54" s="84"/>
      <c r="FYE54" s="84"/>
      <c r="FYF54" s="84"/>
      <c r="FYG54" s="84"/>
      <c r="FYH54" s="84"/>
      <c r="FYI54" s="84"/>
      <c r="FYJ54" s="84"/>
      <c r="FYK54" s="84"/>
      <c r="FYL54" s="84"/>
      <c r="FYM54" s="84"/>
      <c r="FYN54" s="84"/>
      <c r="FYO54" s="84"/>
      <c r="FYP54" s="84"/>
      <c r="FYQ54" s="84"/>
      <c r="FYR54" s="84"/>
      <c r="FYS54" s="84"/>
      <c r="FYT54" s="84"/>
      <c r="FYU54" s="84"/>
      <c r="FYV54" s="84"/>
      <c r="FYW54" s="84"/>
      <c r="FYX54" s="84"/>
      <c r="FYY54" s="84"/>
      <c r="FYZ54" s="84"/>
      <c r="FZA54" s="84"/>
      <c r="FZB54" s="84"/>
      <c r="FZC54" s="84"/>
      <c r="FZD54" s="84"/>
      <c r="FZE54" s="84"/>
      <c r="FZF54" s="84"/>
      <c r="FZG54" s="84"/>
      <c r="FZH54" s="84"/>
      <c r="FZI54" s="84"/>
      <c r="FZJ54" s="84"/>
      <c r="FZK54" s="84"/>
      <c r="FZL54" s="84"/>
      <c r="FZM54" s="84"/>
      <c r="FZN54" s="84"/>
      <c r="FZO54" s="84"/>
      <c r="FZP54" s="84"/>
      <c r="FZQ54" s="84"/>
      <c r="FZR54" s="84"/>
      <c r="FZS54" s="84"/>
      <c r="FZT54" s="84"/>
      <c r="FZU54" s="84"/>
      <c r="FZV54" s="84"/>
      <c r="FZW54" s="84"/>
      <c r="FZX54" s="84"/>
      <c r="FZY54" s="84"/>
      <c r="FZZ54" s="84"/>
      <c r="GAA54" s="84"/>
      <c r="GAB54" s="84"/>
      <c r="GAC54" s="84"/>
      <c r="GAD54" s="84"/>
      <c r="GAE54" s="84"/>
      <c r="GAF54" s="84"/>
      <c r="GAG54" s="84"/>
      <c r="GAH54" s="84"/>
      <c r="GAI54" s="84"/>
      <c r="GAJ54" s="84"/>
      <c r="GAK54" s="84"/>
      <c r="GAL54" s="84"/>
      <c r="GAM54" s="84"/>
      <c r="GAN54" s="84"/>
      <c r="GAO54" s="84"/>
      <c r="GAP54" s="84"/>
      <c r="GAQ54" s="84"/>
      <c r="GAR54" s="84"/>
      <c r="GAS54" s="84"/>
      <c r="GAT54" s="84"/>
      <c r="GAU54" s="84"/>
      <c r="GAV54" s="84"/>
      <c r="GAW54" s="84"/>
      <c r="GAX54" s="84"/>
      <c r="GAY54" s="84"/>
      <c r="GAZ54" s="84"/>
      <c r="GBA54" s="84"/>
      <c r="GBB54" s="84"/>
      <c r="GBC54" s="84"/>
      <c r="GBD54" s="84"/>
      <c r="GBE54" s="84"/>
      <c r="GBF54" s="84"/>
      <c r="GBG54" s="84"/>
      <c r="GBH54" s="84"/>
      <c r="GBI54" s="84"/>
      <c r="GBJ54" s="84"/>
      <c r="GBK54" s="84"/>
      <c r="GBL54" s="84"/>
      <c r="GBM54" s="84"/>
      <c r="GBN54" s="84"/>
      <c r="GBO54" s="84"/>
      <c r="GBP54" s="84"/>
      <c r="GBQ54" s="84"/>
      <c r="GBR54" s="84"/>
      <c r="GBS54" s="84"/>
      <c r="GBT54" s="84"/>
      <c r="GBU54" s="84"/>
      <c r="GBV54" s="84"/>
      <c r="GBW54" s="84"/>
      <c r="GBX54" s="84"/>
      <c r="GBY54" s="84"/>
      <c r="GBZ54" s="84"/>
      <c r="GCA54" s="84"/>
      <c r="GCB54" s="84"/>
      <c r="GCC54" s="84"/>
      <c r="GCD54" s="84"/>
      <c r="GCE54" s="84"/>
      <c r="GCF54" s="84"/>
      <c r="GCG54" s="84"/>
      <c r="GCH54" s="84"/>
      <c r="GCI54" s="84"/>
      <c r="GCJ54" s="84"/>
      <c r="GCK54" s="84"/>
      <c r="GCL54" s="84"/>
      <c r="GCM54" s="84"/>
      <c r="GCN54" s="84"/>
      <c r="GCO54" s="84"/>
      <c r="GCP54" s="84"/>
      <c r="GCQ54" s="84"/>
      <c r="GCR54" s="84"/>
      <c r="GCS54" s="84"/>
      <c r="GCT54" s="84"/>
      <c r="GCU54" s="84"/>
      <c r="GCV54" s="84"/>
      <c r="GCW54" s="84"/>
      <c r="GCX54" s="84"/>
      <c r="GCY54" s="84"/>
      <c r="GCZ54" s="84"/>
      <c r="GDA54" s="84"/>
      <c r="GDB54" s="84"/>
      <c r="GDC54" s="84"/>
      <c r="GDD54" s="84"/>
      <c r="GDE54" s="84"/>
      <c r="GDF54" s="84"/>
      <c r="GDG54" s="84"/>
      <c r="GDH54" s="84"/>
      <c r="GDI54" s="84"/>
      <c r="GDJ54" s="84"/>
      <c r="GDK54" s="84"/>
      <c r="GDL54" s="84"/>
      <c r="GDM54" s="84"/>
      <c r="GDN54" s="84"/>
      <c r="GDO54" s="84"/>
      <c r="GDP54" s="84"/>
      <c r="GDQ54" s="84"/>
      <c r="GDR54" s="84"/>
      <c r="GDS54" s="84"/>
      <c r="GDT54" s="84"/>
      <c r="GDU54" s="84"/>
      <c r="GDV54" s="84"/>
      <c r="GDW54" s="84"/>
      <c r="GDX54" s="84"/>
      <c r="GDY54" s="84"/>
      <c r="GDZ54" s="84"/>
      <c r="GEA54" s="84"/>
      <c r="GEB54" s="84"/>
      <c r="GEC54" s="84"/>
      <c r="GED54" s="84"/>
      <c r="GEE54" s="84"/>
      <c r="GEF54" s="84"/>
      <c r="GEG54" s="84"/>
      <c r="GEH54" s="84"/>
      <c r="GEI54" s="84"/>
      <c r="GEJ54" s="84"/>
      <c r="GEK54" s="84"/>
      <c r="GEL54" s="84"/>
      <c r="GEM54" s="84"/>
      <c r="GEN54" s="84"/>
      <c r="GEO54" s="84"/>
      <c r="GEP54" s="84"/>
      <c r="GEQ54" s="84"/>
      <c r="GER54" s="84"/>
      <c r="GES54" s="84"/>
      <c r="GET54" s="84"/>
      <c r="GEU54" s="84"/>
      <c r="GEV54" s="84"/>
      <c r="GEW54" s="84"/>
      <c r="GEX54" s="84"/>
      <c r="GEY54" s="84"/>
      <c r="GEZ54" s="84"/>
      <c r="GFA54" s="84"/>
      <c r="GFB54" s="84"/>
      <c r="GFC54" s="84"/>
      <c r="GFD54" s="84"/>
      <c r="GFE54" s="84"/>
      <c r="GFF54" s="84"/>
      <c r="GFG54" s="84"/>
      <c r="GFH54" s="84"/>
      <c r="GFI54" s="84"/>
      <c r="GFJ54" s="84"/>
      <c r="GFK54" s="84"/>
      <c r="GFL54" s="84"/>
      <c r="GFM54" s="84"/>
      <c r="GFN54" s="84"/>
      <c r="GFO54" s="84"/>
      <c r="GFP54" s="84"/>
      <c r="GFQ54" s="84"/>
      <c r="GFR54" s="84"/>
      <c r="GFS54" s="84"/>
      <c r="GFT54" s="84"/>
      <c r="GFU54" s="84"/>
      <c r="GFV54" s="84"/>
      <c r="GFW54" s="84"/>
      <c r="GFX54" s="84"/>
      <c r="GFY54" s="84"/>
      <c r="GFZ54" s="84"/>
      <c r="GGA54" s="84"/>
      <c r="GGB54" s="84"/>
      <c r="GGC54" s="84"/>
      <c r="GGD54" s="84"/>
      <c r="GGE54" s="84"/>
      <c r="GGF54" s="84"/>
      <c r="GGG54" s="84"/>
      <c r="GGH54" s="84"/>
      <c r="GGI54" s="84"/>
      <c r="GGJ54" s="84"/>
      <c r="GGK54" s="84"/>
      <c r="GGL54" s="84"/>
      <c r="GGM54" s="84"/>
      <c r="GGN54" s="84"/>
      <c r="GGO54" s="84"/>
      <c r="GGP54" s="84"/>
      <c r="GGQ54" s="84"/>
      <c r="GGR54" s="84"/>
      <c r="GGS54" s="84"/>
      <c r="GGT54" s="84"/>
      <c r="GGU54" s="84"/>
      <c r="GGV54" s="84"/>
      <c r="GGW54" s="84"/>
      <c r="GGX54" s="84"/>
      <c r="GGY54" s="84"/>
      <c r="GGZ54" s="84"/>
      <c r="GHA54" s="84"/>
      <c r="GHB54" s="84"/>
      <c r="GHC54" s="84"/>
      <c r="GHD54" s="84"/>
      <c r="GHE54" s="84"/>
      <c r="GHF54" s="84"/>
      <c r="GHG54" s="84"/>
      <c r="GHH54" s="84"/>
      <c r="GHI54" s="84"/>
      <c r="GHJ54" s="84"/>
      <c r="GHK54" s="84"/>
      <c r="GHL54" s="84"/>
      <c r="GHM54" s="84"/>
      <c r="GHN54" s="84"/>
      <c r="GHO54" s="84"/>
      <c r="GHP54" s="84"/>
      <c r="GHQ54" s="84"/>
      <c r="GHR54" s="84"/>
      <c r="GHS54" s="84"/>
      <c r="GHT54" s="84"/>
      <c r="GHU54" s="84"/>
      <c r="GHV54" s="84"/>
      <c r="GHW54" s="84"/>
      <c r="GHX54" s="84"/>
      <c r="GHY54" s="84"/>
      <c r="GHZ54" s="84"/>
      <c r="GIA54" s="84"/>
      <c r="GIB54" s="84"/>
      <c r="GIC54" s="84"/>
      <c r="GID54" s="84"/>
      <c r="GIE54" s="84"/>
      <c r="GIF54" s="84"/>
      <c r="GIG54" s="84"/>
      <c r="GIH54" s="84"/>
      <c r="GII54" s="84"/>
      <c r="GIJ54" s="84"/>
      <c r="GIK54" s="84"/>
      <c r="GIL54" s="84"/>
      <c r="GIM54" s="84"/>
      <c r="GIN54" s="84"/>
      <c r="GIO54" s="84"/>
      <c r="GIP54" s="84"/>
      <c r="GIQ54" s="84"/>
      <c r="GIR54" s="84"/>
      <c r="GIS54" s="84"/>
      <c r="GIT54" s="84"/>
      <c r="GIU54" s="84"/>
      <c r="GIV54" s="84"/>
      <c r="GIW54" s="84"/>
      <c r="GIX54" s="84"/>
      <c r="GIY54" s="84"/>
      <c r="GIZ54" s="84"/>
      <c r="GJA54" s="84"/>
      <c r="GJB54" s="84"/>
      <c r="GJC54" s="84"/>
      <c r="GJD54" s="84"/>
      <c r="GJE54" s="84"/>
      <c r="GJF54" s="84"/>
      <c r="GJG54" s="84"/>
      <c r="GJH54" s="84"/>
      <c r="GJI54" s="84"/>
      <c r="GJJ54" s="84"/>
      <c r="GJK54" s="84"/>
      <c r="GJL54" s="84"/>
      <c r="GJM54" s="84"/>
      <c r="GJN54" s="84"/>
      <c r="GJO54" s="84"/>
      <c r="GJP54" s="84"/>
      <c r="GJQ54" s="84"/>
      <c r="GJR54" s="84"/>
      <c r="GJS54" s="84"/>
      <c r="GJT54" s="84"/>
      <c r="GJU54" s="84"/>
      <c r="GJV54" s="84"/>
      <c r="GJW54" s="84"/>
      <c r="GJX54" s="84"/>
      <c r="GJY54" s="84"/>
      <c r="GJZ54" s="84"/>
      <c r="GKA54" s="84"/>
      <c r="GKB54" s="84"/>
      <c r="GKC54" s="84"/>
      <c r="GKD54" s="84"/>
      <c r="GKE54" s="84"/>
      <c r="GKF54" s="84"/>
      <c r="GKG54" s="84"/>
      <c r="GKH54" s="84"/>
      <c r="GKI54" s="84"/>
      <c r="GKJ54" s="84"/>
      <c r="GKK54" s="84"/>
      <c r="GKL54" s="84"/>
      <c r="GKM54" s="84"/>
      <c r="GKN54" s="84"/>
      <c r="GKO54" s="84"/>
      <c r="GKP54" s="84"/>
      <c r="GKQ54" s="84"/>
      <c r="GKR54" s="84"/>
      <c r="GKS54" s="84"/>
      <c r="GKT54" s="84"/>
      <c r="GKU54" s="84"/>
      <c r="GKV54" s="84"/>
      <c r="GKW54" s="84"/>
      <c r="GKX54" s="84"/>
      <c r="GKY54" s="84"/>
      <c r="GKZ54" s="84"/>
      <c r="GLA54" s="84"/>
      <c r="GLB54" s="84"/>
      <c r="GLC54" s="84"/>
      <c r="GLD54" s="84"/>
      <c r="GLE54" s="84"/>
      <c r="GLF54" s="84"/>
      <c r="GLG54" s="84"/>
      <c r="GLH54" s="84"/>
      <c r="GLI54" s="84"/>
      <c r="GLJ54" s="84"/>
      <c r="GLK54" s="84"/>
      <c r="GLL54" s="84"/>
      <c r="GLM54" s="84"/>
      <c r="GLN54" s="84"/>
      <c r="GLO54" s="84"/>
      <c r="GLP54" s="84"/>
      <c r="GLQ54" s="84"/>
      <c r="GLR54" s="84"/>
      <c r="GLS54" s="84"/>
      <c r="GLT54" s="84"/>
      <c r="GLU54" s="84"/>
      <c r="GLV54" s="84"/>
      <c r="GLW54" s="84"/>
      <c r="GLX54" s="84"/>
      <c r="GLY54" s="84"/>
      <c r="GLZ54" s="84"/>
      <c r="GMA54" s="84"/>
      <c r="GMB54" s="84"/>
      <c r="GMC54" s="84"/>
      <c r="GMD54" s="84"/>
      <c r="GME54" s="84"/>
      <c r="GMF54" s="84"/>
      <c r="GMG54" s="84"/>
      <c r="GMH54" s="84"/>
      <c r="GMI54" s="84"/>
      <c r="GMJ54" s="84"/>
      <c r="GMK54" s="84"/>
      <c r="GML54" s="84"/>
      <c r="GMM54" s="84"/>
      <c r="GMN54" s="84"/>
      <c r="GMO54" s="84"/>
      <c r="GMP54" s="84"/>
      <c r="GMQ54" s="84"/>
      <c r="GMR54" s="84"/>
      <c r="GMS54" s="84"/>
      <c r="GMT54" s="84"/>
      <c r="GMU54" s="84"/>
      <c r="GMV54" s="84"/>
      <c r="GMW54" s="84"/>
      <c r="GMX54" s="84"/>
      <c r="GMY54" s="84"/>
      <c r="GMZ54" s="84"/>
      <c r="GNA54" s="84"/>
      <c r="GNB54" s="84"/>
      <c r="GNC54" s="84"/>
      <c r="GND54" s="84"/>
      <c r="GNE54" s="84"/>
      <c r="GNF54" s="84"/>
      <c r="GNG54" s="84"/>
      <c r="GNH54" s="84"/>
      <c r="GNI54" s="84"/>
      <c r="GNJ54" s="84"/>
      <c r="GNK54" s="84"/>
      <c r="GNL54" s="84"/>
      <c r="GNM54" s="84"/>
      <c r="GNN54" s="84"/>
      <c r="GNO54" s="84"/>
      <c r="GNP54" s="84"/>
      <c r="GNQ54" s="84"/>
      <c r="GNR54" s="84"/>
      <c r="GNS54" s="84"/>
      <c r="GNT54" s="84"/>
      <c r="GNU54" s="84"/>
      <c r="GNV54" s="84"/>
      <c r="GNW54" s="84"/>
      <c r="GNX54" s="84"/>
      <c r="GNY54" s="84"/>
      <c r="GNZ54" s="84"/>
      <c r="GOA54" s="84"/>
      <c r="GOB54" s="84"/>
      <c r="GOC54" s="84"/>
      <c r="GOD54" s="84"/>
      <c r="GOE54" s="84"/>
      <c r="GOF54" s="84"/>
      <c r="GOG54" s="84"/>
      <c r="GOH54" s="84"/>
      <c r="GOI54" s="84"/>
      <c r="GOJ54" s="84"/>
      <c r="GOK54" s="84"/>
      <c r="GOL54" s="84"/>
      <c r="GOM54" s="84"/>
      <c r="GON54" s="84"/>
      <c r="GOO54" s="84"/>
      <c r="GOP54" s="84"/>
      <c r="GOQ54" s="84"/>
      <c r="GOR54" s="84"/>
      <c r="GOS54" s="84"/>
      <c r="GOT54" s="84"/>
      <c r="GOU54" s="84"/>
      <c r="GOV54" s="84"/>
      <c r="GOW54" s="84"/>
      <c r="GOX54" s="84"/>
      <c r="GOY54" s="84"/>
      <c r="GOZ54" s="84"/>
      <c r="GPA54" s="84"/>
      <c r="GPB54" s="84"/>
      <c r="GPC54" s="84"/>
      <c r="GPD54" s="84"/>
      <c r="GPE54" s="84"/>
      <c r="GPF54" s="84"/>
      <c r="GPG54" s="84"/>
      <c r="GPH54" s="84"/>
      <c r="GPI54" s="84"/>
      <c r="GPJ54" s="84"/>
      <c r="GPK54" s="84"/>
      <c r="GPL54" s="84"/>
      <c r="GPM54" s="84"/>
      <c r="GPN54" s="84"/>
      <c r="GPO54" s="84"/>
      <c r="GPP54" s="84"/>
      <c r="GPQ54" s="84"/>
      <c r="GPR54" s="84"/>
      <c r="GPS54" s="84"/>
      <c r="GPT54" s="84"/>
      <c r="GPU54" s="84"/>
      <c r="GPV54" s="84"/>
      <c r="GPW54" s="84"/>
      <c r="GPX54" s="84"/>
      <c r="GPY54" s="84"/>
      <c r="GPZ54" s="84"/>
      <c r="GQA54" s="84"/>
      <c r="GQB54" s="84"/>
      <c r="GQC54" s="84"/>
      <c r="GQD54" s="84"/>
      <c r="GQE54" s="84"/>
      <c r="GQF54" s="84"/>
      <c r="GQG54" s="84"/>
      <c r="GQH54" s="84"/>
      <c r="GQI54" s="84"/>
      <c r="GQJ54" s="84"/>
      <c r="GQK54" s="84"/>
      <c r="GQL54" s="84"/>
      <c r="GQM54" s="84"/>
      <c r="GQN54" s="84"/>
      <c r="GQO54" s="84"/>
      <c r="GQP54" s="84"/>
      <c r="GQQ54" s="84"/>
      <c r="GQR54" s="84"/>
      <c r="GQS54" s="84"/>
      <c r="GQT54" s="84"/>
      <c r="GQU54" s="84"/>
      <c r="GQV54" s="84"/>
      <c r="GQW54" s="84"/>
      <c r="GQX54" s="84"/>
      <c r="GQY54" s="84"/>
      <c r="GQZ54" s="84"/>
      <c r="GRA54" s="84"/>
      <c r="GRB54" s="84"/>
      <c r="GRC54" s="84"/>
      <c r="GRD54" s="84"/>
      <c r="GRE54" s="84"/>
      <c r="GRF54" s="84"/>
      <c r="GRG54" s="84"/>
      <c r="GRH54" s="84"/>
      <c r="GRI54" s="84"/>
      <c r="GRJ54" s="84"/>
      <c r="GRK54" s="84"/>
      <c r="GRL54" s="84"/>
      <c r="GRM54" s="84"/>
      <c r="GRN54" s="84"/>
      <c r="GRO54" s="84"/>
      <c r="GRP54" s="84"/>
      <c r="GRQ54" s="84"/>
      <c r="GRR54" s="84"/>
      <c r="GRS54" s="84"/>
      <c r="GRT54" s="84"/>
      <c r="GRU54" s="84"/>
      <c r="GRV54" s="84"/>
      <c r="GRW54" s="84"/>
      <c r="GRX54" s="84"/>
      <c r="GRY54" s="84"/>
      <c r="GRZ54" s="84"/>
      <c r="GSA54" s="84"/>
      <c r="GSB54" s="84"/>
      <c r="GSC54" s="84"/>
      <c r="GSD54" s="84"/>
      <c r="GSE54" s="84"/>
      <c r="GSF54" s="84"/>
      <c r="GSG54" s="84"/>
      <c r="GSH54" s="84"/>
      <c r="GSI54" s="84"/>
      <c r="GSJ54" s="84"/>
      <c r="GSK54" s="84"/>
      <c r="GSL54" s="84"/>
      <c r="GSM54" s="84"/>
      <c r="GSN54" s="84"/>
      <c r="GSO54" s="84"/>
      <c r="GSP54" s="84"/>
      <c r="GSQ54" s="84"/>
      <c r="GSR54" s="84"/>
      <c r="GSS54" s="84"/>
      <c r="GST54" s="84"/>
      <c r="GSU54" s="84"/>
      <c r="GSV54" s="84"/>
      <c r="GSW54" s="84"/>
      <c r="GSX54" s="84"/>
      <c r="GSY54" s="84"/>
      <c r="GSZ54" s="84"/>
      <c r="GTA54" s="84"/>
      <c r="GTB54" s="84"/>
      <c r="GTC54" s="84"/>
      <c r="GTD54" s="84"/>
      <c r="GTE54" s="84"/>
      <c r="GTF54" s="84"/>
      <c r="GTG54" s="84"/>
      <c r="GTH54" s="84"/>
      <c r="GTI54" s="84"/>
      <c r="GTJ54" s="84"/>
      <c r="GTK54" s="84"/>
      <c r="GTL54" s="84"/>
      <c r="GTM54" s="84"/>
      <c r="GTN54" s="84"/>
      <c r="GTO54" s="84"/>
      <c r="GTP54" s="84"/>
      <c r="GTQ54" s="84"/>
      <c r="GTR54" s="84"/>
      <c r="GTS54" s="84"/>
      <c r="GTT54" s="84"/>
      <c r="GTU54" s="84"/>
      <c r="GTV54" s="84"/>
      <c r="GTW54" s="84"/>
      <c r="GTX54" s="84"/>
      <c r="GTY54" s="84"/>
      <c r="GTZ54" s="84"/>
      <c r="GUA54" s="84"/>
      <c r="GUB54" s="84"/>
      <c r="GUC54" s="84"/>
      <c r="GUD54" s="84"/>
      <c r="GUE54" s="84"/>
      <c r="GUF54" s="84"/>
      <c r="GUG54" s="84"/>
      <c r="GUH54" s="84"/>
      <c r="GUI54" s="84"/>
      <c r="GUJ54" s="84"/>
      <c r="GUK54" s="84"/>
      <c r="GUL54" s="84"/>
      <c r="GUM54" s="84"/>
      <c r="GUN54" s="84"/>
      <c r="GUO54" s="84"/>
      <c r="GUP54" s="84"/>
      <c r="GUQ54" s="84"/>
      <c r="GUR54" s="84"/>
      <c r="GUS54" s="84"/>
      <c r="GUT54" s="84"/>
      <c r="GUU54" s="84"/>
      <c r="GUV54" s="84"/>
      <c r="GUW54" s="84"/>
      <c r="GUX54" s="84"/>
      <c r="GUY54" s="84"/>
      <c r="GUZ54" s="84"/>
      <c r="GVA54" s="84"/>
      <c r="GVB54" s="84"/>
      <c r="GVC54" s="84"/>
      <c r="GVD54" s="84"/>
      <c r="GVE54" s="84"/>
      <c r="GVF54" s="84"/>
      <c r="GVG54" s="84"/>
      <c r="GVH54" s="84"/>
      <c r="GVI54" s="84"/>
      <c r="GVJ54" s="84"/>
      <c r="GVK54" s="84"/>
      <c r="GVL54" s="84"/>
      <c r="GVM54" s="84"/>
      <c r="GVN54" s="84"/>
      <c r="GVO54" s="84"/>
      <c r="GVP54" s="84"/>
      <c r="GVQ54" s="84"/>
      <c r="GVR54" s="84"/>
      <c r="GVS54" s="84"/>
      <c r="GVT54" s="84"/>
      <c r="GVU54" s="84"/>
      <c r="GVV54" s="84"/>
      <c r="GVW54" s="84"/>
      <c r="GVX54" s="84"/>
      <c r="GVY54" s="84"/>
      <c r="GVZ54" s="84"/>
      <c r="GWA54" s="84"/>
      <c r="GWB54" s="84"/>
      <c r="GWC54" s="84"/>
      <c r="GWD54" s="84"/>
      <c r="GWE54" s="84"/>
      <c r="GWF54" s="84"/>
      <c r="GWG54" s="84"/>
      <c r="GWH54" s="84"/>
      <c r="GWI54" s="84"/>
      <c r="GWJ54" s="84"/>
      <c r="GWK54" s="84"/>
      <c r="GWL54" s="84"/>
      <c r="GWM54" s="84"/>
      <c r="GWN54" s="84"/>
      <c r="GWO54" s="84"/>
      <c r="GWP54" s="84"/>
      <c r="GWQ54" s="84"/>
      <c r="GWR54" s="84"/>
      <c r="GWS54" s="84"/>
      <c r="GWT54" s="84"/>
      <c r="GWU54" s="84"/>
      <c r="GWV54" s="84"/>
      <c r="GWW54" s="84"/>
      <c r="GWX54" s="84"/>
      <c r="GWY54" s="84"/>
      <c r="GWZ54" s="84"/>
      <c r="GXA54" s="84"/>
      <c r="GXB54" s="84"/>
      <c r="GXC54" s="84"/>
      <c r="GXD54" s="84"/>
      <c r="GXE54" s="84"/>
      <c r="GXF54" s="84"/>
      <c r="GXG54" s="84"/>
      <c r="GXH54" s="84"/>
      <c r="GXI54" s="84"/>
      <c r="GXJ54" s="84"/>
      <c r="GXK54" s="84"/>
      <c r="GXL54" s="84"/>
      <c r="GXM54" s="84"/>
      <c r="GXN54" s="84"/>
      <c r="GXO54" s="84"/>
      <c r="GXP54" s="84"/>
      <c r="GXQ54" s="84"/>
      <c r="GXR54" s="84"/>
      <c r="GXS54" s="84"/>
      <c r="GXT54" s="84"/>
      <c r="GXU54" s="84"/>
      <c r="GXV54" s="84"/>
      <c r="GXW54" s="84"/>
      <c r="GXX54" s="84"/>
      <c r="GXY54" s="84"/>
      <c r="GXZ54" s="84"/>
      <c r="GYA54" s="84"/>
      <c r="GYB54" s="84"/>
      <c r="GYC54" s="84"/>
      <c r="GYD54" s="84"/>
      <c r="GYE54" s="84"/>
      <c r="GYF54" s="84"/>
      <c r="GYG54" s="84"/>
      <c r="GYH54" s="84"/>
      <c r="GYI54" s="84"/>
      <c r="GYJ54" s="84"/>
      <c r="GYK54" s="84"/>
      <c r="GYL54" s="84"/>
      <c r="GYM54" s="84"/>
      <c r="GYN54" s="84"/>
      <c r="GYO54" s="84"/>
      <c r="GYP54" s="84"/>
      <c r="GYQ54" s="84"/>
      <c r="GYR54" s="84"/>
      <c r="GYS54" s="84"/>
      <c r="GYT54" s="84"/>
      <c r="GYU54" s="84"/>
      <c r="GYV54" s="84"/>
      <c r="GYW54" s="84"/>
      <c r="GYX54" s="84"/>
      <c r="GYY54" s="84"/>
      <c r="GYZ54" s="84"/>
      <c r="GZA54" s="84"/>
      <c r="GZB54" s="84"/>
      <c r="GZC54" s="84"/>
      <c r="GZD54" s="84"/>
      <c r="GZE54" s="84"/>
      <c r="GZF54" s="84"/>
      <c r="GZG54" s="84"/>
      <c r="GZH54" s="84"/>
      <c r="GZI54" s="84"/>
      <c r="GZJ54" s="84"/>
      <c r="GZK54" s="84"/>
      <c r="GZL54" s="84"/>
      <c r="GZM54" s="84"/>
      <c r="GZN54" s="84"/>
      <c r="GZO54" s="84"/>
      <c r="GZP54" s="84"/>
      <c r="GZQ54" s="84"/>
      <c r="GZR54" s="84"/>
      <c r="GZS54" s="84"/>
      <c r="GZT54" s="84"/>
      <c r="GZU54" s="84"/>
      <c r="GZV54" s="84"/>
      <c r="GZW54" s="84"/>
      <c r="GZX54" s="84"/>
      <c r="GZY54" s="84"/>
      <c r="GZZ54" s="84"/>
      <c r="HAA54" s="84"/>
      <c r="HAB54" s="84"/>
      <c r="HAC54" s="84"/>
      <c r="HAD54" s="84"/>
      <c r="HAE54" s="84"/>
      <c r="HAF54" s="84"/>
      <c r="HAG54" s="84"/>
      <c r="HAH54" s="84"/>
      <c r="HAI54" s="84"/>
      <c r="HAJ54" s="84"/>
      <c r="HAK54" s="84"/>
      <c r="HAL54" s="84"/>
      <c r="HAM54" s="84"/>
      <c r="HAN54" s="84"/>
      <c r="HAO54" s="84"/>
      <c r="HAP54" s="84"/>
      <c r="HAQ54" s="84"/>
      <c r="HAR54" s="84"/>
      <c r="HAS54" s="84"/>
      <c r="HAT54" s="84"/>
      <c r="HAU54" s="84"/>
      <c r="HAV54" s="84"/>
      <c r="HAW54" s="84"/>
      <c r="HAX54" s="84"/>
      <c r="HAY54" s="84"/>
      <c r="HAZ54" s="84"/>
      <c r="HBA54" s="84"/>
      <c r="HBB54" s="84"/>
      <c r="HBC54" s="84"/>
      <c r="HBD54" s="84"/>
      <c r="HBE54" s="84"/>
      <c r="HBF54" s="84"/>
      <c r="HBG54" s="84"/>
      <c r="HBH54" s="84"/>
      <c r="HBI54" s="84"/>
      <c r="HBJ54" s="84"/>
      <c r="HBK54" s="84"/>
      <c r="HBL54" s="84"/>
      <c r="HBM54" s="84"/>
      <c r="HBN54" s="84"/>
      <c r="HBO54" s="84"/>
      <c r="HBP54" s="84"/>
      <c r="HBQ54" s="84"/>
      <c r="HBR54" s="84"/>
      <c r="HBS54" s="84"/>
      <c r="HBT54" s="84"/>
      <c r="HBU54" s="84"/>
      <c r="HBV54" s="84"/>
      <c r="HBW54" s="84"/>
      <c r="HBX54" s="84"/>
      <c r="HBY54" s="84"/>
      <c r="HBZ54" s="84"/>
      <c r="HCA54" s="84"/>
      <c r="HCB54" s="84"/>
      <c r="HCC54" s="84"/>
      <c r="HCD54" s="84"/>
      <c r="HCE54" s="84"/>
      <c r="HCF54" s="84"/>
      <c r="HCG54" s="84"/>
      <c r="HCH54" s="84"/>
      <c r="HCI54" s="84"/>
      <c r="HCJ54" s="84"/>
      <c r="HCK54" s="84"/>
      <c r="HCL54" s="84"/>
      <c r="HCM54" s="84"/>
      <c r="HCN54" s="84"/>
      <c r="HCO54" s="84"/>
      <c r="HCP54" s="84"/>
      <c r="HCQ54" s="84"/>
      <c r="HCR54" s="84"/>
      <c r="HCS54" s="84"/>
      <c r="HCT54" s="84"/>
      <c r="HCU54" s="84"/>
      <c r="HCV54" s="84"/>
      <c r="HCW54" s="84"/>
      <c r="HCX54" s="84"/>
      <c r="HCY54" s="84"/>
      <c r="HCZ54" s="84"/>
      <c r="HDA54" s="84"/>
      <c r="HDB54" s="84"/>
      <c r="HDC54" s="84"/>
      <c r="HDD54" s="84"/>
      <c r="HDE54" s="84"/>
      <c r="HDF54" s="84"/>
      <c r="HDG54" s="84"/>
      <c r="HDH54" s="84"/>
      <c r="HDI54" s="84"/>
      <c r="HDJ54" s="84"/>
      <c r="HDK54" s="84"/>
      <c r="HDL54" s="84"/>
      <c r="HDM54" s="84"/>
      <c r="HDN54" s="84"/>
      <c r="HDO54" s="84"/>
      <c r="HDP54" s="84"/>
      <c r="HDQ54" s="84"/>
      <c r="HDR54" s="84"/>
      <c r="HDS54" s="84"/>
      <c r="HDT54" s="84"/>
      <c r="HDU54" s="84"/>
      <c r="HDV54" s="84"/>
      <c r="HDW54" s="84"/>
      <c r="HDX54" s="84"/>
      <c r="HDY54" s="84"/>
      <c r="HDZ54" s="84"/>
      <c r="HEA54" s="84"/>
      <c r="HEB54" s="84"/>
      <c r="HEC54" s="84"/>
      <c r="HED54" s="84"/>
      <c r="HEE54" s="84"/>
      <c r="HEF54" s="84"/>
      <c r="HEG54" s="84"/>
      <c r="HEH54" s="84"/>
      <c r="HEI54" s="84"/>
      <c r="HEJ54" s="84"/>
      <c r="HEK54" s="84"/>
      <c r="HEL54" s="84"/>
      <c r="HEM54" s="84"/>
      <c r="HEN54" s="84"/>
      <c r="HEO54" s="84"/>
      <c r="HEP54" s="84"/>
      <c r="HEQ54" s="84"/>
      <c r="HER54" s="84"/>
      <c r="HES54" s="84"/>
      <c r="HET54" s="84"/>
      <c r="HEU54" s="84"/>
      <c r="HEV54" s="84"/>
      <c r="HEW54" s="84"/>
      <c r="HEX54" s="84"/>
      <c r="HEY54" s="84"/>
      <c r="HEZ54" s="84"/>
      <c r="HFA54" s="84"/>
      <c r="HFB54" s="84"/>
      <c r="HFC54" s="84"/>
      <c r="HFD54" s="84"/>
      <c r="HFE54" s="84"/>
      <c r="HFF54" s="84"/>
      <c r="HFG54" s="84"/>
      <c r="HFH54" s="84"/>
      <c r="HFI54" s="84"/>
      <c r="HFJ54" s="84"/>
      <c r="HFK54" s="84"/>
      <c r="HFL54" s="84"/>
      <c r="HFM54" s="84"/>
      <c r="HFN54" s="84"/>
      <c r="HFO54" s="84"/>
      <c r="HFP54" s="84"/>
      <c r="HFQ54" s="84"/>
      <c r="HFR54" s="84"/>
      <c r="HFS54" s="84"/>
      <c r="HFT54" s="84"/>
      <c r="HFU54" s="84"/>
      <c r="HFV54" s="84"/>
      <c r="HFW54" s="84"/>
      <c r="HFX54" s="84"/>
      <c r="HFY54" s="84"/>
      <c r="HFZ54" s="84"/>
      <c r="HGA54" s="84"/>
      <c r="HGB54" s="84"/>
      <c r="HGC54" s="84"/>
      <c r="HGD54" s="84"/>
      <c r="HGE54" s="84"/>
      <c r="HGF54" s="84"/>
      <c r="HGG54" s="84"/>
      <c r="HGH54" s="84"/>
      <c r="HGI54" s="84"/>
      <c r="HGJ54" s="84"/>
      <c r="HGK54" s="84"/>
      <c r="HGL54" s="84"/>
      <c r="HGM54" s="84"/>
      <c r="HGN54" s="84"/>
      <c r="HGO54" s="84"/>
      <c r="HGP54" s="84"/>
      <c r="HGQ54" s="84"/>
      <c r="HGR54" s="84"/>
      <c r="HGS54" s="84"/>
      <c r="HGT54" s="84"/>
      <c r="HGU54" s="84"/>
      <c r="HGV54" s="84"/>
      <c r="HGW54" s="84"/>
      <c r="HGX54" s="84"/>
      <c r="HGY54" s="84"/>
      <c r="HGZ54" s="84"/>
      <c r="HHA54" s="84"/>
      <c r="HHB54" s="84"/>
      <c r="HHC54" s="84"/>
      <c r="HHD54" s="84"/>
      <c r="HHE54" s="84"/>
      <c r="HHF54" s="84"/>
      <c r="HHG54" s="84"/>
      <c r="HHH54" s="84"/>
      <c r="HHI54" s="84"/>
      <c r="HHJ54" s="84"/>
      <c r="HHK54" s="84"/>
      <c r="HHL54" s="84"/>
      <c r="HHM54" s="84"/>
      <c r="HHN54" s="84"/>
      <c r="HHO54" s="84"/>
      <c r="HHP54" s="84"/>
      <c r="HHQ54" s="84"/>
      <c r="HHR54" s="84"/>
      <c r="HHS54" s="84"/>
      <c r="HHT54" s="84"/>
      <c r="HHU54" s="84"/>
      <c r="HHV54" s="84"/>
      <c r="HHW54" s="84"/>
      <c r="HHX54" s="84"/>
      <c r="HHY54" s="84"/>
      <c r="HHZ54" s="84"/>
      <c r="HIA54" s="84"/>
      <c r="HIB54" s="84"/>
      <c r="HIC54" s="84"/>
      <c r="HID54" s="84"/>
      <c r="HIE54" s="84"/>
      <c r="HIF54" s="84"/>
      <c r="HIG54" s="84"/>
      <c r="HIH54" s="84"/>
      <c r="HII54" s="84"/>
      <c r="HIJ54" s="84"/>
      <c r="HIK54" s="84"/>
      <c r="HIL54" s="84"/>
      <c r="HIM54" s="84"/>
      <c r="HIN54" s="84"/>
      <c r="HIO54" s="84"/>
      <c r="HIP54" s="84"/>
      <c r="HIQ54" s="84"/>
      <c r="HIR54" s="84"/>
      <c r="HIS54" s="84"/>
      <c r="HIT54" s="84"/>
      <c r="HIU54" s="84"/>
      <c r="HIV54" s="84"/>
      <c r="HIW54" s="84"/>
      <c r="HIX54" s="84"/>
      <c r="HIY54" s="84"/>
      <c r="HIZ54" s="84"/>
      <c r="HJA54" s="84"/>
      <c r="HJB54" s="84"/>
      <c r="HJC54" s="84"/>
      <c r="HJD54" s="84"/>
      <c r="HJE54" s="84"/>
      <c r="HJF54" s="84"/>
      <c r="HJG54" s="84"/>
      <c r="HJH54" s="84"/>
      <c r="HJI54" s="84"/>
      <c r="HJJ54" s="84"/>
      <c r="HJK54" s="84"/>
      <c r="HJL54" s="84"/>
      <c r="HJM54" s="84"/>
      <c r="HJN54" s="84"/>
      <c r="HJO54" s="84"/>
      <c r="HJP54" s="84"/>
      <c r="HJQ54" s="84"/>
      <c r="HJR54" s="84"/>
      <c r="HJS54" s="84"/>
      <c r="HJT54" s="84"/>
      <c r="HJU54" s="84"/>
      <c r="HJV54" s="84"/>
      <c r="HJW54" s="84"/>
      <c r="HJX54" s="84"/>
      <c r="HJY54" s="84"/>
      <c r="HJZ54" s="84"/>
      <c r="HKA54" s="84"/>
      <c r="HKB54" s="84"/>
      <c r="HKC54" s="84"/>
      <c r="HKD54" s="84"/>
      <c r="HKE54" s="84"/>
      <c r="HKF54" s="84"/>
      <c r="HKG54" s="84"/>
      <c r="HKH54" s="84"/>
      <c r="HKI54" s="84"/>
      <c r="HKJ54" s="84"/>
      <c r="HKK54" s="84"/>
      <c r="HKL54" s="84"/>
      <c r="HKM54" s="84"/>
      <c r="HKN54" s="84"/>
      <c r="HKO54" s="84"/>
      <c r="HKP54" s="84"/>
      <c r="HKQ54" s="84"/>
      <c r="HKR54" s="84"/>
      <c r="HKS54" s="84"/>
      <c r="HKT54" s="84"/>
      <c r="HKU54" s="84"/>
      <c r="HKV54" s="84"/>
      <c r="HKW54" s="84"/>
      <c r="HKX54" s="84"/>
      <c r="HKY54" s="84"/>
      <c r="HKZ54" s="84"/>
      <c r="HLA54" s="84"/>
      <c r="HLB54" s="84"/>
      <c r="HLC54" s="84"/>
      <c r="HLD54" s="84"/>
      <c r="HLE54" s="84"/>
      <c r="HLF54" s="84"/>
      <c r="HLG54" s="84"/>
      <c r="HLH54" s="84"/>
      <c r="HLI54" s="84"/>
      <c r="HLJ54" s="84"/>
      <c r="HLK54" s="84"/>
      <c r="HLL54" s="84"/>
      <c r="HLM54" s="84"/>
      <c r="HLN54" s="84"/>
      <c r="HLO54" s="84"/>
      <c r="HLP54" s="84"/>
      <c r="HLQ54" s="84"/>
      <c r="HLR54" s="84"/>
      <c r="HLS54" s="84"/>
      <c r="HLT54" s="84"/>
      <c r="HLU54" s="84"/>
      <c r="HLV54" s="84"/>
      <c r="HLW54" s="84"/>
      <c r="HLX54" s="84"/>
      <c r="HLY54" s="84"/>
      <c r="HLZ54" s="84"/>
      <c r="HMA54" s="84"/>
      <c r="HMB54" s="84"/>
      <c r="HMC54" s="84"/>
      <c r="HMD54" s="84"/>
      <c r="HME54" s="84"/>
      <c r="HMF54" s="84"/>
      <c r="HMG54" s="84"/>
      <c r="HMH54" s="84"/>
      <c r="HMI54" s="84"/>
      <c r="HMJ54" s="84"/>
      <c r="HMK54" s="84"/>
      <c r="HML54" s="84"/>
      <c r="HMM54" s="84"/>
      <c r="HMN54" s="84"/>
      <c r="HMO54" s="84"/>
      <c r="HMP54" s="84"/>
      <c r="HMQ54" s="84"/>
      <c r="HMR54" s="84"/>
      <c r="HMS54" s="84"/>
      <c r="HMT54" s="84"/>
      <c r="HMU54" s="84"/>
      <c r="HMV54" s="84"/>
      <c r="HMW54" s="84"/>
      <c r="HMX54" s="84"/>
      <c r="HMY54" s="84"/>
      <c r="HMZ54" s="84"/>
      <c r="HNA54" s="84"/>
      <c r="HNB54" s="84"/>
      <c r="HNC54" s="84"/>
      <c r="HND54" s="84"/>
      <c r="HNE54" s="84"/>
      <c r="HNF54" s="84"/>
      <c r="HNG54" s="84"/>
      <c r="HNH54" s="84"/>
      <c r="HNI54" s="84"/>
      <c r="HNJ54" s="84"/>
      <c r="HNK54" s="84"/>
      <c r="HNL54" s="84"/>
      <c r="HNM54" s="84"/>
      <c r="HNN54" s="84"/>
      <c r="HNO54" s="84"/>
      <c r="HNP54" s="84"/>
      <c r="HNQ54" s="84"/>
      <c r="HNR54" s="84"/>
      <c r="HNS54" s="84"/>
      <c r="HNT54" s="84"/>
      <c r="HNU54" s="84"/>
      <c r="HNV54" s="84"/>
      <c r="HNW54" s="84"/>
      <c r="HNX54" s="84"/>
      <c r="HNY54" s="84"/>
      <c r="HNZ54" s="84"/>
      <c r="HOA54" s="84"/>
      <c r="HOB54" s="84"/>
      <c r="HOC54" s="84"/>
      <c r="HOD54" s="84"/>
      <c r="HOE54" s="84"/>
      <c r="HOF54" s="84"/>
      <c r="HOG54" s="84"/>
      <c r="HOH54" s="84"/>
      <c r="HOI54" s="84"/>
      <c r="HOJ54" s="84"/>
      <c r="HOK54" s="84"/>
      <c r="HOL54" s="84"/>
      <c r="HOM54" s="84"/>
      <c r="HON54" s="84"/>
      <c r="HOO54" s="84"/>
      <c r="HOP54" s="84"/>
      <c r="HOQ54" s="84"/>
      <c r="HOR54" s="84"/>
      <c r="HOS54" s="84"/>
      <c r="HOT54" s="84"/>
      <c r="HOU54" s="84"/>
      <c r="HOV54" s="84"/>
      <c r="HOW54" s="84"/>
      <c r="HOX54" s="84"/>
      <c r="HOY54" s="84"/>
      <c r="HOZ54" s="84"/>
      <c r="HPA54" s="84"/>
      <c r="HPB54" s="84"/>
      <c r="HPC54" s="84"/>
      <c r="HPD54" s="84"/>
      <c r="HPE54" s="84"/>
      <c r="HPF54" s="84"/>
      <c r="HPG54" s="84"/>
      <c r="HPH54" s="84"/>
      <c r="HPI54" s="84"/>
      <c r="HPJ54" s="84"/>
      <c r="HPK54" s="84"/>
      <c r="HPL54" s="84"/>
      <c r="HPM54" s="84"/>
      <c r="HPN54" s="84"/>
      <c r="HPO54" s="84"/>
      <c r="HPP54" s="84"/>
      <c r="HPQ54" s="84"/>
      <c r="HPR54" s="84"/>
      <c r="HPS54" s="84"/>
      <c r="HPT54" s="84"/>
      <c r="HPU54" s="84"/>
      <c r="HPV54" s="84"/>
      <c r="HPW54" s="84"/>
      <c r="HPX54" s="84"/>
      <c r="HPY54" s="84"/>
      <c r="HPZ54" s="84"/>
      <c r="HQA54" s="84"/>
      <c r="HQB54" s="84"/>
      <c r="HQC54" s="84"/>
      <c r="HQD54" s="84"/>
      <c r="HQE54" s="84"/>
      <c r="HQF54" s="84"/>
      <c r="HQG54" s="84"/>
      <c r="HQH54" s="84"/>
      <c r="HQI54" s="84"/>
      <c r="HQJ54" s="84"/>
      <c r="HQK54" s="84"/>
      <c r="HQL54" s="84"/>
      <c r="HQM54" s="84"/>
      <c r="HQN54" s="84"/>
      <c r="HQO54" s="84"/>
      <c r="HQP54" s="84"/>
      <c r="HQQ54" s="84"/>
      <c r="HQR54" s="84"/>
      <c r="HQS54" s="84"/>
      <c r="HQT54" s="84"/>
      <c r="HQU54" s="84"/>
      <c r="HQV54" s="84"/>
      <c r="HQW54" s="84"/>
      <c r="HQX54" s="84"/>
      <c r="HQY54" s="84"/>
      <c r="HQZ54" s="84"/>
      <c r="HRA54" s="84"/>
      <c r="HRB54" s="84"/>
      <c r="HRC54" s="84"/>
      <c r="HRD54" s="84"/>
      <c r="HRE54" s="84"/>
      <c r="HRF54" s="84"/>
      <c r="HRG54" s="84"/>
      <c r="HRH54" s="84"/>
      <c r="HRI54" s="84"/>
      <c r="HRJ54" s="84"/>
      <c r="HRK54" s="84"/>
      <c r="HRL54" s="84"/>
      <c r="HRM54" s="84"/>
      <c r="HRN54" s="84"/>
      <c r="HRO54" s="84"/>
      <c r="HRP54" s="84"/>
      <c r="HRQ54" s="84"/>
      <c r="HRR54" s="84"/>
      <c r="HRS54" s="84"/>
      <c r="HRT54" s="84"/>
      <c r="HRU54" s="84"/>
      <c r="HRV54" s="84"/>
      <c r="HRW54" s="84"/>
      <c r="HRX54" s="84"/>
      <c r="HRY54" s="84"/>
      <c r="HRZ54" s="84"/>
      <c r="HSA54" s="84"/>
      <c r="HSB54" s="84"/>
      <c r="HSC54" s="84"/>
      <c r="HSD54" s="84"/>
      <c r="HSE54" s="84"/>
      <c r="HSF54" s="84"/>
      <c r="HSG54" s="84"/>
      <c r="HSH54" s="84"/>
      <c r="HSI54" s="84"/>
      <c r="HSJ54" s="84"/>
      <c r="HSK54" s="84"/>
      <c r="HSL54" s="84"/>
      <c r="HSM54" s="84"/>
      <c r="HSN54" s="84"/>
      <c r="HSO54" s="84"/>
      <c r="HSP54" s="84"/>
      <c r="HSQ54" s="84"/>
      <c r="HSR54" s="84"/>
      <c r="HSS54" s="84"/>
      <c r="HST54" s="84"/>
      <c r="HSU54" s="84"/>
      <c r="HSV54" s="84"/>
      <c r="HSW54" s="84"/>
      <c r="HSX54" s="84"/>
      <c r="HSY54" s="84"/>
      <c r="HSZ54" s="84"/>
      <c r="HTA54" s="84"/>
      <c r="HTB54" s="84"/>
      <c r="HTC54" s="84"/>
      <c r="HTD54" s="84"/>
      <c r="HTE54" s="84"/>
      <c r="HTF54" s="84"/>
      <c r="HTG54" s="84"/>
      <c r="HTH54" s="84"/>
      <c r="HTI54" s="84"/>
      <c r="HTJ54" s="84"/>
      <c r="HTK54" s="84"/>
      <c r="HTL54" s="84"/>
      <c r="HTM54" s="84"/>
      <c r="HTN54" s="84"/>
      <c r="HTO54" s="84"/>
      <c r="HTP54" s="84"/>
      <c r="HTQ54" s="84"/>
      <c r="HTR54" s="84"/>
      <c r="HTS54" s="84"/>
      <c r="HTT54" s="84"/>
      <c r="HTU54" s="84"/>
      <c r="HTV54" s="84"/>
      <c r="HTW54" s="84"/>
      <c r="HTX54" s="84"/>
      <c r="HTY54" s="84"/>
      <c r="HTZ54" s="84"/>
      <c r="HUA54" s="84"/>
      <c r="HUB54" s="84"/>
      <c r="HUC54" s="84"/>
      <c r="HUD54" s="84"/>
      <c r="HUE54" s="84"/>
      <c r="HUF54" s="84"/>
      <c r="HUG54" s="84"/>
      <c r="HUH54" s="84"/>
      <c r="HUI54" s="84"/>
      <c r="HUJ54" s="84"/>
      <c r="HUK54" s="84"/>
      <c r="HUL54" s="84"/>
      <c r="HUM54" s="84"/>
      <c r="HUN54" s="84"/>
      <c r="HUO54" s="84"/>
      <c r="HUP54" s="84"/>
      <c r="HUQ54" s="84"/>
      <c r="HUR54" s="84"/>
      <c r="HUS54" s="84"/>
      <c r="HUT54" s="84"/>
      <c r="HUU54" s="84"/>
      <c r="HUV54" s="84"/>
      <c r="HUW54" s="84"/>
      <c r="HUX54" s="84"/>
      <c r="HUY54" s="84"/>
      <c r="HUZ54" s="84"/>
      <c r="HVA54" s="84"/>
      <c r="HVB54" s="84"/>
      <c r="HVC54" s="84"/>
      <c r="HVD54" s="84"/>
      <c r="HVE54" s="84"/>
      <c r="HVF54" s="84"/>
      <c r="HVG54" s="84"/>
      <c r="HVH54" s="84"/>
      <c r="HVI54" s="84"/>
      <c r="HVJ54" s="84"/>
      <c r="HVK54" s="84"/>
      <c r="HVL54" s="84"/>
      <c r="HVM54" s="84"/>
      <c r="HVN54" s="84"/>
      <c r="HVO54" s="84"/>
      <c r="HVP54" s="84"/>
      <c r="HVQ54" s="84"/>
      <c r="HVR54" s="84"/>
      <c r="HVS54" s="84"/>
      <c r="HVT54" s="84"/>
      <c r="HVU54" s="84"/>
      <c r="HVV54" s="84"/>
      <c r="HVW54" s="84"/>
      <c r="HVX54" s="84"/>
      <c r="HVY54" s="84"/>
      <c r="HVZ54" s="84"/>
      <c r="HWA54" s="84"/>
      <c r="HWB54" s="84"/>
      <c r="HWC54" s="84"/>
      <c r="HWD54" s="84"/>
      <c r="HWE54" s="84"/>
      <c r="HWF54" s="84"/>
      <c r="HWG54" s="84"/>
      <c r="HWH54" s="84"/>
      <c r="HWI54" s="84"/>
      <c r="HWJ54" s="84"/>
      <c r="HWK54" s="84"/>
      <c r="HWL54" s="84"/>
      <c r="HWM54" s="84"/>
      <c r="HWN54" s="84"/>
      <c r="HWO54" s="84"/>
      <c r="HWP54" s="84"/>
      <c r="HWQ54" s="84"/>
      <c r="HWR54" s="84"/>
      <c r="HWS54" s="84"/>
      <c r="HWT54" s="84"/>
      <c r="HWU54" s="84"/>
      <c r="HWV54" s="84"/>
      <c r="HWW54" s="84"/>
      <c r="HWX54" s="84"/>
      <c r="HWY54" s="84"/>
      <c r="HWZ54" s="84"/>
      <c r="HXA54" s="84"/>
      <c r="HXB54" s="84"/>
      <c r="HXC54" s="84"/>
      <c r="HXD54" s="84"/>
      <c r="HXE54" s="84"/>
      <c r="HXF54" s="84"/>
      <c r="HXG54" s="84"/>
      <c r="HXH54" s="84"/>
      <c r="HXI54" s="84"/>
      <c r="HXJ54" s="84"/>
      <c r="HXK54" s="84"/>
      <c r="HXL54" s="84"/>
      <c r="HXM54" s="84"/>
      <c r="HXN54" s="84"/>
      <c r="HXO54" s="84"/>
      <c r="HXP54" s="84"/>
      <c r="HXQ54" s="84"/>
      <c r="HXR54" s="84"/>
      <c r="HXS54" s="84"/>
      <c r="HXT54" s="84"/>
      <c r="HXU54" s="84"/>
      <c r="HXV54" s="84"/>
      <c r="HXW54" s="84"/>
      <c r="HXX54" s="84"/>
      <c r="HXY54" s="84"/>
      <c r="HXZ54" s="84"/>
      <c r="HYA54" s="84"/>
      <c r="HYB54" s="84"/>
      <c r="HYC54" s="84"/>
      <c r="HYD54" s="84"/>
      <c r="HYE54" s="84"/>
      <c r="HYF54" s="84"/>
      <c r="HYG54" s="84"/>
      <c r="HYH54" s="84"/>
      <c r="HYI54" s="84"/>
      <c r="HYJ54" s="84"/>
      <c r="HYK54" s="84"/>
      <c r="HYL54" s="84"/>
      <c r="HYM54" s="84"/>
      <c r="HYN54" s="84"/>
      <c r="HYO54" s="84"/>
      <c r="HYP54" s="84"/>
      <c r="HYQ54" s="84"/>
      <c r="HYR54" s="84"/>
      <c r="HYS54" s="84"/>
      <c r="HYT54" s="84"/>
      <c r="HYU54" s="84"/>
      <c r="HYV54" s="84"/>
      <c r="HYW54" s="84"/>
      <c r="HYX54" s="84"/>
      <c r="HYY54" s="84"/>
      <c r="HYZ54" s="84"/>
      <c r="HZA54" s="84"/>
      <c r="HZB54" s="84"/>
      <c r="HZC54" s="84"/>
      <c r="HZD54" s="84"/>
      <c r="HZE54" s="84"/>
      <c r="HZF54" s="84"/>
      <c r="HZG54" s="84"/>
      <c r="HZH54" s="84"/>
      <c r="HZI54" s="84"/>
      <c r="HZJ54" s="84"/>
      <c r="HZK54" s="84"/>
      <c r="HZL54" s="84"/>
      <c r="HZM54" s="84"/>
      <c r="HZN54" s="84"/>
      <c r="HZO54" s="84"/>
      <c r="HZP54" s="84"/>
      <c r="HZQ54" s="84"/>
      <c r="HZR54" s="84"/>
      <c r="HZS54" s="84"/>
      <c r="HZT54" s="84"/>
      <c r="HZU54" s="84"/>
      <c r="HZV54" s="84"/>
      <c r="HZW54" s="84"/>
      <c r="HZX54" s="84"/>
      <c r="HZY54" s="84"/>
      <c r="HZZ54" s="84"/>
      <c r="IAA54" s="84"/>
      <c r="IAB54" s="84"/>
      <c r="IAC54" s="84"/>
      <c r="IAD54" s="84"/>
      <c r="IAE54" s="84"/>
      <c r="IAF54" s="84"/>
      <c r="IAG54" s="84"/>
      <c r="IAH54" s="84"/>
      <c r="IAI54" s="84"/>
      <c r="IAJ54" s="84"/>
      <c r="IAK54" s="84"/>
      <c r="IAL54" s="84"/>
      <c r="IAM54" s="84"/>
      <c r="IAN54" s="84"/>
      <c r="IAO54" s="84"/>
      <c r="IAP54" s="84"/>
      <c r="IAQ54" s="84"/>
      <c r="IAR54" s="84"/>
      <c r="IAS54" s="84"/>
      <c r="IAT54" s="84"/>
      <c r="IAU54" s="84"/>
      <c r="IAV54" s="84"/>
      <c r="IAW54" s="84"/>
      <c r="IAX54" s="84"/>
      <c r="IAY54" s="84"/>
      <c r="IAZ54" s="84"/>
      <c r="IBA54" s="84"/>
      <c r="IBB54" s="84"/>
      <c r="IBC54" s="84"/>
      <c r="IBD54" s="84"/>
      <c r="IBE54" s="84"/>
      <c r="IBF54" s="84"/>
      <c r="IBG54" s="84"/>
      <c r="IBH54" s="84"/>
      <c r="IBI54" s="84"/>
      <c r="IBJ54" s="84"/>
      <c r="IBK54" s="84"/>
      <c r="IBL54" s="84"/>
      <c r="IBM54" s="84"/>
      <c r="IBN54" s="84"/>
      <c r="IBO54" s="84"/>
      <c r="IBP54" s="84"/>
      <c r="IBQ54" s="84"/>
      <c r="IBR54" s="84"/>
      <c r="IBS54" s="84"/>
      <c r="IBT54" s="84"/>
      <c r="IBU54" s="84"/>
      <c r="IBV54" s="84"/>
      <c r="IBW54" s="84"/>
      <c r="IBX54" s="84"/>
      <c r="IBY54" s="84"/>
      <c r="IBZ54" s="84"/>
      <c r="ICA54" s="84"/>
      <c r="ICB54" s="84"/>
      <c r="ICC54" s="84"/>
      <c r="ICD54" s="84"/>
      <c r="ICE54" s="84"/>
      <c r="ICF54" s="84"/>
      <c r="ICG54" s="84"/>
      <c r="ICH54" s="84"/>
      <c r="ICI54" s="84"/>
      <c r="ICJ54" s="84"/>
      <c r="ICK54" s="84"/>
      <c r="ICL54" s="84"/>
      <c r="ICM54" s="84"/>
      <c r="ICN54" s="84"/>
      <c r="ICO54" s="84"/>
      <c r="ICP54" s="84"/>
      <c r="ICQ54" s="84"/>
      <c r="ICR54" s="84"/>
      <c r="ICS54" s="84"/>
      <c r="ICT54" s="84"/>
      <c r="ICU54" s="84"/>
      <c r="ICV54" s="84"/>
      <c r="ICW54" s="84"/>
      <c r="ICX54" s="84"/>
      <c r="ICY54" s="84"/>
      <c r="ICZ54" s="84"/>
      <c r="IDA54" s="84"/>
      <c r="IDB54" s="84"/>
      <c r="IDC54" s="84"/>
      <c r="IDD54" s="84"/>
      <c r="IDE54" s="84"/>
      <c r="IDF54" s="84"/>
      <c r="IDG54" s="84"/>
      <c r="IDH54" s="84"/>
      <c r="IDI54" s="84"/>
      <c r="IDJ54" s="84"/>
      <c r="IDK54" s="84"/>
      <c r="IDL54" s="84"/>
      <c r="IDM54" s="84"/>
      <c r="IDN54" s="84"/>
      <c r="IDO54" s="84"/>
      <c r="IDP54" s="84"/>
      <c r="IDQ54" s="84"/>
      <c r="IDR54" s="84"/>
      <c r="IDS54" s="84"/>
      <c r="IDT54" s="84"/>
      <c r="IDU54" s="84"/>
      <c r="IDV54" s="84"/>
      <c r="IDW54" s="84"/>
      <c r="IDX54" s="84"/>
      <c r="IDY54" s="84"/>
      <c r="IDZ54" s="84"/>
      <c r="IEA54" s="84"/>
      <c r="IEB54" s="84"/>
      <c r="IEC54" s="84"/>
      <c r="IED54" s="84"/>
      <c r="IEE54" s="84"/>
      <c r="IEF54" s="84"/>
      <c r="IEG54" s="84"/>
      <c r="IEH54" s="84"/>
      <c r="IEI54" s="84"/>
      <c r="IEJ54" s="84"/>
      <c r="IEK54" s="84"/>
      <c r="IEL54" s="84"/>
      <c r="IEM54" s="84"/>
      <c r="IEN54" s="84"/>
      <c r="IEO54" s="84"/>
      <c r="IEP54" s="84"/>
      <c r="IEQ54" s="84"/>
      <c r="IER54" s="84"/>
      <c r="IES54" s="84"/>
      <c r="IET54" s="84"/>
      <c r="IEU54" s="84"/>
      <c r="IEV54" s="84"/>
      <c r="IEW54" s="84"/>
      <c r="IEX54" s="84"/>
      <c r="IEY54" s="84"/>
      <c r="IEZ54" s="84"/>
      <c r="IFA54" s="84"/>
      <c r="IFB54" s="84"/>
      <c r="IFC54" s="84"/>
      <c r="IFD54" s="84"/>
      <c r="IFE54" s="84"/>
      <c r="IFF54" s="84"/>
      <c r="IFG54" s="84"/>
      <c r="IFH54" s="84"/>
      <c r="IFI54" s="84"/>
      <c r="IFJ54" s="84"/>
      <c r="IFK54" s="84"/>
      <c r="IFL54" s="84"/>
      <c r="IFM54" s="84"/>
      <c r="IFN54" s="84"/>
      <c r="IFO54" s="84"/>
      <c r="IFP54" s="84"/>
      <c r="IFQ54" s="84"/>
      <c r="IFR54" s="84"/>
      <c r="IFS54" s="84"/>
      <c r="IFT54" s="84"/>
      <c r="IFU54" s="84"/>
      <c r="IFV54" s="84"/>
      <c r="IFW54" s="84"/>
      <c r="IFX54" s="84"/>
      <c r="IFY54" s="84"/>
      <c r="IFZ54" s="84"/>
      <c r="IGA54" s="84"/>
      <c r="IGB54" s="84"/>
      <c r="IGC54" s="84"/>
      <c r="IGD54" s="84"/>
      <c r="IGE54" s="84"/>
      <c r="IGF54" s="84"/>
      <c r="IGG54" s="84"/>
      <c r="IGH54" s="84"/>
      <c r="IGI54" s="84"/>
      <c r="IGJ54" s="84"/>
      <c r="IGK54" s="84"/>
      <c r="IGL54" s="84"/>
      <c r="IGM54" s="84"/>
      <c r="IGN54" s="84"/>
      <c r="IGO54" s="84"/>
      <c r="IGP54" s="84"/>
      <c r="IGQ54" s="84"/>
      <c r="IGR54" s="84"/>
      <c r="IGS54" s="84"/>
      <c r="IGT54" s="84"/>
      <c r="IGU54" s="84"/>
      <c r="IGV54" s="84"/>
      <c r="IGW54" s="84"/>
      <c r="IGX54" s="84"/>
      <c r="IGY54" s="84"/>
      <c r="IGZ54" s="84"/>
      <c r="IHA54" s="84"/>
      <c r="IHB54" s="84"/>
      <c r="IHC54" s="84"/>
      <c r="IHD54" s="84"/>
      <c r="IHE54" s="84"/>
      <c r="IHF54" s="84"/>
      <c r="IHG54" s="84"/>
      <c r="IHH54" s="84"/>
      <c r="IHI54" s="84"/>
      <c r="IHJ54" s="84"/>
      <c r="IHK54" s="84"/>
      <c r="IHL54" s="84"/>
      <c r="IHM54" s="84"/>
      <c r="IHN54" s="84"/>
      <c r="IHO54" s="84"/>
      <c r="IHP54" s="84"/>
      <c r="IHQ54" s="84"/>
      <c r="IHR54" s="84"/>
      <c r="IHS54" s="84"/>
      <c r="IHT54" s="84"/>
      <c r="IHU54" s="84"/>
      <c r="IHV54" s="84"/>
      <c r="IHW54" s="84"/>
      <c r="IHX54" s="84"/>
      <c r="IHY54" s="84"/>
      <c r="IHZ54" s="84"/>
      <c r="IIA54" s="84"/>
      <c r="IIB54" s="84"/>
      <c r="IIC54" s="84"/>
      <c r="IID54" s="84"/>
      <c r="IIE54" s="84"/>
      <c r="IIF54" s="84"/>
      <c r="IIG54" s="84"/>
      <c r="IIH54" s="84"/>
      <c r="III54" s="84"/>
      <c r="IIJ54" s="84"/>
      <c r="IIK54" s="84"/>
      <c r="IIL54" s="84"/>
      <c r="IIM54" s="84"/>
      <c r="IIN54" s="84"/>
      <c r="IIO54" s="84"/>
      <c r="IIP54" s="84"/>
      <c r="IIQ54" s="84"/>
      <c r="IIR54" s="84"/>
      <c r="IIS54" s="84"/>
      <c r="IIT54" s="84"/>
      <c r="IIU54" s="84"/>
      <c r="IIV54" s="84"/>
      <c r="IIW54" s="84"/>
      <c r="IIX54" s="84"/>
      <c r="IIY54" s="84"/>
      <c r="IIZ54" s="84"/>
      <c r="IJA54" s="84"/>
      <c r="IJB54" s="84"/>
      <c r="IJC54" s="84"/>
      <c r="IJD54" s="84"/>
      <c r="IJE54" s="84"/>
      <c r="IJF54" s="84"/>
      <c r="IJG54" s="84"/>
      <c r="IJH54" s="84"/>
      <c r="IJI54" s="84"/>
      <c r="IJJ54" s="84"/>
      <c r="IJK54" s="84"/>
      <c r="IJL54" s="84"/>
      <c r="IJM54" s="84"/>
      <c r="IJN54" s="84"/>
      <c r="IJO54" s="84"/>
      <c r="IJP54" s="84"/>
      <c r="IJQ54" s="84"/>
      <c r="IJR54" s="84"/>
      <c r="IJS54" s="84"/>
      <c r="IJT54" s="84"/>
      <c r="IJU54" s="84"/>
      <c r="IJV54" s="84"/>
      <c r="IJW54" s="84"/>
      <c r="IJX54" s="84"/>
      <c r="IJY54" s="84"/>
      <c r="IJZ54" s="84"/>
      <c r="IKA54" s="84"/>
      <c r="IKB54" s="84"/>
      <c r="IKC54" s="84"/>
      <c r="IKD54" s="84"/>
      <c r="IKE54" s="84"/>
      <c r="IKF54" s="84"/>
      <c r="IKG54" s="84"/>
      <c r="IKH54" s="84"/>
      <c r="IKI54" s="84"/>
      <c r="IKJ54" s="84"/>
      <c r="IKK54" s="84"/>
      <c r="IKL54" s="84"/>
      <c r="IKM54" s="84"/>
      <c r="IKN54" s="84"/>
      <c r="IKO54" s="84"/>
      <c r="IKP54" s="84"/>
      <c r="IKQ54" s="84"/>
      <c r="IKR54" s="84"/>
      <c r="IKS54" s="84"/>
      <c r="IKT54" s="84"/>
      <c r="IKU54" s="84"/>
      <c r="IKV54" s="84"/>
      <c r="IKW54" s="84"/>
      <c r="IKX54" s="84"/>
      <c r="IKY54" s="84"/>
      <c r="IKZ54" s="84"/>
      <c r="ILA54" s="84"/>
      <c r="ILB54" s="84"/>
      <c r="ILC54" s="84"/>
      <c r="ILD54" s="84"/>
      <c r="ILE54" s="84"/>
      <c r="ILF54" s="84"/>
      <c r="ILG54" s="84"/>
      <c r="ILH54" s="84"/>
      <c r="ILI54" s="84"/>
      <c r="ILJ54" s="84"/>
      <c r="ILK54" s="84"/>
      <c r="ILL54" s="84"/>
      <c r="ILM54" s="84"/>
      <c r="ILN54" s="84"/>
      <c r="ILO54" s="84"/>
      <c r="ILP54" s="84"/>
      <c r="ILQ54" s="84"/>
      <c r="ILR54" s="84"/>
      <c r="ILS54" s="84"/>
      <c r="ILT54" s="84"/>
      <c r="ILU54" s="84"/>
      <c r="ILV54" s="84"/>
      <c r="ILW54" s="84"/>
      <c r="ILX54" s="84"/>
      <c r="ILY54" s="84"/>
      <c r="ILZ54" s="84"/>
      <c r="IMA54" s="84"/>
      <c r="IMB54" s="84"/>
      <c r="IMC54" s="84"/>
      <c r="IMD54" s="84"/>
      <c r="IME54" s="84"/>
      <c r="IMF54" s="84"/>
      <c r="IMG54" s="84"/>
      <c r="IMH54" s="84"/>
      <c r="IMI54" s="84"/>
      <c r="IMJ54" s="84"/>
      <c r="IMK54" s="84"/>
      <c r="IML54" s="84"/>
      <c r="IMM54" s="84"/>
      <c r="IMN54" s="84"/>
      <c r="IMO54" s="84"/>
      <c r="IMP54" s="84"/>
      <c r="IMQ54" s="84"/>
      <c r="IMR54" s="84"/>
      <c r="IMS54" s="84"/>
      <c r="IMT54" s="84"/>
      <c r="IMU54" s="84"/>
      <c r="IMV54" s="84"/>
      <c r="IMW54" s="84"/>
      <c r="IMX54" s="84"/>
      <c r="IMY54" s="84"/>
      <c r="IMZ54" s="84"/>
      <c r="INA54" s="84"/>
      <c r="INB54" s="84"/>
      <c r="INC54" s="84"/>
      <c r="IND54" s="84"/>
      <c r="INE54" s="84"/>
      <c r="INF54" s="84"/>
      <c r="ING54" s="84"/>
      <c r="INH54" s="84"/>
      <c r="INI54" s="84"/>
      <c r="INJ54" s="84"/>
      <c r="INK54" s="84"/>
      <c r="INL54" s="84"/>
      <c r="INM54" s="84"/>
      <c r="INN54" s="84"/>
      <c r="INO54" s="84"/>
      <c r="INP54" s="84"/>
      <c r="INQ54" s="84"/>
      <c r="INR54" s="84"/>
      <c r="INS54" s="84"/>
      <c r="INT54" s="84"/>
      <c r="INU54" s="84"/>
      <c r="INV54" s="84"/>
      <c r="INW54" s="84"/>
      <c r="INX54" s="84"/>
      <c r="INY54" s="84"/>
      <c r="INZ54" s="84"/>
      <c r="IOA54" s="84"/>
      <c r="IOB54" s="84"/>
      <c r="IOC54" s="84"/>
      <c r="IOD54" s="84"/>
      <c r="IOE54" s="84"/>
      <c r="IOF54" s="84"/>
      <c r="IOG54" s="84"/>
      <c r="IOH54" s="84"/>
      <c r="IOI54" s="84"/>
      <c r="IOJ54" s="84"/>
      <c r="IOK54" s="84"/>
      <c r="IOL54" s="84"/>
      <c r="IOM54" s="84"/>
      <c r="ION54" s="84"/>
      <c r="IOO54" s="84"/>
      <c r="IOP54" s="84"/>
      <c r="IOQ54" s="84"/>
      <c r="IOR54" s="84"/>
      <c r="IOS54" s="84"/>
      <c r="IOT54" s="84"/>
      <c r="IOU54" s="84"/>
      <c r="IOV54" s="84"/>
      <c r="IOW54" s="84"/>
      <c r="IOX54" s="84"/>
      <c r="IOY54" s="84"/>
      <c r="IOZ54" s="84"/>
      <c r="IPA54" s="84"/>
      <c r="IPB54" s="84"/>
      <c r="IPC54" s="84"/>
      <c r="IPD54" s="84"/>
      <c r="IPE54" s="84"/>
      <c r="IPF54" s="84"/>
      <c r="IPG54" s="84"/>
      <c r="IPH54" s="84"/>
      <c r="IPI54" s="84"/>
      <c r="IPJ54" s="84"/>
      <c r="IPK54" s="84"/>
      <c r="IPL54" s="84"/>
      <c r="IPM54" s="84"/>
      <c r="IPN54" s="84"/>
      <c r="IPO54" s="84"/>
      <c r="IPP54" s="84"/>
      <c r="IPQ54" s="84"/>
      <c r="IPR54" s="84"/>
      <c r="IPS54" s="84"/>
      <c r="IPT54" s="84"/>
      <c r="IPU54" s="84"/>
      <c r="IPV54" s="84"/>
      <c r="IPW54" s="84"/>
      <c r="IPX54" s="84"/>
      <c r="IPY54" s="84"/>
      <c r="IPZ54" s="84"/>
      <c r="IQA54" s="84"/>
      <c r="IQB54" s="84"/>
      <c r="IQC54" s="84"/>
      <c r="IQD54" s="84"/>
      <c r="IQE54" s="84"/>
      <c r="IQF54" s="84"/>
      <c r="IQG54" s="84"/>
      <c r="IQH54" s="84"/>
      <c r="IQI54" s="84"/>
      <c r="IQJ54" s="84"/>
      <c r="IQK54" s="84"/>
      <c r="IQL54" s="84"/>
      <c r="IQM54" s="84"/>
      <c r="IQN54" s="84"/>
      <c r="IQO54" s="84"/>
      <c r="IQP54" s="84"/>
      <c r="IQQ54" s="84"/>
      <c r="IQR54" s="84"/>
      <c r="IQS54" s="84"/>
      <c r="IQT54" s="84"/>
      <c r="IQU54" s="84"/>
      <c r="IQV54" s="84"/>
      <c r="IQW54" s="84"/>
      <c r="IQX54" s="84"/>
      <c r="IQY54" s="84"/>
      <c r="IQZ54" s="84"/>
      <c r="IRA54" s="84"/>
      <c r="IRB54" s="84"/>
      <c r="IRC54" s="84"/>
      <c r="IRD54" s="84"/>
      <c r="IRE54" s="84"/>
      <c r="IRF54" s="84"/>
      <c r="IRG54" s="84"/>
      <c r="IRH54" s="84"/>
      <c r="IRI54" s="84"/>
      <c r="IRJ54" s="84"/>
      <c r="IRK54" s="84"/>
      <c r="IRL54" s="84"/>
      <c r="IRM54" s="84"/>
      <c r="IRN54" s="84"/>
      <c r="IRO54" s="84"/>
      <c r="IRP54" s="84"/>
      <c r="IRQ54" s="84"/>
      <c r="IRR54" s="84"/>
      <c r="IRS54" s="84"/>
      <c r="IRT54" s="84"/>
      <c r="IRU54" s="84"/>
      <c r="IRV54" s="84"/>
      <c r="IRW54" s="84"/>
      <c r="IRX54" s="84"/>
      <c r="IRY54" s="84"/>
      <c r="IRZ54" s="84"/>
      <c r="ISA54" s="84"/>
      <c r="ISB54" s="84"/>
      <c r="ISC54" s="84"/>
      <c r="ISD54" s="84"/>
      <c r="ISE54" s="84"/>
      <c r="ISF54" s="84"/>
      <c r="ISG54" s="84"/>
      <c r="ISH54" s="84"/>
      <c r="ISI54" s="84"/>
      <c r="ISJ54" s="84"/>
      <c r="ISK54" s="84"/>
      <c r="ISL54" s="84"/>
      <c r="ISM54" s="84"/>
      <c r="ISN54" s="84"/>
      <c r="ISO54" s="84"/>
      <c r="ISP54" s="84"/>
      <c r="ISQ54" s="84"/>
      <c r="ISR54" s="84"/>
      <c r="ISS54" s="84"/>
      <c r="IST54" s="84"/>
      <c r="ISU54" s="84"/>
      <c r="ISV54" s="84"/>
      <c r="ISW54" s="84"/>
      <c r="ISX54" s="84"/>
      <c r="ISY54" s="84"/>
      <c r="ISZ54" s="84"/>
      <c r="ITA54" s="84"/>
      <c r="ITB54" s="84"/>
      <c r="ITC54" s="84"/>
      <c r="ITD54" s="84"/>
      <c r="ITE54" s="84"/>
      <c r="ITF54" s="84"/>
      <c r="ITG54" s="84"/>
      <c r="ITH54" s="84"/>
      <c r="ITI54" s="84"/>
      <c r="ITJ54" s="84"/>
      <c r="ITK54" s="84"/>
      <c r="ITL54" s="84"/>
      <c r="ITM54" s="84"/>
      <c r="ITN54" s="84"/>
      <c r="ITO54" s="84"/>
      <c r="ITP54" s="84"/>
      <c r="ITQ54" s="84"/>
      <c r="ITR54" s="84"/>
      <c r="ITS54" s="84"/>
      <c r="ITT54" s="84"/>
      <c r="ITU54" s="84"/>
      <c r="ITV54" s="84"/>
      <c r="ITW54" s="84"/>
      <c r="ITX54" s="84"/>
      <c r="ITY54" s="84"/>
      <c r="ITZ54" s="84"/>
      <c r="IUA54" s="84"/>
      <c r="IUB54" s="84"/>
      <c r="IUC54" s="84"/>
      <c r="IUD54" s="84"/>
      <c r="IUE54" s="84"/>
      <c r="IUF54" s="84"/>
      <c r="IUG54" s="84"/>
      <c r="IUH54" s="84"/>
      <c r="IUI54" s="84"/>
      <c r="IUJ54" s="84"/>
      <c r="IUK54" s="84"/>
      <c r="IUL54" s="84"/>
      <c r="IUM54" s="84"/>
      <c r="IUN54" s="84"/>
      <c r="IUO54" s="84"/>
      <c r="IUP54" s="84"/>
      <c r="IUQ54" s="84"/>
      <c r="IUR54" s="84"/>
      <c r="IUS54" s="84"/>
      <c r="IUT54" s="84"/>
      <c r="IUU54" s="84"/>
      <c r="IUV54" s="84"/>
      <c r="IUW54" s="84"/>
      <c r="IUX54" s="84"/>
      <c r="IUY54" s="84"/>
      <c r="IUZ54" s="84"/>
      <c r="IVA54" s="84"/>
      <c r="IVB54" s="84"/>
      <c r="IVC54" s="84"/>
      <c r="IVD54" s="84"/>
      <c r="IVE54" s="84"/>
      <c r="IVF54" s="84"/>
      <c r="IVG54" s="84"/>
      <c r="IVH54" s="84"/>
      <c r="IVI54" s="84"/>
      <c r="IVJ54" s="84"/>
      <c r="IVK54" s="84"/>
      <c r="IVL54" s="84"/>
      <c r="IVM54" s="84"/>
      <c r="IVN54" s="84"/>
      <c r="IVO54" s="84"/>
      <c r="IVP54" s="84"/>
      <c r="IVQ54" s="84"/>
      <c r="IVR54" s="84"/>
      <c r="IVS54" s="84"/>
      <c r="IVT54" s="84"/>
      <c r="IVU54" s="84"/>
      <c r="IVV54" s="84"/>
      <c r="IVW54" s="84"/>
      <c r="IVX54" s="84"/>
      <c r="IVY54" s="84"/>
      <c r="IVZ54" s="84"/>
      <c r="IWA54" s="84"/>
      <c r="IWB54" s="84"/>
      <c r="IWC54" s="84"/>
      <c r="IWD54" s="84"/>
      <c r="IWE54" s="84"/>
      <c r="IWF54" s="84"/>
      <c r="IWG54" s="84"/>
      <c r="IWH54" s="84"/>
      <c r="IWI54" s="84"/>
      <c r="IWJ54" s="84"/>
      <c r="IWK54" s="84"/>
      <c r="IWL54" s="84"/>
      <c r="IWM54" s="84"/>
      <c r="IWN54" s="84"/>
      <c r="IWO54" s="84"/>
      <c r="IWP54" s="84"/>
      <c r="IWQ54" s="84"/>
      <c r="IWR54" s="84"/>
      <c r="IWS54" s="84"/>
      <c r="IWT54" s="84"/>
      <c r="IWU54" s="84"/>
      <c r="IWV54" s="84"/>
      <c r="IWW54" s="84"/>
      <c r="IWX54" s="84"/>
      <c r="IWY54" s="84"/>
      <c r="IWZ54" s="84"/>
      <c r="IXA54" s="84"/>
      <c r="IXB54" s="84"/>
      <c r="IXC54" s="84"/>
      <c r="IXD54" s="84"/>
      <c r="IXE54" s="84"/>
      <c r="IXF54" s="84"/>
      <c r="IXG54" s="84"/>
      <c r="IXH54" s="84"/>
      <c r="IXI54" s="84"/>
      <c r="IXJ54" s="84"/>
      <c r="IXK54" s="84"/>
      <c r="IXL54" s="84"/>
      <c r="IXM54" s="84"/>
      <c r="IXN54" s="84"/>
      <c r="IXO54" s="84"/>
      <c r="IXP54" s="84"/>
      <c r="IXQ54" s="84"/>
      <c r="IXR54" s="84"/>
      <c r="IXS54" s="84"/>
      <c r="IXT54" s="84"/>
      <c r="IXU54" s="84"/>
      <c r="IXV54" s="84"/>
      <c r="IXW54" s="84"/>
      <c r="IXX54" s="84"/>
      <c r="IXY54" s="84"/>
      <c r="IXZ54" s="84"/>
      <c r="IYA54" s="84"/>
      <c r="IYB54" s="84"/>
      <c r="IYC54" s="84"/>
      <c r="IYD54" s="84"/>
      <c r="IYE54" s="84"/>
      <c r="IYF54" s="84"/>
      <c r="IYG54" s="84"/>
      <c r="IYH54" s="84"/>
      <c r="IYI54" s="84"/>
      <c r="IYJ54" s="84"/>
      <c r="IYK54" s="84"/>
      <c r="IYL54" s="84"/>
      <c r="IYM54" s="84"/>
      <c r="IYN54" s="84"/>
      <c r="IYO54" s="84"/>
      <c r="IYP54" s="84"/>
      <c r="IYQ54" s="84"/>
      <c r="IYR54" s="84"/>
      <c r="IYS54" s="84"/>
      <c r="IYT54" s="84"/>
      <c r="IYU54" s="84"/>
      <c r="IYV54" s="84"/>
      <c r="IYW54" s="84"/>
      <c r="IYX54" s="84"/>
      <c r="IYY54" s="84"/>
      <c r="IYZ54" s="84"/>
      <c r="IZA54" s="84"/>
      <c r="IZB54" s="84"/>
      <c r="IZC54" s="84"/>
      <c r="IZD54" s="84"/>
      <c r="IZE54" s="84"/>
      <c r="IZF54" s="84"/>
      <c r="IZG54" s="84"/>
      <c r="IZH54" s="84"/>
      <c r="IZI54" s="84"/>
      <c r="IZJ54" s="84"/>
      <c r="IZK54" s="84"/>
      <c r="IZL54" s="84"/>
      <c r="IZM54" s="84"/>
      <c r="IZN54" s="84"/>
      <c r="IZO54" s="84"/>
      <c r="IZP54" s="84"/>
      <c r="IZQ54" s="84"/>
      <c r="IZR54" s="84"/>
      <c r="IZS54" s="84"/>
      <c r="IZT54" s="84"/>
      <c r="IZU54" s="84"/>
      <c r="IZV54" s="84"/>
      <c r="IZW54" s="84"/>
      <c r="IZX54" s="84"/>
      <c r="IZY54" s="84"/>
      <c r="IZZ54" s="84"/>
      <c r="JAA54" s="84"/>
      <c r="JAB54" s="84"/>
      <c r="JAC54" s="84"/>
      <c r="JAD54" s="84"/>
      <c r="JAE54" s="84"/>
      <c r="JAF54" s="84"/>
      <c r="JAG54" s="84"/>
      <c r="JAH54" s="84"/>
      <c r="JAI54" s="84"/>
      <c r="JAJ54" s="84"/>
      <c r="JAK54" s="84"/>
      <c r="JAL54" s="84"/>
      <c r="JAM54" s="84"/>
      <c r="JAN54" s="84"/>
      <c r="JAO54" s="84"/>
      <c r="JAP54" s="84"/>
      <c r="JAQ54" s="84"/>
      <c r="JAR54" s="84"/>
      <c r="JAS54" s="84"/>
      <c r="JAT54" s="84"/>
      <c r="JAU54" s="84"/>
      <c r="JAV54" s="84"/>
      <c r="JAW54" s="84"/>
      <c r="JAX54" s="84"/>
      <c r="JAY54" s="84"/>
      <c r="JAZ54" s="84"/>
      <c r="JBA54" s="84"/>
      <c r="JBB54" s="84"/>
      <c r="JBC54" s="84"/>
      <c r="JBD54" s="84"/>
      <c r="JBE54" s="84"/>
      <c r="JBF54" s="84"/>
      <c r="JBG54" s="84"/>
      <c r="JBH54" s="84"/>
      <c r="JBI54" s="84"/>
      <c r="JBJ54" s="84"/>
      <c r="JBK54" s="84"/>
      <c r="JBL54" s="84"/>
      <c r="JBM54" s="84"/>
      <c r="JBN54" s="84"/>
      <c r="JBO54" s="84"/>
      <c r="JBP54" s="84"/>
      <c r="JBQ54" s="84"/>
      <c r="JBR54" s="84"/>
      <c r="JBS54" s="84"/>
      <c r="JBT54" s="84"/>
      <c r="JBU54" s="84"/>
      <c r="JBV54" s="84"/>
      <c r="JBW54" s="84"/>
      <c r="JBX54" s="84"/>
      <c r="JBY54" s="84"/>
      <c r="JBZ54" s="84"/>
      <c r="JCA54" s="84"/>
      <c r="JCB54" s="84"/>
      <c r="JCC54" s="84"/>
      <c r="JCD54" s="84"/>
      <c r="JCE54" s="84"/>
      <c r="JCF54" s="84"/>
      <c r="JCG54" s="84"/>
      <c r="JCH54" s="84"/>
      <c r="JCI54" s="84"/>
      <c r="JCJ54" s="84"/>
      <c r="JCK54" s="84"/>
      <c r="JCL54" s="84"/>
      <c r="JCM54" s="84"/>
      <c r="JCN54" s="84"/>
      <c r="JCO54" s="84"/>
      <c r="JCP54" s="84"/>
      <c r="JCQ54" s="84"/>
      <c r="JCR54" s="84"/>
      <c r="JCS54" s="84"/>
      <c r="JCT54" s="84"/>
      <c r="JCU54" s="84"/>
      <c r="JCV54" s="84"/>
      <c r="JCW54" s="84"/>
      <c r="JCX54" s="84"/>
      <c r="JCY54" s="84"/>
      <c r="JCZ54" s="84"/>
      <c r="JDA54" s="84"/>
      <c r="JDB54" s="84"/>
      <c r="JDC54" s="84"/>
      <c r="JDD54" s="84"/>
      <c r="JDE54" s="84"/>
      <c r="JDF54" s="84"/>
      <c r="JDG54" s="84"/>
      <c r="JDH54" s="84"/>
      <c r="JDI54" s="84"/>
      <c r="JDJ54" s="84"/>
      <c r="JDK54" s="84"/>
      <c r="JDL54" s="84"/>
      <c r="JDM54" s="84"/>
      <c r="JDN54" s="84"/>
      <c r="JDO54" s="84"/>
      <c r="JDP54" s="84"/>
      <c r="JDQ54" s="84"/>
      <c r="JDR54" s="84"/>
      <c r="JDS54" s="84"/>
      <c r="JDT54" s="84"/>
      <c r="JDU54" s="84"/>
      <c r="JDV54" s="84"/>
      <c r="JDW54" s="84"/>
      <c r="JDX54" s="84"/>
      <c r="JDY54" s="84"/>
      <c r="JDZ54" s="84"/>
      <c r="JEA54" s="84"/>
      <c r="JEB54" s="84"/>
      <c r="JEC54" s="84"/>
      <c r="JED54" s="84"/>
      <c r="JEE54" s="84"/>
      <c r="JEF54" s="84"/>
      <c r="JEG54" s="84"/>
      <c r="JEH54" s="84"/>
      <c r="JEI54" s="84"/>
      <c r="JEJ54" s="84"/>
      <c r="JEK54" s="84"/>
      <c r="JEL54" s="84"/>
      <c r="JEM54" s="84"/>
      <c r="JEN54" s="84"/>
      <c r="JEO54" s="84"/>
      <c r="JEP54" s="84"/>
      <c r="JEQ54" s="84"/>
      <c r="JER54" s="84"/>
      <c r="JES54" s="84"/>
      <c r="JET54" s="84"/>
      <c r="JEU54" s="84"/>
      <c r="JEV54" s="84"/>
      <c r="JEW54" s="84"/>
      <c r="JEX54" s="84"/>
      <c r="JEY54" s="84"/>
      <c r="JEZ54" s="84"/>
      <c r="JFA54" s="84"/>
      <c r="JFB54" s="84"/>
      <c r="JFC54" s="84"/>
      <c r="JFD54" s="84"/>
      <c r="JFE54" s="84"/>
      <c r="JFF54" s="84"/>
      <c r="JFG54" s="84"/>
      <c r="JFH54" s="84"/>
      <c r="JFI54" s="84"/>
      <c r="JFJ54" s="84"/>
      <c r="JFK54" s="84"/>
      <c r="JFL54" s="84"/>
      <c r="JFM54" s="84"/>
      <c r="JFN54" s="84"/>
      <c r="JFO54" s="84"/>
      <c r="JFP54" s="84"/>
      <c r="JFQ54" s="84"/>
      <c r="JFR54" s="84"/>
      <c r="JFS54" s="84"/>
      <c r="JFT54" s="84"/>
      <c r="JFU54" s="84"/>
      <c r="JFV54" s="84"/>
      <c r="JFW54" s="84"/>
      <c r="JFX54" s="84"/>
      <c r="JFY54" s="84"/>
      <c r="JFZ54" s="84"/>
      <c r="JGA54" s="84"/>
      <c r="JGB54" s="84"/>
      <c r="JGC54" s="84"/>
      <c r="JGD54" s="84"/>
      <c r="JGE54" s="84"/>
      <c r="JGF54" s="84"/>
      <c r="JGG54" s="84"/>
      <c r="JGH54" s="84"/>
      <c r="JGI54" s="84"/>
      <c r="JGJ54" s="84"/>
      <c r="JGK54" s="84"/>
      <c r="JGL54" s="84"/>
      <c r="JGM54" s="84"/>
      <c r="JGN54" s="84"/>
      <c r="JGO54" s="84"/>
      <c r="JGP54" s="84"/>
      <c r="JGQ54" s="84"/>
      <c r="JGR54" s="84"/>
      <c r="JGS54" s="84"/>
      <c r="JGT54" s="84"/>
      <c r="JGU54" s="84"/>
      <c r="JGV54" s="84"/>
      <c r="JGW54" s="84"/>
      <c r="JGX54" s="84"/>
      <c r="JGY54" s="84"/>
      <c r="JGZ54" s="84"/>
      <c r="JHA54" s="84"/>
      <c r="JHB54" s="84"/>
      <c r="JHC54" s="84"/>
      <c r="JHD54" s="84"/>
      <c r="JHE54" s="84"/>
      <c r="JHF54" s="84"/>
      <c r="JHG54" s="84"/>
      <c r="JHH54" s="84"/>
      <c r="JHI54" s="84"/>
      <c r="JHJ54" s="84"/>
      <c r="JHK54" s="84"/>
      <c r="JHL54" s="84"/>
      <c r="JHM54" s="84"/>
      <c r="JHN54" s="84"/>
      <c r="JHO54" s="84"/>
      <c r="JHP54" s="84"/>
      <c r="JHQ54" s="84"/>
      <c r="JHR54" s="84"/>
      <c r="JHS54" s="84"/>
      <c r="JHT54" s="84"/>
      <c r="JHU54" s="84"/>
      <c r="JHV54" s="84"/>
      <c r="JHW54" s="84"/>
      <c r="JHX54" s="84"/>
      <c r="JHY54" s="84"/>
      <c r="JHZ54" s="84"/>
      <c r="JIA54" s="84"/>
      <c r="JIB54" s="84"/>
      <c r="JIC54" s="84"/>
      <c r="JID54" s="84"/>
      <c r="JIE54" s="84"/>
      <c r="JIF54" s="84"/>
      <c r="JIG54" s="84"/>
      <c r="JIH54" s="84"/>
      <c r="JII54" s="84"/>
      <c r="JIJ54" s="84"/>
      <c r="JIK54" s="84"/>
      <c r="JIL54" s="84"/>
      <c r="JIM54" s="84"/>
      <c r="JIN54" s="84"/>
      <c r="JIO54" s="84"/>
      <c r="JIP54" s="84"/>
      <c r="JIQ54" s="84"/>
      <c r="JIR54" s="84"/>
      <c r="JIS54" s="84"/>
      <c r="JIT54" s="84"/>
      <c r="JIU54" s="84"/>
      <c r="JIV54" s="84"/>
      <c r="JIW54" s="84"/>
      <c r="JIX54" s="84"/>
      <c r="JIY54" s="84"/>
      <c r="JIZ54" s="84"/>
      <c r="JJA54" s="84"/>
      <c r="JJB54" s="84"/>
      <c r="JJC54" s="84"/>
      <c r="JJD54" s="84"/>
      <c r="JJE54" s="84"/>
      <c r="JJF54" s="84"/>
      <c r="JJG54" s="84"/>
      <c r="JJH54" s="84"/>
      <c r="JJI54" s="84"/>
      <c r="JJJ54" s="84"/>
      <c r="JJK54" s="84"/>
      <c r="JJL54" s="84"/>
      <c r="JJM54" s="84"/>
      <c r="JJN54" s="84"/>
      <c r="JJO54" s="84"/>
      <c r="JJP54" s="84"/>
      <c r="JJQ54" s="84"/>
      <c r="JJR54" s="84"/>
      <c r="JJS54" s="84"/>
      <c r="JJT54" s="84"/>
      <c r="JJU54" s="84"/>
      <c r="JJV54" s="84"/>
      <c r="JJW54" s="84"/>
      <c r="JJX54" s="84"/>
      <c r="JJY54" s="84"/>
      <c r="JJZ54" s="84"/>
      <c r="JKA54" s="84"/>
      <c r="JKB54" s="84"/>
      <c r="JKC54" s="84"/>
      <c r="JKD54" s="84"/>
      <c r="JKE54" s="84"/>
      <c r="JKF54" s="84"/>
      <c r="JKG54" s="84"/>
      <c r="JKH54" s="84"/>
      <c r="JKI54" s="84"/>
      <c r="JKJ54" s="84"/>
      <c r="JKK54" s="84"/>
      <c r="JKL54" s="84"/>
      <c r="JKM54" s="84"/>
      <c r="JKN54" s="84"/>
      <c r="JKO54" s="84"/>
      <c r="JKP54" s="84"/>
      <c r="JKQ54" s="84"/>
      <c r="JKR54" s="84"/>
      <c r="JKS54" s="84"/>
      <c r="JKT54" s="84"/>
      <c r="JKU54" s="84"/>
      <c r="JKV54" s="84"/>
      <c r="JKW54" s="84"/>
      <c r="JKX54" s="84"/>
      <c r="JKY54" s="84"/>
      <c r="JKZ54" s="84"/>
      <c r="JLA54" s="84"/>
      <c r="JLB54" s="84"/>
      <c r="JLC54" s="84"/>
      <c r="JLD54" s="84"/>
      <c r="JLE54" s="84"/>
      <c r="JLF54" s="84"/>
      <c r="JLG54" s="84"/>
      <c r="JLH54" s="84"/>
      <c r="JLI54" s="84"/>
      <c r="JLJ54" s="84"/>
      <c r="JLK54" s="84"/>
      <c r="JLL54" s="84"/>
      <c r="JLM54" s="84"/>
      <c r="JLN54" s="84"/>
      <c r="JLO54" s="84"/>
      <c r="JLP54" s="84"/>
      <c r="JLQ54" s="84"/>
      <c r="JLR54" s="84"/>
      <c r="JLS54" s="84"/>
      <c r="JLT54" s="84"/>
      <c r="JLU54" s="84"/>
      <c r="JLV54" s="84"/>
      <c r="JLW54" s="84"/>
      <c r="JLX54" s="84"/>
      <c r="JLY54" s="84"/>
      <c r="JLZ54" s="84"/>
      <c r="JMA54" s="84"/>
      <c r="JMB54" s="84"/>
      <c r="JMC54" s="84"/>
      <c r="JMD54" s="84"/>
      <c r="JME54" s="84"/>
      <c r="JMF54" s="84"/>
      <c r="JMG54" s="84"/>
      <c r="JMH54" s="84"/>
      <c r="JMI54" s="84"/>
      <c r="JMJ54" s="84"/>
      <c r="JMK54" s="84"/>
      <c r="JML54" s="84"/>
      <c r="JMM54" s="84"/>
      <c r="JMN54" s="84"/>
      <c r="JMO54" s="84"/>
      <c r="JMP54" s="84"/>
      <c r="JMQ54" s="84"/>
      <c r="JMR54" s="84"/>
      <c r="JMS54" s="84"/>
      <c r="JMT54" s="84"/>
      <c r="JMU54" s="84"/>
      <c r="JMV54" s="84"/>
      <c r="JMW54" s="84"/>
      <c r="JMX54" s="84"/>
      <c r="JMY54" s="84"/>
      <c r="JMZ54" s="84"/>
      <c r="JNA54" s="84"/>
      <c r="JNB54" s="84"/>
      <c r="JNC54" s="84"/>
      <c r="JND54" s="84"/>
      <c r="JNE54" s="84"/>
      <c r="JNF54" s="84"/>
      <c r="JNG54" s="84"/>
      <c r="JNH54" s="84"/>
      <c r="JNI54" s="84"/>
      <c r="JNJ54" s="84"/>
      <c r="JNK54" s="84"/>
      <c r="JNL54" s="84"/>
      <c r="JNM54" s="84"/>
      <c r="JNN54" s="84"/>
      <c r="JNO54" s="84"/>
      <c r="JNP54" s="84"/>
      <c r="JNQ54" s="84"/>
      <c r="JNR54" s="84"/>
      <c r="JNS54" s="84"/>
      <c r="JNT54" s="84"/>
      <c r="JNU54" s="84"/>
      <c r="JNV54" s="84"/>
      <c r="JNW54" s="84"/>
      <c r="JNX54" s="84"/>
      <c r="JNY54" s="84"/>
      <c r="JNZ54" s="84"/>
      <c r="JOA54" s="84"/>
      <c r="JOB54" s="84"/>
      <c r="JOC54" s="84"/>
      <c r="JOD54" s="84"/>
      <c r="JOE54" s="84"/>
      <c r="JOF54" s="84"/>
      <c r="JOG54" s="84"/>
      <c r="JOH54" s="84"/>
      <c r="JOI54" s="84"/>
      <c r="JOJ54" s="84"/>
      <c r="JOK54" s="84"/>
      <c r="JOL54" s="84"/>
      <c r="JOM54" s="84"/>
      <c r="JON54" s="84"/>
      <c r="JOO54" s="84"/>
      <c r="JOP54" s="84"/>
      <c r="JOQ54" s="84"/>
      <c r="JOR54" s="84"/>
      <c r="JOS54" s="84"/>
      <c r="JOT54" s="84"/>
      <c r="JOU54" s="84"/>
      <c r="JOV54" s="84"/>
      <c r="JOW54" s="84"/>
      <c r="JOX54" s="84"/>
      <c r="JOY54" s="84"/>
      <c r="JOZ54" s="84"/>
      <c r="JPA54" s="84"/>
      <c r="JPB54" s="84"/>
      <c r="JPC54" s="84"/>
      <c r="JPD54" s="84"/>
      <c r="JPE54" s="84"/>
      <c r="JPF54" s="84"/>
      <c r="JPG54" s="84"/>
      <c r="JPH54" s="84"/>
      <c r="JPI54" s="84"/>
      <c r="JPJ54" s="84"/>
      <c r="JPK54" s="84"/>
      <c r="JPL54" s="84"/>
      <c r="JPM54" s="84"/>
      <c r="JPN54" s="84"/>
      <c r="JPO54" s="84"/>
      <c r="JPP54" s="84"/>
      <c r="JPQ54" s="84"/>
      <c r="JPR54" s="84"/>
      <c r="JPS54" s="84"/>
      <c r="JPT54" s="84"/>
      <c r="JPU54" s="84"/>
      <c r="JPV54" s="84"/>
      <c r="JPW54" s="84"/>
      <c r="JPX54" s="84"/>
      <c r="JPY54" s="84"/>
      <c r="JPZ54" s="84"/>
      <c r="JQA54" s="84"/>
      <c r="JQB54" s="84"/>
      <c r="JQC54" s="84"/>
      <c r="JQD54" s="84"/>
      <c r="JQE54" s="84"/>
      <c r="JQF54" s="84"/>
      <c r="JQG54" s="84"/>
      <c r="JQH54" s="84"/>
      <c r="JQI54" s="84"/>
      <c r="JQJ54" s="84"/>
      <c r="JQK54" s="84"/>
      <c r="JQL54" s="84"/>
      <c r="JQM54" s="84"/>
      <c r="JQN54" s="84"/>
      <c r="JQO54" s="84"/>
      <c r="JQP54" s="84"/>
      <c r="JQQ54" s="84"/>
      <c r="JQR54" s="84"/>
      <c r="JQS54" s="84"/>
      <c r="JQT54" s="84"/>
      <c r="JQU54" s="84"/>
      <c r="JQV54" s="84"/>
      <c r="JQW54" s="84"/>
      <c r="JQX54" s="84"/>
      <c r="JQY54" s="84"/>
      <c r="JQZ54" s="84"/>
      <c r="JRA54" s="84"/>
      <c r="JRB54" s="84"/>
      <c r="JRC54" s="84"/>
      <c r="JRD54" s="84"/>
      <c r="JRE54" s="84"/>
      <c r="JRF54" s="84"/>
      <c r="JRG54" s="84"/>
      <c r="JRH54" s="84"/>
      <c r="JRI54" s="84"/>
      <c r="JRJ54" s="84"/>
      <c r="JRK54" s="84"/>
      <c r="JRL54" s="84"/>
      <c r="JRM54" s="84"/>
      <c r="JRN54" s="84"/>
      <c r="JRO54" s="84"/>
      <c r="JRP54" s="84"/>
      <c r="JRQ54" s="84"/>
      <c r="JRR54" s="84"/>
      <c r="JRS54" s="84"/>
      <c r="JRT54" s="84"/>
      <c r="JRU54" s="84"/>
      <c r="JRV54" s="84"/>
      <c r="JRW54" s="84"/>
      <c r="JRX54" s="84"/>
      <c r="JRY54" s="84"/>
      <c r="JRZ54" s="84"/>
      <c r="JSA54" s="84"/>
      <c r="JSB54" s="84"/>
      <c r="JSC54" s="84"/>
      <c r="JSD54" s="84"/>
      <c r="JSE54" s="84"/>
      <c r="JSF54" s="84"/>
      <c r="JSG54" s="84"/>
      <c r="JSH54" s="84"/>
      <c r="JSI54" s="84"/>
      <c r="JSJ54" s="84"/>
      <c r="JSK54" s="84"/>
      <c r="JSL54" s="84"/>
      <c r="JSM54" s="84"/>
      <c r="JSN54" s="84"/>
      <c r="JSO54" s="84"/>
      <c r="JSP54" s="84"/>
      <c r="JSQ54" s="84"/>
      <c r="JSR54" s="84"/>
      <c r="JSS54" s="84"/>
      <c r="JST54" s="84"/>
      <c r="JSU54" s="84"/>
      <c r="JSV54" s="84"/>
      <c r="JSW54" s="84"/>
      <c r="JSX54" s="84"/>
      <c r="JSY54" s="84"/>
      <c r="JSZ54" s="84"/>
      <c r="JTA54" s="84"/>
      <c r="JTB54" s="84"/>
      <c r="JTC54" s="84"/>
      <c r="JTD54" s="84"/>
      <c r="JTE54" s="84"/>
      <c r="JTF54" s="84"/>
      <c r="JTG54" s="84"/>
      <c r="JTH54" s="84"/>
      <c r="JTI54" s="84"/>
      <c r="JTJ54" s="84"/>
      <c r="JTK54" s="84"/>
      <c r="JTL54" s="84"/>
      <c r="JTM54" s="84"/>
      <c r="JTN54" s="84"/>
      <c r="JTO54" s="84"/>
      <c r="JTP54" s="84"/>
      <c r="JTQ54" s="84"/>
      <c r="JTR54" s="84"/>
      <c r="JTS54" s="84"/>
      <c r="JTT54" s="84"/>
      <c r="JTU54" s="84"/>
      <c r="JTV54" s="84"/>
      <c r="JTW54" s="84"/>
      <c r="JTX54" s="84"/>
      <c r="JTY54" s="84"/>
      <c r="JTZ54" s="84"/>
      <c r="JUA54" s="84"/>
      <c r="JUB54" s="84"/>
      <c r="JUC54" s="84"/>
      <c r="JUD54" s="84"/>
      <c r="JUE54" s="84"/>
      <c r="JUF54" s="84"/>
      <c r="JUG54" s="84"/>
      <c r="JUH54" s="84"/>
      <c r="JUI54" s="84"/>
      <c r="JUJ54" s="84"/>
      <c r="JUK54" s="84"/>
      <c r="JUL54" s="84"/>
      <c r="JUM54" s="84"/>
      <c r="JUN54" s="84"/>
      <c r="JUO54" s="84"/>
      <c r="JUP54" s="84"/>
      <c r="JUQ54" s="84"/>
      <c r="JUR54" s="84"/>
      <c r="JUS54" s="84"/>
      <c r="JUT54" s="84"/>
      <c r="JUU54" s="84"/>
      <c r="JUV54" s="84"/>
      <c r="JUW54" s="84"/>
      <c r="JUX54" s="84"/>
      <c r="JUY54" s="84"/>
      <c r="JUZ54" s="84"/>
      <c r="JVA54" s="84"/>
      <c r="JVB54" s="84"/>
      <c r="JVC54" s="84"/>
      <c r="JVD54" s="84"/>
      <c r="JVE54" s="84"/>
      <c r="JVF54" s="84"/>
      <c r="JVG54" s="84"/>
      <c r="JVH54" s="84"/>
      <c r="JVI54" s="84"/>
      <c r="JVJ54" s="84"/>
      <c r="JVK54" s="84"/>
      <c r="JVL54" s="84"/>
      <c r="JVM54" s="84"/>
      <c r="JVN54" s="84"/>
      <c r="JVO54" s="84"/>
      <c r="JVP54" s="84"/>
      <c r="JVQ54" s="84"/>
      <c r="JVR54" s="84"/>
      <c r="JVS54" s="84"/>
      <c r="JVT54" s="84"/>
      <c r="JVU54" s="84"/>
      <c r="JVV54" s="84"/>
      <c r="JVW54" s="84"/>
      <c r="JVX54" s="84"/>
      <c r="JVY54" s="84"/>
      <c r="JVZ54" s="84"/>
      <c r="JWA54" s="84"/>
      <c r="JWB54" s="84"/>
      <c r="JWC54" s="84"/>
      <c r="JWD54" s="84"/>
      <c r="JWE54" s="84"/>
      <c r="JWF54" s="84"/>
      <c r="JWG54" s="84"/>
      <c r="JWH54" s="84"/>
      <c r="JWI54" s="84"/>
      <c r="JWJ54" s="84"/>
      <c r="JWK54" s="84"/>
      <c r="JWL54" s="84"/>
      <c r="JWM54" s="84"/>
      <c r="JWN54" s="84"/>
      <c r="JWO54" s="84"/>
      <c r="JWP54" s="84"/>
      <c r="JWQ54" s="84"/>
      <c r="JWR54" s="84"/>
      <c r="JWS54" s="84"/>
      <c r="JWT54" s="84"/>
      <c r="JWU54" s="84"/>
      <c r="JWV54" s="84"/>
      <c r="JWW54" s="84"/>
      <c r="JWX54" s="84"/>
      <c r="JWY54" s="84"/>
      <c r="JWZ54" s="84"/>
      <c r="JXA54" s="84"/>
      <c r="JXB54" s="84"/>
      <c r="JXC54" s="84"/>
      <c r="JXD54" s="84"/>
      <c r="JXE54" s="84"/>
      <c r="JXF54" s="84"/>
      <c r="JXG54" s="84"/>
      <c r="JXH54" s="84"/>
      <c r="JXI54" s="84"/>
      <c r="JXJ54" s="84"/>
      <c r="JXK54" s="84"/>
      <c r="JXL54" s="84"/>
      <c r="JXM54" s="84"/>
      <c r="JXN54" s="84"/>
      <c r="JXO54" s="84"/>
      <c r="JXP54" s="84"/>
      <c r="JXQ54" s="84"/>
      <c r="JXR54" s="84"/>
      <c r="JXS54" s="84"/>
      <c r="JXT54" s="84"/>
      <c r="JXU54" s="84"/>
      <c r="JXV54" s="84"/>
      <c r="JXW54" s="84"/>
      <c r="JXX54" s="84"/>
      <c r="JXY54" s="84"/>
      <c r="JXZ54" s="84"/>
      <c r="JYA54" s="84"/>
      <c r="JYB54" s="84"/>
      <c r="JYC54" s="84"/>
      <c r="JYD54" s="84"/>
      <c r="JYE54" s="84"/>
      <c r="JYF54" s="84"/>
      <c r="JYG54" s="84"/>
      <c r="JYH54" s="84"/>
      <c r="JYI54" s="84"/>
      <c r="JYJ54" s="84"/>
      <c r="JYK54" s="84"/>
      <c r="JYL54" s="84"/>
      <c r="JYM54" s="84"/>
      <c r="JYN54" s="84"/>
      <c r="JYO54" s="84"/>
      <c r="JYP54" s="84"/>
      <c r="JYQ54" s="84"/>
      <c r="JYR54" s="84"/>
      <c r="JYS54" s="84"/>
      <c r="JYT54" s="84"/>
      <c r="JYU54" s="84"/>
      <c r="JYV54" s="84"/>
      <c r="JYW54" s="84"/>
      <c r="JYX54" s="84"/>
      <c r="JYY54" s="84"/>
      <c r="JYZ54" s="84"/>
      <c r="JZA54" s="84"/>
      <c r="JZB54" s="84"/>
      <c r="JZC54" s="84"/>
      <c r="JZD54" s="84"/>
      <c r="JZE54" s="84"/>
      <c r="JZF54" s="84"/>
      <c r="JZG54" s="84"/>
      <c r="JZH54" s="84"/>
      <c r="JZI54" s="84"/>
      <c r="JZJ54" s="84"/>
      <c r="JZK54" s="84"/>
      <c r="JZL54" s="84"/>
      <c r="JZM54" s="84"/>
      <c r="JZN54" s="84"/>
      <c r="JZO54" s="84"/>
      <c r="JZP54" s="84"/>
      <c r="JZQ54" s="84"/>
      <c r="JZR54" s="84"/>
      <c r="JZS54" s="84"/>
      <c r="JZT54" s="84"/>
      <c r="JZU54" s="84"/>
      <c r="JZV54" s="84"/>
      <c r="JZW54" s="84"/>
      <c r="JZX54" s="84"/>
      <c r="JZY54" s="84"/>
      <c r="JZZ54" s="84"/>
      <c r="KAA54" s="84"/>
      <c r="KAB54" s="84"/>
      <c r="KAC54" s="84"/>
      <c r="KAD54" s="84"/>
      <c r="KAE54" s="84"/>
      <c r="KAF54" s="84"/>
      <c r="KAG54" s="84"/>
      <c r="KAH54" s="84"/>
      <c r="KAI54" s="84"/>
      <c r="KAJ54" s="84"/>
      <c r="KAK54" s="84"/>
      <c r="KAL54" s="84"/>
      <c r="KAM54" s="84"/>
      <c r="KAN54" s="84"/>
      <c r="KAO54" s="84"/>
      <c r="KAP54" s="84"/>
      <c r="KAQ54" s="84"/>
      <c r="KAR54" s="84"/>
      <c r="KAS54" s="84"/>
      <c r="KAT54" s="84"/>
      <c r="KAU54" s="84"/>
      <c r="KAV54" s="84"/>
      <c r="KAW54" s="84"/>
      <c r="KAX54" s="84"/>
      <c r="KAY54" s="84"/>
      <c r="KAZ54" s="84"/>
      <c r="KBA54" s="84"/>
      <c r="KBB54" s="84"/>
      <c r="KBC54" s="84"/>
      <c r="KBD54" s="84"/>
      <c r="KBE54" s="84"/>
      <c r="KBF54" s="84"/>
      <c r="KBG54" s="84"/>
      <c r="KBH54" s="84"/>
      <c r="KBI54" s="84"/>
      <c r="KBJ54" s="84"/>
      <c r="KBK54" s="84"/>
      <c r="KBL54" s="84"/>
      <c r="KBM54" s="84"/>
      <c r="KBN54" s="84"/>
      <c r="KBO54" s="84"/>
      <c r="KBP54" s="84"/>
      <c r="KBQ54" s="84"/>
      <c r="KBR54" s="84"/>
      <c r="KBS54" s="84"/>
      <c r="KBT54" s="84"/>
      <c r="KBU54" s="84"/>
      <c r="KBV54" s="84"/>
      <c r="KBW54" s="84"/>
      <c r="KBX54" s="84"/>
      <c r="KBY54" s="84"/>
      <c r="KBZ54" s="84"/>
      <c r="KCA54" s="84"/>
      <c r="KCB54" s="84"/>
      <c r="KCC54" s="84"/>
      <c r="KCD54" s="84"/>
      <c r="KCE54" s="84"/>
      <c r="KCF54" s="84"/>
      <c r="KCG54" s="84"/>
      <c r="KCH54" s="84"/>
      <c r="KCI54" s="84"/>
      <c r="KCJ54" s="84"/>
      <c r="KCK54" s="84"/>
      <c r="KCL54" s="84"/>
      <c r="KCM54" s="84"/>
      <c r="KCN54" s="84"/>
      <c r="KCO54" s="84"/>
      <c r="KCP54" s="84"/>
      <c r="KCQ54" s="84"/>
      <c r="KCR54" s="84"/>
      <c r="KCS54" s="84"/>
      <c r="KCT54" s="84"/>
      <c r="KCU54" s="84"/>
      <c r="KCV54" s="84"/>
      <c r="KCW54" s="84"/>
      <c r="KCX54" s="84"/>
      <c r="KCY54" s="84"/>
      <c r="KCZ54" s="84"/>
      <c r="KDA54" s="84"/>
      <c r="KDB54" s="84"/>
      <c r="KDC54" s="84"/>
      <c r="KDD54" s="84"/>
      <c r="KDE54" s="84"/>
      <c r="KDF54" s="84"/>
      <c r="KDG54" s="84"/>
      <c r="KDH54" s="84"/>
      <c r="KDI54" s="84"/>
      <c r="KDJ54" s="84"/>
      <c r="KDK54" s="84"/>
      <c r="KDL54" s="84"/>
      <c r="KDM54" s="84"/>
      <c r="KDN54" s="84"/>
      <c r="KDO54" s="84"/>
      <c r="KDP54" s="84"/>
      <c r="KDQ54" s="84"/>
      <c r="KDR54" s="84"/>
      <c r="KDS54" s="84"/>
      <c r="KDT54" s="84"/>
      <c r="KDU54" s="84"/>
      <c r="KDV54" s="84"/>
      <c r="KDW54" s="84"/>
      <c r="KDX54" s="84"/>
      <c r="KDY54" s="84"/>
      <c r="KDZ54" s="84"/>
      <c r="KEA54" s="84"/>
      <c r="KEB54" s="84"/>
      <c r="KEC54" s="84"/>
      <c r="KED54" s="84"/>
      <c r="KEE54" s="84"/>
      <c r="KEF54" s="84"/>
      <c r="KEG54" s="84"/>
      <c r="KEH54" s="84"/>
      <c r="KEI54" s="84"/>
      <c r="KEJ54" s="84"/>
      <c r="KEK54" s="84"/>
      <c r="KEL54" s="84"/>
      <c r="KEM54" s="84"/>
      <c r="KEN54" s="84"/>
      <c r="KEO54" s="84"/>
      <c r="KEP54" s="84"/>
      <c r="KEQ54" s="84"/>
      <c r="KER54" s="84"/>
      <c r="KES54" s="84"/>
      <c r="KET54" s="84"/>
      <c r="KEU54" s="84"/>
      <c r="KEV54" s="84"/>
      <c r="KEW54" s="84"/>
      <c r="KEX54" s="84"/>
      <c r="KEY54" s="84"/>
      <c r="KEZ54" s="84"/>
      <c r="KFA54" s="84"/>
      <c r="KFB54" s="84"/>
      <c r="KFC54" s="84"/>
      <c r="KFD54" s="84"/>
      <c r="KFE54" s="84"/>
      <c r="KFF54" s="84"/>
      <c r="KFG54" s="84"/>
      <c r="KFH54" s="84"/>
      <c r="KFI54" s="84"/>
      <c r="KFJ54" s="84"/>
      <c r="KFK54" s="84"/>
      <c r="KFL54" s="84"/>
      <c r="KFM54" s="84"/>
      <c r="KFN54" s="84"/>
      <c r="KFO54" s="84"/>
      <c r="KFP54" s="84"/>
      <c r="KFQ54" s="84"/>
      <c r="KFR54" s="84"/>
      <c r="KFS54" s="84"/>
      <c r="KFT54" s="84"/>
      <c r="KFU54" s="84"/>
      <c r="KFV54" s="84"/>
      <c r="KFW54" s="84"/>
      <c r="KFX54" s="84"/>
      <c r="KFY54" s="84"/>
      <c r="KFZ54" s="84"/>
      <c r="KGA54" s="84"/>
      <c r="KGB54" s="84"/>
      <c r="KGC54" s="84"/>
      <c r="KGD54" s="84"/>
      <c r="KGE54" s="84"/>
      <c r="KGF54" s="84"/>
      <c r="KGG54" s="84"/>
      <c r="KGH54" s="84"/>
      <c r="KGI54" s="84"/>
      <c r="KGJ54" s="84"/>
      <c r="KGK54" s="84"/>
      <c r="KGL54" s="84"/>
      <c r="KGM54" s="84"/>
      <c r="KGN54" s="84"/>
      <c r="KGO54" s="84"/>
      <c r="KGP54" s="84"/>
      <c r="KGQ54" s="84"/>
      <c r="KGR54" s="84"/>
      <c r="KGS54" s="84"/>
      <c r="KGT54" s="84"/>
      <c r="KGU54" s="84"/>
      <c r="KGV54" s="84"/>
      <c r="KGW54" s="84"/>
      <c r="KGX54" s="84"/>
      <c r="KGY54" s="84"/>
      <c r="KGZ54" s="84"/>
      <c r="KHA54" s="84"/>
      <c r="KHB54" s="84"/>
      <c r="KHC54" s="84"/>
      <c r="KHD54" s="84"/>
      <c r="KHE54" s="84"/>
      <c r="KHF54" s="84"/>
      <c r="KHG54" s="84"/>
      <c r="KHH54" s="84"/>
      <c r="KHI54" s="84"/>
      <c r="KHJ54" s="84"/>
      <c r="KHK54" s="84"/>
      <c r="KHL54" s="84"/>
      <c r="KHM54" s="84"/>
      <c r="KHN54" s="84"/>
      <c r="KHO54" s="84"/>
      <c r="KHP54" s="84"/>
      <c r="KHQ54" s="84"/>
      <c r="KHR54" s="84"/>
      <c r="KHS54" s="84"/>
      <c r="KHT54" s="84"/>
      <c r="KHU54" s="84"/>
      <c r="KHV54" s="84"/>
      <c r="KHW54" s="84"/>
      <c r="KHX54" s="84"/>
      <c r="KHY54" s="84"/>
      <c r="KHZ54" s="84"/>
      <c r="KIA54" s="84"/>
      <c r="KIB54" s="84"/>
      <c r="KIC54" s="84"/>
      <c r="KID54" s="84"/>
      <c r="KIE54" s="84"/>
      <c r="KIF54" s="84"/>
      <c r="KIG54" s="84"/>
      <c r="KIH54" s="84"/>
      <c r="KII54" s="84"/>
      <c r="KIJ54" s="84"/>
      <c r="KIK54" s="84"/>
      <c r="KIL54" s="84"/>
      <c r="KIM54" s="84"/>
      <c r="KIN54" s="84"/>
      <c r="KIO54" s="84"/>
      <c r="KIP54" s="84"/>
      <c r="KIQ54" s="84"/>
      <c r="KIR54" s="84"/>
      <c r="KIS54" s="84"/>
      <c r="KIT54" s="84"/>
      <c r="KIU54" s="84"/>
      <c r="KIV54" s="84"/>
      <c r="KIW54" s="84"/>
      <c r="KIX54" s="84"/>
      <c r="KIY54" s="84"/>
      <c r="KIZ54" s="84"/>
      <c r="KJA54" s="84"/>
      <c r="KJB54" s="84"/>
      <c r="KJC54" s="84"/>
      <c r="KJD54" s="84"/>
      <c r="KJE54" s="84"/>
      <c r="KJF54" s="84"/>
      <c r="KJG54" s="84"/>
      <c r="KJH54" s="84"/>
      <c r="KJI54" s="84"/>
      <c r="KJJ54" s="84"/>
      <c r="KJK54" s="84"/>
      <c r="KJL54" s="84"/>
      <c r="KJM54" s="84"/>
      <c r="KJN54" s="84"/>
      <c r="KJO54" s="84"/>
      <c r="KJP54" s="84"/>
      <c r="KJQ54" s="84"/>
      <c r="KJR54" s="84"/>
      <c r="KJS54" s="84"/>
      <c r="KJT54" s="84"/>
      <c r="KJU54" s="84"/>
      <c r="KJV54" s="84"/>
      <c r="KJW54" s="84"/>
      <c r="KJX54" s="84"/>
      <c r="KJY54" s="84"/>
      <c r="KJZ54" s="84"/>
      <c r="KKA54" s="84"/>
      <c r="KKB54" s="84"/>
      <c r="KKC54" s="84"/>
      <c r="KKD54" s="84"/>
      <c r="KKE54" s="84"/>
      <c r="KKF54" s="84"/>
      <c r="KKG54" s="84"/>
      <c r="KKH54" s="84"/>
      <c r="KKI54" s="84"/>
      <c r="KKJ54" s="84"/>
      <c r="KKK54" s="84"/>
      <c r="KKL54" s="84"/>
      <c r="KKM54" s="84"/>
      <c r="KKN54" s="84"/>
      <c r="KKO54" s="84"/>
      <c r="KKP54" s="84"/>
      <c r="KKQ54" s="84"/>
      <c r="KKR54" s="84"/>
      <c r="KKS54" s="84"/>
      <c r="KKT54" s="84"/>
      <c r="KKU54" s="84"/>
      <c r="KKV54" s="84"/>
      <c r="KKW54" s="84"/>
      <c r="KKX54" s="84"/>
      <c r="KKY54" s="84"/>
      <c r="KKZ54" s="84"/>
      <c r="KLA54" s="84"/>
      <c r="KLB54" s="84"/>
      <c r="KLC54" s="84"/>
      <c r="KLD54" s="84"/>
      <c r="KLE54" s="84"/>
      <c r="KLF54" s="84"/>
      <c r="KLG54" s="84"/>
      <c r="KLH54" s="84"/>
      <c r="KLI54" s="84"/>
      <c r="KLJ54" s="84"/>
      <c r="KLK54" s="84"/>
      <c r="KLL54" s="84"/>
      <c r="KLM54" s="84"/>
      <c r="KLN54" s="84"/>
      <c r="KLO54" s="84"/>
      <c r="KLP54" s="84"/>
      <c r="KLQ54" s="84"/>
      <c r="KLR54" s="84"/>
      <c r="KLS54" s="84"/>
      <c r="KLT54" s="84"/>
      <c r="KLU54" s="84"/>
      <c r="KLV54" s="84"/>
      <c r="KLW54" s="84"/>
      <c r="KLX54" s="84"/>
      <c r="KLY54" s="84"/>
      <c r="KLZ54" s="84"/>
      <c r="KMA54" s="84"/>
      <c r="KMB54" s="84"/>
      <c r="KMC54" s="84"/>
      <c r="KMD54" s="84"/>
      <c r="KME54" s="84"/>
      <c r="KMF54" s="84"/>
      <c r="KMG54" s="84"/>
      <c r="KMH54" s="84"/>
      <c r="KMI54" s="84"/>
      <c r="KMJ54" s="84"/>
      <c r="KMK54" s="84"/>
      <c r="KML54" s="84"/>
      <c r="KMM54" s="84"/>
      <c r="KMN54" s="84"/>
      <c r="KMO54" s="84"/>
      <c r="KMP54" s="84"/>
      <c r="KMQ54" s="84"/>
      <c r="KMR54" s="84"/>
      <c r="KMS54" s="84"/>
      <c r="KMT54" s="84"/>
      <c r="KMU54" s="84"/>
      <c r="KMV54" s="84"/>
      <c r="KMW54" s="84"/>
      <c r="KMX54" s="84"/>
      <c r="KMY54" s="84"/>
      <c r="KMZ54" s="84"/>
      <c r="KNA54" s="84"/>
      <c r="KNB54" s="84"/>
      <c r="KNC54" s="84"/>
      <c r="KND54" s="84"/>
      <c r="KNE54" s="84"/>
      <c r="KNF54" s="84"/>
      <c r="KNG54" s="84"/>
      <c r="KNH54" s="84"/>
      <c r="KNI54" s="84"/>
      <c r="KNJ54" s="84"/>
      <c r="KNK54" s="84"/>
      <c r="KNL54" s="84"/>
      <c r="KNM54" s="84"/>
      <c r="KNN54" s="84"/>
      <c r="KNO54" s="84"/>
      <c r="KNP54" s="84"/>
      <c r="KNQ54" s="84"/>
      <c r="KNR54" s="84"/>
      <c r="KNS54" s="84"/>
      <c r="KNT54" s="84"/>
      <c r="KNU54" s="84"/>
      <c r="KNV54" s="84"/>
      <c r="KNW54" s="84"/>
      <c r="KNX54" s="84"/>
      <c r="KNY54" s="84"/>
      <c r="KNZ54" s="84"/>
      <c r="KOA54" s="84"/>
      <c r="KOB54" s="84"/>
      <c r="KOC54" s="84"/>
      <c r="KOD54" s="84"/>
      <c r="KOE54" s="84"/>
      <c r="KOF54" s="84"/>
      <c r="KOG54" s="84"/>
      <c r="KOH54" s="84"/>
      <c r="KOI54" s="84"/>
      <c r="KOJ54" s="84"/>
      <c r="KOK54" s="84"/>
      <c r="KOL54" s="84"/>
      <c r="KOM54" s="84"/>
      <c r="KON54" s="84"/>
      <c r="KOO54" s="84"/>
      <c r="KOP54" s="84"/>
      <c r="KOQ54" s="84"/>
      <c r="KOR54" s="84"/>
      <c r="KOS54" s="84"/>
      <c r="KOT54" s="84"/>
      <c r="KOU54" s="84"/>
      <c r="KOV54" s="84"/>
      <c r="KOW54" s="84"/>
      <c r="KOX54" s="84"/>
      <c r="KOY54" s="84"/>
      <c r="KOZ54" s="84"/>
      <c r="KPA54" s="84"/>
      <c r="KPB54" s="84"/>
      <c r="KPC54" s="84"/>
      <c r="KPD54" s="84"/>
      <c r="KPE54" s="84"/>
      <c r="KPF54" s="84"/>
      <c r="KPG54" s="84"/>
      <c r="KPH54" s="84"/>
      <c r="KPI54" s="84"/>
      <c r="KPJ54" s="84"/>
      <c r="KPK54" s="84"/>
      <c r="KPL54" s="84"/>
      <c r="KPM54" s="84"/>
      <c r="KPN54" s="84"/>
      <c r="KPO54" s="84"/>
      <c r="KPP54" s="84"/>
      <c r="KPQ54" s="84"/>
      <c r="KPR54" s="84"/>
      <c r="KPS54" s="84"/>
      <c r="KPT54" s="84"/>
      <c r="KPU54" s="84"/>
      <c r="KPV54" s="84"/>
      <c r="KPW54" s="84"/>
      <c r="KPX54" s="84"/>
      <c r="KPY54" s="84"/>
      <c r="KPZ54" s="84"/>
      <c r="KQA54" s="84"/>
      <c r="KQB54" s="84"/>
      <c r="KQC54" s="84"/>
      <c r="KQD54" s="84"/>
      <c r="KQE54" s="84"/>
      <c r="KQF54" s="84"/>
      <c r="KQG54" s="84"/>
      <c r="KQH54" s="84"/>
      <c r="KQI54" s="84"/>
      <c r="KQJ54" s="84"/>
      <c r="KQK54" s="84"/>
      <c r="KQL54" s="84"/>
      <c r="KQM54" s="84"/>
      <c r="KQN54" s="84"/>
      <c r="KQO54" s="84"/>
      <c r="KQP54" s="84"/>
      <c r="KQQ54" s="84"/>
      <c r="KQR54" s="84"/>
      <c r="KQS54" s="84"/>
      <c r="KQT54" s="84"/>
      <c r="KQU54" s="84"/>
      <c r="KQV54" s="84"/>
      <c r="KQW54" s="84"/>
      <c r="KQX54" s="84"/>
      <c r="KQY54" s="84"/>
      <c r="KQZ54" s="84"/>
      <c r="KRA54" s="84"/>
      <c r="KRB54" s="84"/>
      <c r="KRC54" s="84"/>
      <c r="KRD54" s="84"/>
      <c r="KRE54" s="84"/>
      <c r="KRF54" s="84"/>
      <c r="KRG54" s="84"/>
      <c r="KRH54" s="84"/>
      <c r="KRI54" s="84"/>
      <c r="KRJ54" s="84"/>
      <c r="KRK54" s="84"/>
      <c r="KRL54" s="84"/>
      <c r="KRM54" s="84"/>
      <c r="KRN54" s="84"/>
      <c r="KRO54" s="84"/>
      <c r="KRP54" s="84"/>
      <c r="KRQ54" s="84"/>
      <c r="KRR54" s="84"/>
      <c r="KRS54" s="84"/>
      <c r="KRT54" s="84"/>
      <c r="KRU54" s="84"/>
      <c r="KRV54" s="84"/>
      <c r="KRW54" s="84"/>
      <c r="KRX54" s="84"/>
      <c r="KRY54" s="84"/>
      <c r="KRZ54" s="84"/>
      <c r="KSA54" s="84"/>
      <c r="KSB54" s="84"/>
      <c r="KSC54" s="84"/>
      <c r="KSD54" s="84"/>
      <c r="KSE54" s="84"/>
      <c r="KSF54" s="84"/>
      <c r="KSG54" s="84"/>
      <c r="KSH54" s="84"/>
      <c r="KSI54" s="84"/>
      <c r="KSJ54" s="84"/>
      <c r="KSK54" s="84"/>
      <c r="KSL54" s="84"/>
      <c r="KSM54" s="84"/>
      <c r="KSN54" s="84"/>
      <c r="KSO54" s="84"/>
      <c r="KSP54" s="84"/>
      <c r="KSQ54" s="84"/>
      <c r="KSR54" s="84"/>
      <c r="KSS54" s="84"/>
      <c r="KST54" s="84"/>
      <c r="KSU54" s="84"/>
      <c r="KSV54" s="84"/>
      <c r="KSW54" s="84"/>
      <c r="KSX54" s="84"/>
      <c r="KSY54" s="84"/>
      <c r="KSZ54" s="84"/>
      <c r="KTA54" s="84"/>
      <c r="KTB54" s="84"/>
      <c r="KTC54" s="84"/>
      <c r="KTD54" s="84"/>
      <c r="KTE54" s="84"/>
      <c r="KTF54" s="84"/>
      <c r="KTG54" s="84"/>
      <c r="KTH54" s="84"/>
      <c r="KTI54" s="84"/>
      <c r="KTJ54" s="84"/>
      <c r="KTK54" s="84"/>
      <c r="KTL54" s="84"/>
      <c r="KTM54" s="84"/>
      <c r="KTN54" s="84"/>
      <c r="KTO54" s="84"/>
      <c r="KTP54" s="84"/>
      <c r="KTQ54" s="84"/>
      <c r="KTR54" s="84"/>
      <c r="KTS54" s="84"/>
      <c r="KTT54" s="84"/>
      <c r="KTU54" s="84"/>
      <c r="KTV54" s="84"/>
      <c r="KTW54" s="84"/>
      <c r="KTX54" s="84"/>
      <c r="KTY54" s="84"/>
      <c r="KTZ54" s="84"/>
      <c r="KUA54" s="84"/>
      <c r="KUB54" s="84"/>
      <c r="KUC54" s="84"/>
      <c r="KUD54" s="84"/>
      <c r="KUE54" s="84"/>
      <c r="KUF54" s="84"/>
      <c r="KUG54" s="84"/>
      <c r="KUH54" s="84"/>
      <c r="KUI54" s="84"/>
      <c r="KUJ54" s="84"/>
      <c r="KUK54" s="84"/>
      <c r="KUL54" s="84"/>
      <c r="KUM54" s="84"/>
      <c r="KUN54" s="84"/>
      <c r="KUO54" s="84"/>
      <c r="KUP54" s="84"/>
      <c r="KUQ54" s="84"/>
      <c r="KUR54" s="84"/>
      <c r="KUS54" s="84"/>
      <c r="KUT54" s="84"/>
      <c r="KUU54" s="84"/>
      <c r="KUV54" s="84"/>
      <c r="KUW54" s="84"/>
      <c r="KUX54" s="84"/>
      <c r="KUY54" s="84"/>
      <c r="KUZ54" s="84"/>
      <c r="KVA54" s="84"/>
      <c r="KVB54" s="84"/>
      <c r="KVC54" s="84"/>
      <c r="KVD54" s="84"/>
      <c r="KVE54" s="84"/>
      <c r="KVF54" s="84"/>
      <c r="KVG54" s="84"/>
      <c r="KVH54" s="84"/>
      <c r="KVI54" s="84"/>
      <c r="KVJ54" s="84"/>
      <c r="KVK54" s="84"/>
      <c r="KVL54" s="84"/>
      <c r="KVM54" s="84"/>
      <c r="KVN54" s="84"/>
      <c r="KVO54" s="84"/>
      <c r="KVP54" s="84"/>
      <c r="KVQ54" s="84"/>
      <c r="KVR54" s="84"/>
      <c r="KVS54" s="84"/>
      <c r="KVT54" s="84"/>
      <c r="KVU54" s="84"/>
      <c r="KVV54" s="84"/>
      <c r="KVW54" s="84"/>
      <c r="KVX54" s="84"/>
      <c r="KVY54" s="84"/>
      <c r="KVZ54" s="84"/>
      <c r="KWA54" s="84"/>
      <c r="KWB54" s="84"/>
      <c r="KWC54" s="84"/>
      <c r="KWD54" s="84"/>
      <c r="KWE54" s="84"/>
      <c r="KWF54" s="84"/>
      <c r="KWG54" s="84"/>
      <c r="KWH54" s="84"/>
      <c r="KWI54" s="84"/>
      <c r="KWJ54" s="84"/>
      <c r="KWK54" s="84"/>
      <c r="KWL54" s="84"/>
      <c r="KWM54" s="84"/>
      <c r="KWN54" s="84"/>
      <c r="KWO54" s="84"/>
      <c r="KWP54" s="84"/>
      <c r="KWQ54" s="84"/>
      <c r="KWR54" s="84"/>
      <c r="KWS54" s="84"/>
      <c r="KWT54" s="84"/>
      <c r="KWU54" s="84"/>
      <c r="KWV54" s="84"/>
      <c r="KWW54" s="84"/>
      <c r="KWX54" s="84"/>
      <c r="KWY54" s="84"/>
      <c r="KWZ54" s="84"/>
      <c r="KXA54" s="84"/>
      <c r="KXB54" s="84"/>
      <c r="KXC54" s="84"/>
      <c r="KXD54" s="84"/>
      <c r="KXE54" s="84"/>
      <c r="KXF54" s="84"/>
      <c r="KXG54" s="84"/>
      <c r="KXH54" s="84"/>
      <c r="KXI54" s="84"/>
      <c r="KXJ54" s="84"/>
      <c r="KXK54" s="84"/>
      <c r="KXL54" s="84"/>
      <c r="KXM54" s="84"/>
      <c r="KXN54" s="84"/>
      <c r="KXO54" s="84"/>
      <c r="KXP54" s="84"/>
      <c r="KXQ54" s="84"/>
      <c r="KXR54" s="84"/>
      <c r="KXS54" s="84"/>
      <c r="KXT54" s="84"/>
      <c r="KXU54" s="84"/>
      <c r="KXV54" s="84"/>
      <c r="KXW54" s="84"/>
      <c r="KXX54" s="84"/>
      <c r="KXY54" s="84"/>
      <c r="KXZ54" s="84"/>
      <c r="KYA54" s="84"/>
      <c r="KYB54" s="84"/>
      <c r="KYC54" s="84"/>
      <c r="KYD54" s="84"/>
      <c r="KYE54" s="84"/>
      <c r="KYF54" s="84"/>
      <c r="KYG54" s="84"/>
      <c r="KYH54" s="84"/>
      <c r="KYI54" s="84"/>
      <c r="KYJ54" s="84"/>
      <c r="KYK54" s="84"/>
      <c r="KYL54" s="84"/>
      <c r="KYM54" s="84"/>
      <c r="KYN54" s="84"/>
      <c r="KYO54" s="84"/>
      <c r="KYP54" s="84"/>
      <c r="KYQ54" s="84"/>
      <c r="KYR54" s="84"/>
      <c r="KYS54" s="84"/>
      <c r="KYT54" s="84"/>
      <c r="KYU54" s="84"/>
      <c r="KYV54" s="84"/>
      <c r="KYW54" s="84"/>
      <c r="KYX54" s="84"/>
      <c r="KYY54" s="84"/>
      <c r="KYZ54" s="84"/>
      <c r="KZA54" s="84"/>
      <c r="KZB54" s="84"/>
      <c r="KZC54" s="84"/>
      <c r="KZD54" s="84"/>
      <c r="KZE54" s="84"/>
      <c r="KZF54" s="84"/>
      <c r="KZG54" s="84"/>
      <c r="KZH54" s="84"/>
      <c r="KZI54" s="84"/>
      <c r="KZJ54" s="84"/>
      <c r="KZK54" s="84"/>
      <c r="KZL54" s="84"/>
      <c r="KZM54" s="84"/>
      <c r="KZN54" s="84"/>
      <c r="KZO54" s="84"/>
      <c r="KZP54" s="84"/>
      <c r="KZQ54" s="84"/>
      <c r="KZR54" s="84"/>
      <c r="KZS54" s="84"/>
      <c r="KZT54" s="84"/>
      <c r="KZU54" s="84"/>
      <c r="KZV54" s="84"/>
      <c r="KZW54" s="84"/>
      <c r="KZX54" s="84"/>
      <c r="KZY54" s="84"/>
      <c r="KZZ54" s="84"/>
      <c r="LAA54" s="84"/>
      <c r="LAB54" s="84"/>
      <c r="LAC54" s="84"/>
      <c r="LAD54" s="84"/>
      <c r="LAE54" s="84"/>
      <c r="LAF54" s="84"/>
      <c r="LAG54" s="84"/>
      <c r="LAH54" s="84"/>
      <c r="LAI54" s="84"/>
      <c r="LAJ54" s="84"/>
      <c r="LAK54" s="84"/>
      <c r="LAL54" s="84"/>
      <c r="LAM54" s="84"/>
      <c r="LAN54" s="84"/>
      <c r="LAO54" s="84"/>
      <c r="LAP54" s="84"/>
      <c r="LAQ54" s="84"/>
      <c r="LAR54" s="84"/>
      <c r="LAS54" s="84"/>
      <c r="LAT54" s="84"/>
      <c r="LAU54" s="84"/>
      <c r="LAV54" s="84"/>
      <c r="LAW54" s="84"/>
      <c r="LAX54" s="84"/>
      <c r="LAY54" s="84"/>
      <c r="LAZ54" s="84"/>
      <c r="LBA54" s="84"/>
      <c r="LBB54" s="84"/>
      <c r="LBC54" s="84"/>
      <c r="LBD54" s="84"/>
      <c r="LBE54" s="84"/>
      <c r="LBF54" s="84"/>
      <c r="LBG54" s="84"/>
      <c r="LBH54" s="84"/>
      <c r="LBI54" s="84"/>
      <c r="LBJ54" s="84"/>
      <c r="LBK54" s="84"/>
      <c r="LBL54" s="84"/>
      <c r="LBM54" s="84"/>
      <c r="LBN54" s="84"/>
      <c r="LBO54" s="84"/>
      <c r="LBP54" s="84"/>
      <c r="LBQ54" s="84"/>
      <c r="LBR54" s="84"/>
      <c r="LBS54" s="84"/>
      <c r="LBT54" s="84"/>
      <c r="LBU54" s="84"/>
      <c r="LBV54" s="84"/>
      <c r="LBW54" s="84"/>
      <c r="LBX54" s="84"/>
      <c r="LBY54" s="84"/>
      <c r="LBZ54" s="84"/>
      <c r="LCA54" s="84"/>
      <c r="LCB54" s="84"/>
      <c r="LCC54" s="84"/>
      <c r="LCD54" s="84"/>
      <c r="LCE54" s="84"/>
      <c r="LCF54" s="84"/>
      <c r="LCG54" s="84"/>
      <c r="LCH54" s="84"/>
      <c r="LCI54" s="84"/>
      <c r="LCJ54" s="84"/>
      <c r="LCK54" s="84"/>
      <c r="LCL54" s="84"/>
      <c r="LCM54" s="84"/>
      <c r="LCN54" s="84"/>
      <c r="LCO54" s="84"/>
      <c r="LCP54" s="84"/>
      <c r="LCQ54" s="84"/>
      <c r="LCR54" s="84"/>
      <c r="LCS54" s="84"/>
      <c r="LCT54" s="84"/>
      <c r="LCU54" s="84"/>
      <c r="LCV54" s="84"/>
      <c r="LCW54" s="84"/>
      <c r="LCX54" s="84"/>
      <c r="LCY54" s="84"/>
      <c r="LCZ54" s="84"/>
      <c r="LDA54" s="84"/>
      <c r="LDB54" s="84"/>
      <c r="LDC54" s="84"/>
      <c r="LDD54" s="84"/>
      <c r="LDE54" s="84"/>
      <c r="LDF54" s="84"/>
      <c r="LDG54" s="84"/>
      <c r="LDH54" s="84"/>
      <c r="LDI54" s="84"/>
      <c r="LDJ54" s="84"/>
      <c r="LDK54" s="84"/>
      <c r="LDL54" s="84"/>
      <c r="LDM54" s="84"/>
      <c r="LDN54" s="84"/>
      <c r="LDO54" s="84"/>
      <c r="LDP54" s="84"/>
      <c r="LDQ54" s="84"/>
      <c r="LDR54" s="84"/>
      <c r="LDS54" s="84"/>
      <c r="LDT54" s="84"/>
      <c r="LDU54" s="84"/>
      <c r="LDV54" s="84"/>
      <c r="LDW54" s="84"/>
      <c r="LDX54" s="84"/>
      <c r="LDY54" s="84"/>
      <c r="LDZ54" s="84"/>
      <c r="LEA54" s="84"/>
      <c r="LEB54" s="84"/>
      <c r="LEC54" s="84"/>
      <c r="LED54" s="84"/>
      <c r="LEE54" s="84"/>
      <c r="LEF54" s="84"/>
      <c r="LEG54" s="84"/>
      <c r="LEH54" s="84"/>
      <c r="LEI54" s="84"/>
      <c r="LEJ54" s="84"/>
      <c r="LEK54" s="84"/>
      <c r="LEL54" s="84"/>
      <c r="LEM54" s="84"/>
      <c r="LEN54" s="84"/>
      <c r="LEO54" s="84"/>
      <c r="LEP54" s="84"/>
      <c r="LEQ54" s="84"/>
      <c r="LER54" s="84"/>
      <c r="LES54" s="84"/>
      <c r="LET54" s="84"/>
      <c r="LEU54" s="84"/>
      <c r="LEV54" s="84"/>
      <c r="LEW54" s="84"/>
      <c r="LEX54" s="84"/>
      <c r="LEY54" s="84"/>
      <c r="LEZ54" s="84"/>
      <c r="LFA54" s="84"/>
      <c r="LFB54" s="84"/>
      <c r="LFC54" s="84"/>
      <c r="LFD54" s="84"/>
      <c r="LFE54" s="84"/>
      <c r="LFF54" s="84"/>
      <c r="LFG54" s="84"/>
      <c r="LFH54" s="84"/>
      <c r="LFI54" s="84"/>
      <c r="LFJ54" s="84"/>
      <c r="LFK54" s="84"/>
      <c r="LFL54" s="84"/>
      <c r="LFM54" s="84"/>
      <c r="LFN54" s="84"/>
      <c r="LFO54" s="84"/>
      <c r="LFP54" s="84"/>
      <c r="LFQ54" s="84"/>
      <c r="LFR54" s="84"/>
      <c r="LFS54" s="84"/>
      <c r="LFT54" s="84"/>
      <c r="LFU54" s="84"/>
      <c r="LFV54" s="84"/>
      <c r="LFW54" s="84"/>
      <c r="LFX54" s="84"/>
      <c r="LFY54" s="84"/>
      <c r="LFZ54" s="84"/>
      <c r="LGA54" s="84"/>
      <c r="LGB54" s="84"/>
      <c r="LGC54" s="84"/>
      <c r="LGD54" s="84"/>
      <c r="LGE54" s="84"/>
      <c r="LGF54" s="84"/>
      <c r="LGG54" s="84"/>
      <c r="LGH54" s="84"/>
      <c r="LGI54" s="84"/>
      <c r="LGJ54" s="84"/>
      <c r="LGK54" s="84"/>
      <c r="LGL54" s="84"/>
      <c r="LGM54" s="84"/>
      <c r="LGN54" s="84"/>
      <c r="LGO54" s="84"/>
      <c r="LGP54" s="84"/>
      <c r="LGQ54" s="84"/>
      <c r="LGR54" s="84"/>
      <c r="LGS54" s="84"/>
      <c r="LGT54" s="84"/>
      <c r="LGU54" s="84"/>
      <c r="LGV54" s="84"/>
      <c r="LGW54" s="84"/>
      <c r="LGX54" s="84"/>
      <c r="LGY54" s="84"/>
      <c r="LGZ54" s="84"/>
      <c r="LHA54" s="84"/>
      <c r="LHB54" s="84"/>
      <c r="LHC54" s="84"/>
      <c r="LHD54" s="84"/>
      <c r="LHE54" s="84"/>
      <c r="LHF54" s="84"/>
      <c r="LHG54" s="84"/>
      <c r="LHH54" s="84"/>
      <c r="LHI54" s="84"/>
      <c r="LHJ54" s="84"/>
      <c r="LHK54" s="84"/>
      <c r="LHL54" s="84"/>
      <c r="LHM54" s="84"/>
      <c r="LHN54" s="84"/>
      <c r="LHO54" s="84"/>
      <c r="LHP54" s="84"/>
      <c r="LHQ54" s="84"/>
      <c r="LHR54" s="84"/>
      <c r="LHS54" s="84"/>
      <c r="LHT54" s="84"/>
      <c r="LHU54" s="84"/>
      <c r="LHV54" s="84"/>
      <c r="LHW54" s="84"/>
      <c r="LHX54" s="84"/>
      <c r="LHY54" s="84"/>
      <c r="LHZ54" s="84"/>
      <c r="LIA54" s="84"/>
      <c r="LIB54" s="84"/>
      <c r="LIC54" s="84"/>
      <c r="LID54" s="84"/>
      <c r="LIE54" s="84"/>
      <c r="LIF54" s="84"/>
      <c r="LIG54" s="84"/>
      <c r="LIH54" s="84"/>
      <c r="LII54" s="84"/>
      <c r="LIJ54" s="84"/>
      <c r="LIK54" s="84"/>
      <c r="LIL54" s="84"/>
      <c r="LIM54" s="84"/>
      <c r="LIN54" s="84"/>
      <c r="LIO54" s="84"/>
      <c r="LIP54" s="84"/>
      <c r="LIQ54" s="84"/>
      <c r="LIR54" s="84"/>
      <c r="LIS54" s="84"/>
      <c r="LIT54" s="84"/>
      <c r="LIU54" s="84"/>
      <c r="LIV54" s="84"/>
      <c r="LIW54" s="84"/>
      <c r="LIX54" s="84"/>
      <c r="LIY54" s="84"/>
      <c r="LIZ54" s="84"/>
      <c r="LJA54" s="84"/>
      <c r="LJB54" s="84"/>
      <c r="LJC54" s="84"/>
      <c r="LJD54" s="84"/>
      <c r="LJE54" s="84"/>
      <c r="LJF54" s="84"/>
      <c r="LJG54" s="84"/>
      <c r="LJH54" s="84"/>
      <c r="LJI54" s="84"/>
      <c r="LJJ54" s="84"/>
      <c r="LJK54" s="84"/>
      <c r="LJL54" s="84"/>
      <c r="LJM54" s="84"/>
      <c r="LJN54" s="84"/>
      <c r="LJO54" s="84"/>
      <c r="LJP54" s="84"/>
      <c r="LJQ54" s="84"/>
      <c r="LJR54" s="84"/>
      <c r="LJS54" s="84"/>
      <c r="LJT54" s="84"/>
      <c r="LJU54" s="84"/>
      <c r="LJV54" s="84"/>
      <c r="LJW54" s="84"/>
      <c r="LJX54" s="84"/>
      <c r="LJY54" s="84"/>
      <c r="LJZ54" s="84"/>
      <c r="LKA54" s="84"/>
      <c r="LKB54" s="84"/>
      <c r="LKC54" s="84"/>
      <c r="LKD54" s="84"/>
      <c r="LKE54" s="84"/>
      <c r="LKF54" s="84"/>
      <c r="LKG54" s="84"/>
      <c r="LKH54" s="84"/>
      <c r="LKI54" s="84"/>
      <c r="LKJ54" s="84"/>
      <c r="LKK54" s="84"/>
      <c r="LKL54" s="84"/>
      <c r="LKM54" s="84"/>
      <c r="LKN54" s="84"/>
      <c r="LKO54" s="84"/>
      <c r="LKP54" s="84"/>
      <c r="LKQ54" s="84"/>
      <c r="LKR54" s="84"/>
      <c r="LKS54" s="84"/>
      <c r="LKT54" s="84"/>
      <c r="LKU54" s="84"/>
      <c r="LKV54" s="84"/>
      <c r="LKW54" s="84"/>
      <c r="LKX54" s="84"/>
      <c r="LKY54" s="84"/>
      <c r="LKZ54" s="84"/>
      <c r="LLA54" s="84"/>
      <c r="LLB54" s="84"/>
      <c r="LLC54" s="84"/>
      <c r="LLD54" s="84"/>
      <c r="LLE54" s="84"/>
      <c r="LLF54" s="84"/>
      <c r="LLG54" s="84"/>
      <c r="LLH54" s="84"/>
      <c r="LLI54" s="84"/>
      <c r="LLJ54" s="84"/>
      <c r="LLK54" s="84"/>
      <c r="LLL54" s="84"/>
      <c r="LLM54" s="84"/>
      <c r="LLN54" s="84"/>
      <c r="LLO54" s="84"/>
      <c r="LLP54" s="84"/>
      <c r="LLQ54" s="84"/>
      <c r="LLR54" s="84"/>
      <c r="LLS54" s="84"/>
      <c r="LLT54" s="84"/>
      <c r="LLU54" s="84"/>
      <c r="LLV54" s="84"/>
      <c r="LLW54" s="84"/>
      <c r="LLX54" s="84"/>
      <c r="LLY54" s="84"/>
      <c r="LLZ54" s="84"/>
      <c r="LMA54" s="84"/>
      <c r="LMB54" s="84"/>
      <c r="LMC54" s="84"/>
      <c r="LMD54" s="84"/>
      <c r="LME54" s="84"/>
      <c r="LMF54" s="84"/>
      <c r="LMG54" s="84"/>
      <c r="LMH54" s="84"/>
      <c r="LMI54" s="84"/>
      <c r="LMJ54" s="84"/>
      <c r="LMK54" s="84"/>
      <c r="LML54" s="84"/>
      <c r="LMM54" s="84"/>
      <c r="LMN54" s="84"/>
      <c r="LMO54" s="84"/>
      <c r="LMP54" s="84"/>
      <c r="LMQ54" s="84"/>
      <c r="LMR54" s="84"/>
      <c r="LMS54" s="84"/>
      <c r="LMT54" s="84"/>
      <c r="LMU54" s="84"/>
      <c r="LMV54" s="84"/>
      <c r="LMW54" s="84"/>
      <c r="LMX54" s="84"/>
      <c r="LMY54" s="84"/>
      <c r="LMZ54" s="84"/>
      <c r="LNA54" s="84"/>
      <c r="LNB54" s="84"/>
      <c r="LNC54" s="84"/>
      <c r="LND54" s="84"/>
      <c r="LNE54" s="84"/>
      <c r="LNF54" s="84"/>
      <c r="LNG54" s="84"/>
      <c r="LNH54" s="84"/>
      <c r="LNI54" s="84"/>
      <c r="LNJ54" s="84"/>
      <c r="LNK54" s="84"/>
      <c r="LNL54" s="84"/>
      <c r="LNM54" s="84"/>
      <c r="LNN54" s="84"/>
      <c r="LNO54" s="84"/>
      <c r="LNP54" s="84"/>
      <c r="LNQ54" s="84"/>
      <c r="LNR54" s="84"/>
      <c r="LNS54" s="84"/>
      <c r="LNT54" s="84"/>
      <c r="LNU54" s="84"/>
      <c r="LNV54" s="84"/>
      <c r="LNW54" s="84"/>
      <c r="LNX54" s="84"/>
      <c r="LNY54" s="84"/>
      <c r="LNZ54" s="84"/>
      <c r="LOA54" s="84"/>
      <c r="LOB54" s="84"/>
      <c r="LOC54" s="84"/>
      <c r="LOD54" s="84"/>
      <c r="LOE54" s="84"/>
      <c r="LOF54" s="84"/>
      <c r="LOG54" s="84"/>
      <c r="LOH54" s="84"/>
      <c r="LOI54" s="84"/>
      <c r="LOJ54" s="84"/>
      <c r="LOK54" s="84"/>
      <c r="LOL54" s="84"/>
      <c r="LOM54" s="84"/>
      <c r="LON54" s="84"/>
      <c r="LOO54" s="84"/>
      <c r="LOP54" s="84"/>
      <c r="LOQ54" s="84"/>
      <c r="LOR54" s="84"/>
      <c r="LOS54" s="84"/>
      <c r="LOT54" s="84"/>
      <c r="LOU54" s="84"/>
      <c r="LOV54" s="84"/>
      <c r="LOW54" s="84"/>
      <c r="LOX54" s="84"/>
      <c r="LOY54" s="84"/>
      <c r="LOZ54" s="84"/>
      <c r="LPA54" s="84"/>
      <c r="LPB54" s="84"/>
      <c r="LPC54" s="84"/>
      <c r="LPD54" s="84"/>
      <c r="LPE54" s="84"/>
      <c r="LPF54" s="84"/>
      <c r="LPG54" s="84"/>
      <c r="LPH54" s="84"/>
      <c r="LPI54" s="84"/>
      <c r="LPJ54" s="84"/>
      <c r="LPK54" s="84"/>
      <c r="LPL54" s="84"/>
      <c r="LPM54" s="84"/>
      <c r="LPN54" s="84"/>
      <c r="LPO54" s="84"/>
      <c r="LPP54" s="84"/>
      <c r="LPQ54" s="84"/>
      <c r="LPR54" s="84"/>
      <c r="LPS54" s="84"/>
      <c r="LPT54" s="84"/>
      <c r="LPU54" s="84"/>
      <c r="LPV54" s="84"/>
      <c r="LPW54" s="84"/>
      <c r="LPX54" s="84"/>
      <c r="LPY54" s="84"/>
      <c r="LPZ54" s="84"/>
      <c r="LQA54" s="84"/>
      <c r="LQB54" s="84"/>
      <c r="LQC54" s="84"/>
      <c r="LQD54" s="84"/>
      <c r="LQE54" s="84"/>
      <c r="LQF54" s="84"/>
      <c r="LQG54" s="84"/>
      <c r="LQH54" s="84"/>
      <c r="LQI54" s="84"/>
      <c r="LQJ54" s="84"/>
      <c r="LQK54" s="84"/>
      <c r="LQL54" s="84"/>
      <c r="LQM54" s="84"/>
      <c r="LQN54" s="84"/>
      <c r="LQO54" s="84"/>
      <c r="LQP54" s="84"/>
      <c r="LQQ54" s="84"/>
      <c r="LQR54" s="84"/>
      <c r="LQS54" s="84"/>
      <c r="LQT54" s="84"/>
      <c r="LQU54" s="84"/>
      <c r="LQV54" s="84"/>
      <c r="LQW54" s="84"/>
      <c r="LQX54" s="84"/>
      <c r="LQY54" s="84"/>
      <c r="LQZ54" s="84"/>
      <c r="LRA54" s="84"/>
      <c r="LRB54" s="84"/>
      <c r="LRC54" s="84"/>
      <c r="LRD54" s="84"/>
      <c r="LRE54" s="84"/>
      <c r="LRF54" s="84"/>
      <c r="LRG54" s="84"/>
      <c r="LRH54" s="84"/>
      <c r="LRI54" s="84"/>
      <c r="LRJ54" s="84"/>
      <c r="LRK54" s="84"/>
      <c r="LRL54" s="84"/>
      <c r="LRM54" s="84"/>
      <c r="LRN54" s="84"/>
      <c r="LRO54" s="84"/>
      <c r="LRP54" s="84"/>
      <c r="LRQ54" s="84"/>
      <c r="LRR54" s="84"/>
      <c r="LRS54" s="84"/>
      <c r="LRT54" s="84"/>
      <c r="LRU54" s="84"/>
      <c r="LRV54" s="84"/>
      <c r="LRW54" s="84"/>
      <c r="LRX54" s="84"/>
      <c r="LRY54" s="84"/>
      <c r="LRZ54" s="84"/>
      <c r="LSA54" s="84"/>
      <c r="LSB54" s="84"/>
      <c r="LSC54" s="84"/>
      <c r="LSD54" s="84"/>
      <c r="LSE54" s="84"/>
      <c r="LSF54" s="84"/>
      <c r="LSG54" s="84"/>
      <c r="LSH54" s="84"/>
      <c r="LSI54" s="84"/>
      <c r="LSJ54" s="84"/>
      <c r="LSK54" s="84"/>
      <c r="LSL54" s="84"/>
      <c r="LSM54" s="84"/>
      <c r="LSN54" s="84"/>
      <c r="LSO54" s="84"/>
      <c r="LSP54" s="84"/>
      <c r="LSQ54" s="84"/>
      <c r="LSR54" s="84"/>
      <c r="LSS54" s="84"/>
      <c r="LST54" s="84"/>
      <c r="LSU54" s="84"/>
      <c r="LSV54" s="84"/>
      <c r="LSW54" s="84"/>
      <c r="LSX54" s="84"/>
      <c r="LSY54" s="84"/>
      <c r="LSZ54" s="84"/>
      <c r="LTA54" s="84"/>
      <c r="LTB54" s="84"/>
      <c r="LTC54" s="84"/>
      <c r="LTD54" s="84"/>
      <c r="LTE54" s="84"/>
      <c r="LTF54" s="84"/>
      <c r="LTG54" s="84"/>
      <c r="LTH54" s="84"/>
      <c r="LTI54" s="84"/>
      <c r="LTJ54" s="84"/>
      <c r="LTK54" s="84"/>
      <c r="LTL54" s="84"/>
      <c r="LTM54" s="84"/>
      <c r="LTN54" s="84"/>
      <c r="LTO54" s="84"/>
      <c r="LTP54" s="84"/>
      <c r="LTQ54" s="84"/>
      <c r="LTR54" s="84"/>
      <c r="LTS54" s="84"/>
      <c r="LTT54" s="84"/>
      <c r="LTU54" s="84"/>
      <c r="LTV54" s="84"/>
      <c r="LTW54" s="84"/>
      <c r="LTX54" s="84"/>
      <c r="LTY54" s="84"/>
      <c r="LTZ54" s="84"/>
      <c r="LUA54" s="84"/>
      <c r="LUB54" s="84"/>
      <c r="LUC54" s="84"/>
      <c r="LUD54" s="84"/>
      <c r="LUE54" s="84"/>
      <c r="LUF54" s="84"/>
      <c r="LUG54" s="84"/>
      <c r="LUH54" s="84"/>
      <c r="LUI54" s="84"/>
      <c r="LUJ54" s="84"/>
      <c r="LUK54" s="84"/>
      <c r="LUL54" s="84"/>
      <c r="LUM54" s="84"/>
      <c r="LUN54" s="84"/>
      <c r="LUO54" s="84"/>
      <c r="LUP54" s="84"/>
      <c r="LUQ54" s="84"/>
      <c r="LUR54" s="84"/>
      <c r="LUS54" s="84"/>
      <c r="LUT54" s="84"/>
      <c r="LUU54" s="84"/>
      <c r="LUV54" s="84"/>
      <c r="LUW54" s="84"/>
      <c r="LUX54" s="84"/>
      <c r="LUY54" s="84"/>
      <c r="LUZ54" s="84"/>
      <c r="LVA54" s="84"/>
      <c r="LVB54" s="84"/>
      <c r="LVC54" s="84"/>
      <c r="LVD54" s="84"/>
      <c r="LVE54" s="84"/>
      <c r="LVF54" s="84"/>
      <c r="LVG54" s="84"/>
      <c r="LVH54" s="84"/>
      <c r="LVI54" s="84"/>
      <c r="LVJ54" s="84"/>
      <c r="LVK54" s="84"/>
      <c r="LVL54" s="84"/>
      <c r="LVM54" s="84"/>
      <c r="LVN54" s="84"/>
      <c r="LVO54" s="84"/>
      <c r="LVP54" s="84"/>
      <c r="LVQ54" s="84"/>
      <c r="LVR54" s="84"/>
      <c r="LVS54" s="84"/>
      <c r="LVT54" s="84"/>
      <c r="LVU54" s="84"/>
      <c r="LVV54" s="84"/>
      <c r="LVW54" s="84"/>
      <c r="LVX54" s="84"/>
      <c r="LVY54" s="84"/>
      <c r="LVZ54" s="84"/>
      <c r="LWA54" s="84"/>
      <c r="LWB54" s="84"/>
      <c r="LWC54" s="84"/>
      <c r="LWD54" s="84"/>
      <c r="LWE54" s="84"/>
      <c r="LWF54" s="84"/>
      <c r="LWG54" s="84"/>
      <c r="LWH54" s="84"/>
      <c r="LWI54" s="84"/>
      <c r="LWJ54" s="84"/>
      <c r="LWK54" s="84"/>
      <c r="LWL54" s="84"/>
      <c r="LWM54" s="84"/>
      <c r="LWN54" s="84"/>
      <c r="LWO54" s="84"/>
      <c r="LWP54" s="84"/>
      <c r="LWQ54" s="84"/>
      <c r="LWR54" s="84"/>
      <c r="LWS54" s="84"/>
      <c r="LWT54" s="84"/>
      <c r="LWU54" s="84"/>
      <c r="LWV54" s="84"/>
      <c r="LWW54" s="84"/>
      <c r="LWX54" s="84"/>
      <c r="LWY54" s="84"/>
      <c r="LWZ54" s="84"/>
      <c r="LXA54" s="84"/>
      <c r="LXB54" s="84"/>
      <c r="LXC54" s="84"/>
      <c r="LXD54" s="84"/>
      <c r="LXE54" s="84"/>
      <c r="LXF54" s="84"/>
      <c r="LXG54" s="84"/>
      <c r="LXH54" s="84"/>
      <c r="LXI54" s="84"/>
      <c r="LXJ54" s="84"/>
      <c r="LXK54" s="84"/>
      <c r="LXL54" s="84"/>
      <c r="LXM54" s="84"/>
      <c r="LXN54" s="84"/>
      <c r="LXO54" s="84"/>
      <c r="LXP54" s="84"/>
      <c r="LXQ54" s="84"/>
      <c r="LXR54" s="84"/>
      <c r="LXS54" s="84"/>
      <c r="LXT54" s="84"/>
      <c r="LXU54" s="84"/>
      <c r="LXV54" s="84"/>
      <c r="LXW54" s="84"/>
      <c r="LXX54" s="84"/>
      <c r="LXY54" s="84"/>
      <c r="LXZ54" s="84"/>
      <c r="LYA54" s="84"/>
      <c r="LYB54" s="84"/>
      <c r="LYC54" s="84"/>
      <c r="LYD54" s="84"/>
      <c r="LYE54" s="84"/>
      <c r="LYF54" s="84"/>
      <c r="LYG54" s="84"/>
      <c r="LYH54" s="84"/>
      <c r="LYI54" s="84"/>
      <c r="LYJ54" s="84"/>
      <c r="LYK54" s="84"/>
      <c r="LYL54" s="84"/>
      <c r="LYM54" s="84"/>
      <c r="LYN54" s="84"/>
      <c r="LYO54" s="84"/>
      <c r="LYP54" s="84"/>
      <c r="LYQ54" s="84"/>
      <c r="LYR54" s="84"/>
      <c r="LYS54" s="84"/>
      <c r="LYT54" s="84"/>
      <c r="LYU54" s="84"/>
      <c r="LYV54" s="84"/>
      <c r="LYW54" s="84"/>
      <c r="LYX54" s="84"/>
      <c r="LYY54" s="84"/>
      <c r="LYZ54" s="84"/>
      <c r="LZA54" s="84"/>
      <c r="LZB54" s="84"/>
      <c r="LZC54" s="84"/>
      <c r="LZD54" s="84"/>
      <c r="LZE54" s="84"/>
      <c r="LZF54" s="84"/>
      <c r="LZG54" s="84"/>
      <c r="LZH54" s="84"/>
      <c r="LZI54" s="84"/>
      <c r="LZJ54" s="84"/>
      <c r="LZK54" s="84"/>
      <c r="LZL54" s="84"/>
      <c r="LZM54" s="84"/>
      <c r="LZN54" s="84"/>
      <c r="LZO54" s="84"/>
      <c r="LZP54" s="84"/>
      <c r="LZQ54" s="84"/>
      <c r="LZR54" s="84"/>
      <c r="LZS54" s="84"/>
      <c r="LZT54" s="84"/>
      <c r="LZU54" s="84"/>
      <c r="LZV54" s="84"/>
      <c r="LZW54" s="84"/>
      <c r="LZX54" s="84"/>
      <c r="LZY54" s="84"/>
      <c r="LZZ54" s="84"/>
      <c r="MAA54" s="84"/>
      <c r="MAB54" s="84"/>
      <c r="MAC54" s="84"/>
      <c r="MAD54" s="84"/>
      <c r="MAE54" s="84"/>
      <c r="MAF54" s="84"/>
      <c r="MAG54" s="84"/>
      <c r="MAH54" s="84"/>
      <c r="MAI54" s="84"/>
      <c r="MAJ54" s="84"/>
      <c r="MAK54" s="84"/>
      <c r="MAL54" s="84"/>
      <c r="MAM54" s="84"/>
      <c r="MAN54" s="84"/>
      <c r="MAO54" s="84"/>
      <c r="MAP54" s="84"/>
      <c r="MAQ54" s="84"/>
      <c r="MAR54" s="84"/>
      <c r="MAS54" s="84"/>
      <c r="MAT54" s="84"/>
      <c r="MAU54" s="84"/>
      <c r="MAV54" s="84"/>
      <c r="MAW54" s="84"/>
      <c r="MAX54" s="84"/>
      <c r="MAY54" s="84"/>
      <c r="MAZ54" s="84"/>
      <c r="MBA54" s="84"/>
      <c r="MBB54" s="84"/>
      <c r="MBC54" s="84"/>
      <c r="MBD54" s="84"/>
      <c r="MBE54" s="84"/>
      <c r="MBF54" s="84"/>
      <c r="MBG54" s="84"/>
      <c r="MBH54" s="84"/>
      <c r="MBI54" s="84"/>
      <c r="MBJ54" s="84"/>
      <c r="MBK54" s="84"/>
      <c r="MBL54" s="84"/>
      <c r="MBM54" s="84"/>
      <c r="MBN54" s="84"/>
      <c r="MBO54" s="84"/>
      <c r="MBP54" s="84"/>
      <c r="MBQ54" s="84"/>
      <c r="MBR54" s="84"/>
      <c r="MBS54" s="84"/>
      <c r="MBT54" s="84"/>
      <c r="MBU54" s="84"/>
      <c r="MBV54" s="84"/>
      <c r="MBW54" s="84"/>
      <c r="MBX54" s="84"/>
      <c r="MBY54" s="84"/>
      <c r="MBZ54" s="84"/>
      <c r="MCA54" s="84"/>
      <c r="MCB54" s="84"/>
      <c r="MCC54" s="84"/>
      <c r="MCD54" s="84"/>
      <c r="MCE54" s="84"/>
      <c r="MCF54" s="84"/>
      <c r="MCG54" s="84"/>
      <c r="MCH54" s="84"/>
      <c r="MCI54" s="84"/>
      <c r="MCJ54" s="84"/>
      <c r="MCK54" s="84"/>
      <c r="MCL54" s="84"/>
      <c r="MCM54" s="84"/>
      <c r="MCN54" s="84"/>
      <c r="MCO54" s="84"/>
      <c r="MCP54" s="84"/>
      <c r="MCQ54" s="84"/>
      <c r="MCR54" s="84"/>
      <c r="MCS54" s="84"/>
      <c r="MCT54" s="84"/>
      <c r="MCU54" s="84"/>
      <c r="MCV54" s="84"/>
      <c r="MCW54" s="84"/>
      <c r="MCX54" s="84"/>
      <c r="MCY54" s="84"/>
      <c r="MCZ54" s="84"/>
      <c r="MDA54" s="84"/>
      <c r="MDB54" s="84"/>
      <c r="MDC54" s="84"/>
      <c r="MDD54" s="84"/>
      <c r="MDE54" s="84"/>
      <c r="MDF54" s="84"/>
      <c r="MDG54" s="84"/>
      <c r="MDH54" s="84"/>
      <c r="MDI54" s="84"/>
      <c r="MDJ54" s="84"/>
      <c r="MDK54" s="84"/>
      <c r="MDL54" s="84"/>
      <c r="MDM54" s="84"/>
      <c r="MDN54" s="84"/>
      <c r="MDO54" s="84"/>
      <c r="MDP54" s="84"/>
      <c r="MDQ54" s="84"/>
      <c r="MDR54" s="84"/>
      <c r="MDS54" s="84"/>
      <c r="MDT54" s="84"/>
      <c r="MDU54" s="84"/>
      <c r="MDV54" s="84"/>
      <c r="MDW54" s="84"/>
      <c r="MDX54" s="84"/>
      <c r="MDY54" s="84"/>
      <c r="MDZ54" s="84"/>
      <c r="MEA54" s="84"/>
      <c r="MEB54" s="84"/>
      <c r="MEC54" s="84"/>
      <c r="MED54" s="84"/>
      <c r="MEE54" s="84"/>
      <c r="MEF54" s="84"/>
      <c r="MEG54" s="84"/>
      <c r="MEH54" s="84"/>
      <c r="MEI54" s="84"/>
      <c r="MEJ54" s="84"/>
      <c r="MEK54" s="84"/>
      <c r="MEL54" s="84"/>
      <c r="MEM54" s="84"/>
      <c r="MEN54" s="84"/>
      <c r="MEO54" s="84"/>
      <c r="MEP54" s="84"/>
      <c r="MEQ54" s="84"/>
      <c r="MER54" s="84"/>
      <c r="MES54" s="84"/>
      <c r="MET54" s="84"/>
      <c r="MEU54" s="84"/>
      <c r="MEV54" s="84"/>
      <c r="MEW54" s="84"/>
      <c r="MEX54" s="84"/>
      <c r="MEY54" s="84"/>
      <c r="MEZ54" s="84"/>
      <c r="MFA54" s="84"/>
      <c r="MFB54" s="84"/>
      <c r="MFC54" s="84"/>
      <c r="MFD54" s="84"/>
      <c r="MFE54" s="84"/>
      <c r="MFF54" s="84"/>
      <c r="MFG54" s="84"/>
      <c r="MFH54" s="84"/>
      <c r="MFI54" s="84"/>
      <c r="MFJ54" s="84"/>
      <c r="MFK54" s="84"/>
      <c r="MFL54" s="84"/>
      <c r="MFM54" s="84"/>
      <c r="MFN54" s="84"/>
      <c r="MFO54" s="84"/>
      <c r="MFP54" s="84"/>
      <c r="MFQ54" s="84"/>
      <c r="MFR54" s="84"/>
      <c r="MFS54" s="84"/>
      <c r="MFT54" s="84"/>
      <c r="MFU54" s="84"/>
      <c r="MFV54" s="84"/>
      <c r="MFW54" s="84"/>
      <c r="MFX54" s="84"/>
      <c r="MFY54" s="84"/>
      <c r="MFZ54" s="84"/>
      <c r="MGA54" s="84"/>
      <c r="MGB54" s="84"/>
      <c r="MGC54" s="84"/>
      <c r="MGD54" s="84"/>
      <c r="MGE54" s="84"/>
      <c r="MGF54" s="84"/>
      <c r="MGG54" s="84"/>
      <c r="MGH54" s="84"/>
      <c r="MGI54" s="84"/>
      <c r="MGJ54" s="84"/>
      <c r="MGK54" s="84"/>
      <c r="MGL54" s="84"/>
      <c r="MGM54" s="84"/>
      <c r="MGN54" s="84"/>
      <c r="MGO54" s="84"/>
      <c r="MGP54" s="84"/>
      <c r="MGQ54" s="84"/>
      <c r="MGR54" s="84"/>
      <c r="MGS54" s="84"/>
      <c r="MGT54" s="84"/>
      <c r="MGU54" s="84"/>
      <c r="MGV54" s="84"/>
      <c r="MGW54" s="84"/>
      <c r="MGX54" s="84"/>
      <c r="MGY54" s="84"/>
      <c r="MGZ54" s="84"/>
      <c r="MHA54" s="84"/>
      <c r="MHB54" s="84"/>
      <c r="MHC54" s="84"/>
      <c r="MHD54" s="84"/>
      <c r="MHE54" s="84"/>
      <c r="MHF54" s="84"/>
      <c r="MHG54" s="84"/>
      <c r="MHH54" s="84"/>
      <c r="MHI54" s="84"/>
      <c r="MHJ54" s="84"/>
      <c r="MHK54" s="84"/>
      <c r="MHL54" s="84"/>
      <c r="MHM54" s="84"/>
      <c r="MHN54" s="84"/>
      <c r="MHO54" s="84"/>
      <c r="MHP54" s="84"/>
      <c r="MHQ54" s="84"/>
      <c r="MHR54" s="84"/>
      <c r="MHS54" s="84"/>
      <c r="MHT54" s="84"/>
      <c r="MHU54" s="84"/>
      <c r="MHV54" s="84"/>
      <c r="MHW54" s="84"/>
      <c r="MHX54" s="84"/>
      <c r="MHY54" s="84"/>
      <c r="MHZ54" s="84"/>
      <c r="MIA54" s="84"/>
      <c r="MIB54" s="84"/>
      <c r="MIC54" s="84"/>
      <c r="MID54" s="84"/>
      <c r="MIE54" s="84"/>
      <c r="MIF54" s="84"/>
      <c r="MIG54" s="84"/>
      <c r="MIH54" s="84"/>
      <c r="MII54" s="84"/>
      <c r="MIJ54" s="84"/>
      <c r="MIK54" s="84"/>
      <c r="MIL54" s="84"/>
      <c r="MIM54" s="84"/>
      <c r="MIN54" s="84"/>
      <c r="MIO54" s="84"/>
      <c r="MIP54" s="84"/>
      <c r="MIQ54" s="84"/>
      <c r="MIR54" s="84"/>
      <c r="MIS54" s="84"/>
      <c r="MIT54" s="84"/>
      <c r="MIU54" s="84"/>
      <c r="MIV54" s="84"/>
      <c r="MIW54" s="84"/>
      <c r="MIX54" s="84"/>
      <c r="MIY54" s="84"/>
      <c r="MIZ54" s="84"/>
      <c r="MJA54" s="84"/>
      <c r="MJB54" s="84"/>
      <c r="MJC54" s="84"/>
      <c r="MJD54" s="84"/>
      <c r="MJE54" s="84"/>
      <c r="MJF54" s="84"/>
      <c r="MJG54" s="84"/>
      <c r="MJH54" s="84"/>
      <c r="MJI54" s="84"/>
      <c r="MJJ54" s="84"/>
      <c r="MJK54" s="84"/>
      <c r="MJL54" s="84"/>
      <c r="MJM54" s="84"/>
      <c r="MJN54" s="84"/>
      <c r="MJO54" s="84"/>
      <c r="MJP54" s="84"/>
      <c r="MJQ54" s="84"/>
      <c r="MJR54" s="84"/>
      <c r="MJS54" s="84"/>
      <c r="MJT54" s="84"/>
      <c r="MJU54" s="84"/>
      <c r="MJV54" s="84"/>
      <c r="MJW54" s="84"/>
      <c r="MJX54" s="84"/>
      <c r="MJY54" s="84"/>
      <c r="MJZ54" s="84"/>
      <c r="MKA54" s="84"/>
      <c r="MKB54" s="84"/>
      <c r="MKC54" s="84"/>
      <c r="MKD54" s="84"/>
      <c r="MKE54" s="84"/>
      <c r="MKF54" s="84"/>
      <c r="MKG54" s="84"/>
      <c r="MKH54" s="84"/>
      <c r="MKI54" s="84"/>
      <c r="MKJ54" s="84"/>
      <c r="MKK54" s="84"/>
      <c r="MKL54" s="84"/>
      <c r="MKM54" s="84"/>
      <c r="MKN54" s="84"/>
      <c r="MKO54" s="84"/>
      <c r="MKP54" s="84"/>
      <c r="MKQ54" s="84"/>
      <c r="MKR54" s="84"/>
      <c r="MKS54" s="84"/>
      <c r="MKT54" s="84"/>
      <c r="MKU54" s="84"/>
      <c r="MKV54" s="84"/>
      <c r="MKW54" s="84"/>
      <c r="MKX54" s="84"/>
      <c r="MKY54" s="84"/>
      <c r="MKZ54" s="84"/>
      <c r="MLA54" s="84"/>
      <c r="MLB54" s="84"/>
      <c r="MLC54" s="84"/>
      <c r="MLD54" s="84"/>
      <c r="MLE54" s="84"/>
      <c r="MLF54" s="84"/>
      <c r="MLG54" s="84"/>
      <c r="MLH54" s="84"/>
      <c r="MLI54" s="84"/>
      <c r="MLJ54" s="84"/>
      <c r="MLK54" s="84"/>
      <c r="MLL54" s="84"/>
      <c r="MLM54" s="84"/>
      <c r="MLN54" s="84"/>
      <c r="MLO54" s="84"/>
      <c r="MLP54" s="84"/>
      <c r="MLQ54" s="84"/>
      <c r="MLR54" s="84"/>
      <c r="MLS54" s="84"/>
      <c r="MLT54" s="84"/>
      <c r="MLU54" s="84"/>
      <c r="MLV54" s="84"/>
      <c r="MLW54" s="84"/>
      <c r="MLX54" s="84"/>
      <c r="MLY54" s="84"/>
      <c r="MLZ54" s="84"/>
      <c r="MMA54" s="84"/>
      <c r="MMB54" s="84"/>
      <c r="MMC54" s="84"/>
      <c r="MMD54" s="84"/>
      <c r="MME54" s="84"/>
      <c r="MMF54" s="84"/>
      <c r="MMG54" s="84"/>
      <c r="MMH54" s="84"/>
      <c r="MMI54" s="84"/>
      <c r="MMJ54" s="84"/>
      <c r="MMK54" s="84"/>
      <c r="MML54" s="84"/>
      <c r="MMM54" s="84"/>
      <c r="MMN54" s="84"/>
      <c r="MMO54" s="84"/>
      <c r="MMP54" s="84"/>
      <c r="MMQ54" s="84"/>
      <c r="MMR54" s="84"/>
      <c r="MMS54" s="84"/>
      <c r="MMT54" s="84"/>
      <c r="MMU54" s="84"/>
      <c r="MMV54" s="84"/>
      <c r="MMW54" s="84"/>
      <c r="MMX54" s="84"/>
      <c r="MMY54" s="84"/>
      <c r="MMZ54" s="84"/>
      <c r="MNA54" s="84"/>
      <c r="MNB54" s="84"/>
      <c r="MNC54" s="84"/>
      <c r="MND54" s="84"/>
      <c r="MNE54" s="84"/>
      <c r="MNF54" s="84"/>
      <c r="MNG54" s="84"/>
      <c r="MNH54" s="84"/>
      <c r="MNI54" s="84"/>
      <c r="MNJ54" s="84"/>
      <c r="MNK54" s="84"/>
      <c r="MNL54" s="84"/>
      <c r="MNM54" s="84"/>
      <c r="MNN54" s="84"/>
      <c r="MNO54" s="84"/>
      <c r="MNP54" s="84"/>
      <c r="MNQ54" s="84"/>
      <c r="MNR54" s="84"/>
      <c r="MNS54" s="84"/>
      <c r="MNT54" s="84"/>
      <c r="MNU54" s="84"/>
      <c r="MNV54" s="84"/>
      <c r="MNW54" s="84"/>
      <c r="MNX54" s="84"/>
      <c r="MNY54" s="84"/>
      <c r="MNZ54" s="84"/>
      <c r="MOA54" s="84"/>
      <c r="MOB54" s="84"/>
      <c r="MOC54" s="84"/>
      <c r="MOD54" s="84"/>
      <c r="MOE54" s="84"/>
      <c r="MOF54" s="84"/>
      <c r="MOG54" s="84"/>
      <c r="MOH54" s="84"/>
      <c r="MOI54" s="84"/>
      <c r="MOJ54" s="84"/>
      <c r="MOK54" s="84"/>
      <c r="MOL54" s="84"/>
      <c r="MOM54" s="84"/>
      <c r="MON54" s="84"/>
      <c r="MOO54" s="84"/>
      <c r="MOP54" s="84"/>
      <c r="MOQ54" s="84"/>
      <c r="MOR54" s="84"/>
      <c r="MOS54" s="84"/>
      <c r="MOT54" s="84"/>
      <c r="MOU54" s="84"/>
      <c r="MOV54" s="84"/>
      <c r="MOW54" s="84"/>
      <c r="MOX54" s="84"/>
      <c r="MOY54" s="84"/>
      <c r="MOZ54" s="84"/>
      <c r="MPA54" s="84"/>
      <c r="MPB54" s="84"/>
      <c r="MPC54" s="84"/>
      <c r="MPD54" s="84"/>
      <c r="MPE54" s="84"/>
      <c r="MPF54" s="84"/>
      <c r="MPG54" s="84"/>
      <c r="MPH54" s="84"/>
      <c r="MPI54" s="84"/>
      <c r="MPJ54" s="84"/>
      <c r="MPK54" s="84"/>
      <c r="MPL54" s="84"/>
      <c r="MPM54" s="84"/>
      <c r="MPN54" s="84"/>
      <c r="MPO54" s="84"/>
      <c r="MPP54" s="84"/>
      <c r="MPQ54" s="84"/>
      <c r="MPR54" s="84"/>
      <c r="MPS54" s="84"/>
      <c r="MPT54" s="84"/>
      <c r="MPU54" s="84"/>
      <c r="MPV54" s="84"/>
      <c r="MPW54" s="84"/>
      <c r="MPX54" s="84"/>
      <c r="MPY54" s="84"/>
      <c r="MPZ54" s="84"/>
      <c r="MQA54" s="84"/>
      <c r="MQB54" s="84"/>
      <c r="MQC54" s="84"/>
      <c r="MQD54" s="84"/>
      <c r="MQE54" s="84"/>
      <c r="MQF54" s="84"/>
      <c r="MQG54" s="84"/>
      <c r="MQH54" s="84"/>
      <c r="MQI54" s="84"/>
      <c r="MQJ54" s="84"/>
      <c r="MQK54" s="84"/>
      <c r="MQL54" s="84"/>
      <c r="MQM54" s="84"/>
      <c r="MQN54" s="84"/>
      <c r="MQO54" s="84"/>
      <c r="MQP54" s="84"/>
      <c r="MQQ54" s="84"/>
      <c r="MQR54" s="84"/>
      <c r="MQS54" s="84"/>
      <c r="MQT54" s="84"/>
      <c r="MQU54" s="84"/>
      <c r="MQV54" s="84"/>
      <c r="MQW54" s="84"/>
      <c r="MQX54" s="84"/>
      <c r="MQY54" s="84"/>
      <c r="MQZ54" s="84"/>
      <c r="MRA54" s="84"/>
      <c r="MRB54" s="84"/>
      <c r="MRC54" s="84"/>
      <c r="MRD54" s="84"/>
      <c r="MRE54" s="84"/>
      <c r="MRF54" s="84"/>
      <c r="MRG54" s="84"/>
      <c r="MRH54" s="84"/>
      <c r="MRI54" s="84"/>
      <c r="MRJ54" s="84"/>
      <c r="MRK54" s="84"/>
      <c r="MRL54" s="84"/>
      <c r="MRM54" s="84"/>
      <c r="MRN54" s="84"/>
      <c r="MRO54" s="84"/>
      <c r="MRP54" s="84"/>
      <c r="MRQ54" s="84"/>
      <c r="MRR54" s="84"/>
      <c r="MRS54" s="84"/>
      <c r="MRT54" s="84"/>
      <c r="MRU54" s="84"/>
      <c r="MRV54" s="84"/>
      <c r="MRW54" s="84"/>
      <c r="MRX54" s="84"/>
      <c r="MRY54" s="84"/>
      <c r="MRZ54" s="84"/>
      <c r="MSA54" s="84"/>
      <c r="MSB54" s="84"/>
      <c r="MSC54" s="84"/>
      <c r="MSD54" s="84"/>
      <c r="MSE54" s="84"/>
      <c r="MSF54" s="84"/>
      <c r="MSG54" s="84"/>
      <c r="MSH54" s="84"/>
      <c r="MSI54" s="84"/>
      <c r="MSJ54" s="84"/>
      <c r="MSK54" s="84"/>
      <c r="MSL54" s="84"/>
      <c r="MSM54" s="84"/>
      <c r="MSN54" s="84"/>
      <c r="MSO54" s="84"/>
      <c r="MSP54" s="84"/>
      <c r="MSQ54" s="84"/>
      <c r="MSR54" s="84"/>
      <c r="MSS54" s="84"/>
      <c r="MST54" s="84"/>
      <c r="MSU54" s="84"/>
      <c r="MSV54" s="84"/>
      <c r="MSW54" s="84"/>
      <c r="MSX54" s="84"/>
      <c r="MSY54" s="84"/>
      <c r="MSZ54" s="84"/>
      <c r="MTA54" s="84"/>
      <c r="MTB54" s="84"/>
      <c r="MTC54" s="84"/>
      <c r="MTD54" s="84"/>
      <c r="MTE54" s="84"/>
      <c r="MTF54" s="84"/>
      <c r="MTG54" s="84"/>
      <c r="MTH54" s="84"/>
      <c r="MTI54" s="84"/>
      <c r="MTJ54" s="84"/>
      <c r="MTK54" s="84"/>
      <c r="MTL54" s="84"/>
      <c r="MTM54" s="84"/>
      <c r="MTN54" s="84"/>
      <c r="MTO54" s="84"/>
      <c r="MTP54" s="84"/>
      <c r="MTQ54" s="84"/>
      <c r="MTR54" s="84"/>
      <c r="MTS54" s="84"/>
      <c r="MTT54" s="84"/>
      <c r="MTU54" s="84"/>
      <c r="MTV54" s="84"/>
      <c r="MTW54" s="84"/>
      <c r="MTX54" s="84"/>
      <c r="MTY54" s="84"/>
      <c r="MTZ54" s="84"/>
      <c r="MUA54" s="84"/>
      <c r="MUB54" s="84"/>
      <c r="MUC54" s="84"/>
      <c r="MUD54" s="84"/>
      <c r="MUE54" s="84"/>
      <c r="MUF54" s="84"/>
      <c r="MUG54" s="84"/>
      <c r="MUH54" s="84"/>
      <c r="MUI54" s="84"/>
      <c r="MUJ54" s="84"/>
      <c r="MUK54" s="84"/>
      <c r="MUL54" s="84"/>
      <c r="MUM54" s="84"/>
      <c r="MUN54" s="84"/>
      <c r="MUO54" s="84"/>
      <c r="MUP54" s="84"/>
      <c r="MUQ54" s="84"/>
      <c r="MUR54" s="84"/>
      <c r="MUS54" s="84"/>
      <c r="MUT54" s="84"/>
      <c r="MUU54" s="84"/>
      <c r="MUV54" s="84"/>
      <c r="MUW54" s="84"/>
      <c r="MUX54" s="84"/>
      <c r="MUY54" s="84"/>
      <c r="MUZ54" s="84"/>
      <c r="MVA54" s="84"/>
      <c r="MVB54" s="84"/>
      <c r="MVC54" s="84"/>
      <c r="MVD54" s="84"/>
      <c r="MVE54" s="84"/>
      <c r="MVF54" s="84"/>
      <c r="MVG54" s="84"/>
      <c r="MVH54" s="84"/>
      <c r="MVI54" s="84"/>
      <c r="MVJ54" s="84"/>
      <c r="MVK54" s="84"/>
      <c r="MVL54" s="84"/>
      <c r="MVM54" s="84"/>
      <c r="MVN54" s="84"/>
      <c r="MVO54" s="84"/>
      <c r="MVP54" s="84"/>
      <c r="MVQ54" s="84"/>
      <c r="MVR54" s="84"/>
      <c r="MVS54" s="84"/>
      <c r="MVT54" s="84"/>
      <c r="MVU54" s="84"/>
      <c r="MVV54" s="84"/>
      <c r="MVW54" s="84"/>
      <c r="MVX54" s="84"/>
      <c r="MVY54" s="84"/>
      <c r="MVZ54" s="84"/>
      <c r="MWA54" s="84"/>
      <c r="MWB54" s="84"/>
      <c r="MWC54" s="84"/>
      <c r="MWD54" s="84"/>
      <c r="MWE54" s="84"/>
      <c r="MWF54" s="84"/>
      <c r="MWG54" s="84"/>
      <c r="MWH54" s="84"/>
      <c r="MWI54" s="84"/>
      <c r="MWJ54" s="84"/>
      <c r="MWK54" s="84"/>
      <c r="MWL54" s="84"/>
      <c r="MWM54" s="84"/>
      <c r="MWN54" s="84"/>
      <c r="MWO54" s="84"/>
      <c r="MWP54" s="84"/>
      <c r="MWQ54" s="84"/>
      <c r="MWR54" s="84"/>
      <c r="MWS54" s="84"/>
      <c r="MWT54" s="84"/>
      <c r="MWU54" s="84"/>
      <c r="MWV54" s="84"/>
      <c r="MWW54" s="84"/>
      <c r="MWX54" s="84"/>
      <c r="MWY54" s="84"/>
      <c r="MWZ54" s="84"/>
      <c r="MXA54" s="84"/>
      <c r="MXB54" s="84"/>
      <c r="MXC54" s="84"/>
      <c r="MXD54" s="84"/>
      <c r="MXE54" s="84"/>
      <c r="MXF54" s="84"/>
      <c r="MXG54" s="84"/>
      <c r="MXH54" s="84"/>
      <c r="MXI54" s="84"/>
      <c r="MXJ54" s="84"/>
      <c r="MXK54" s="84"/>
      <c r="MXL54" s="84"/>
      <c r="MXM54" s="84"/>
      <c r="MXN54" s="84"/>
      <c r="MXO54" s="84"/>
      <c r="MXP54" s="84"/>
      <c r="MXQ54" s="84"/>
      <c r="MXR54" s="84"/>
      <c r="MXS54" s="84"/>
      <c r="MXT54" s="84"/>
      <c r="MXU54" s="84"/>
      <c r="MXV54" s="84"/>
      <c r="MXW54" s="84"/>
      <c r="MXX54" s="84"/>
      <c r="MXY54" s="84"/>
      <c r="MXZ54" s="84"/>
      <c r="MYA54" s="84"/>
      <c r="MYB54" s="84"/>
      <c r="MYC54" s="84"/>
      <c r="MYD54" s="84"/>
      <c r="MYE54" s="84"/>
      <c r="MYF54" s="84"/>
      <c r="MYG54" s="84"/>
      <c r="MYH54" s="84"/>
      <c r="MYI54" s="84"/>
      <c r="MYJ54" s="84"/>
      <c r="MYK54" s="84"/>
      <c r="MYL54" s="84"/>
      <c r="MYM54" s="84"/>
      <c r="MYN54" s="84"/>
      <c r="MYO54" s="84"/>
      <c r="MYP54" s="84"/>
      <c r="MYQ54" s="84"/>
      <c r="MYR54" s="84"/>
      <c r="MYS54" s="84"/>
      <c r="MYT54" s="84"/>
      <c r="MYU54" s="84"/>
      <c r="MYV54" s="84"/>
      <c r="MYW54" s="84"/>
      <c r="MYX54" s="84"/>
      <c r="MYY54" s="84"/>
      <c r="MYZ54" s="84"/>
      <c r="MZA54" s="84"/>
      <c r="MZB54" s="84"/>
      <c r="MZC54" s="84"/>
      <c r="MZD54" s="84"/>
      <c r="MZE54" s="84"/>
      <c r="MZF54" s="84"/>
      <c r="MZG54" s="84"/>
      <c r="MZH54" s="84"/>
      <c r="MZI54" s="84"/>
      <c r="MZJ54" s="84"/>
      <c r="MZK54" s="84"/>
      <c r="MZL54" s="84"/>
      <c r="MZM54" s="84"/>
      <c r="MZN54" s="84"/>
      <c r="MZO54" s="84"/>
      <c r="MZP54" s="84"/>
      <c r="MZQ54" s="84"/>
      <c r="MZR54" s="84"/>
      <c r="MZS54" s="84"/>
      <c r="MZT54" s="84"/>
      <c r="MZU54" s="84"/>
      <c r="MZV54" s="84"/>
      <c r="MZW54" s="84"/>
      <c r="MZX54" s="84"/>
      <c r="MZY54" s="84"/>
      <c r="MZZ54" s="84"/>
      <c r="NAA54" s="84"/>
      <c r="NAB54" s="84"/>
      <c r="NAC54" s="84"/>
      <c r="NAD54" s="84"/>
      <c r="NAE54" s="84"/>
      <c r="NAF54" s="84"/>
      <c r="NAG54" s="84"/>
      <c r="NAH54" s="84"/>
      <c r="NAI54" s="84"/>
      <c r="NAJ54" s="84"/>
      <c r="NAK54" s="84"/>
      <c r="NAL54" s="84"/>
      <c r="NAM54" s="84"/>
      <c r="NAN54" s="84"/>
      <c r="NAO54" s="84"/>
      <c r="NAP54" s="84"/>
      <c r="NAQ54" s="84"/>
      <c r="NAR54" s="84"/>
      <c r="NAS54" s="84"/>
      <c r="NAT54" s="84"/>
      <c r="NAU54" s="84"/>
      <c r="NAV54" s="84"/>
      <c r="NAW54" s="84"/>
      <c r="NAX54" s="84"/>
      <c r="NAY54" s="84"/>
      <c r="NAZ54" s="84"/>
      <c r="NBA54" s="84"/>
      <c r="NBB54" s="84"/>
      <c r="NBC54" s="84"/>
      <c r="NBD54" s="84"/>
      <c r="NBE54" s="84"/>
      <c r="NBF54" s="84"/>
      <c r="NBG54" s="84"/>
      <c r="NBH54" s="84"/>
      <c r="NBI54" s="84"/>
      <c r="NBJ54" s="84"/>
      <c r="NBK54" s="84"/>
      <c r="NBL54" s="84"/>
      <c r="NBM54" s="84"/>
      <c r="NBN54" s="84"/>
      <c r="NBO54" s="84"/>
      <c r="NBP54" s="84"/>
      <c r="NBQ54" s="84"/>
      <c r="NBR54" s="84"/>
      <c r="NBS54" s="84"/>
      <c r="NBT54" s="84"/>
      <c r="NBU54" s="84"/>
      <c r="NBV54" s="84"/>
      <c r="NBW54" s="84"/>
      <c r="NBX54" s="84"/>
      <c r="NBY54" s="84"/>
      <c r="NBZ54" s="84"/>
      <c r="NCA54" s="84"/>
      <c r="NCB54" s="84"/>
      <c r="NCC54" s="84"/>
      <c r="NCD54" s="84"/>
      <c r="NCE54" s="84"/>
      <c r="NCF54" s="84"/>
      <c r="NCG54" s="84"/>
      <c r="NCH54" s="84"/>
      <c r="NCI54" s="84"/>
      <c r="NCJ54" s="84"/>
      <c r="NCK54" s="84"/>
      <c r="NCL54" s="84"/>
      <c r="NCM54" s="84"/>
      <c r="NCN54" s="84"/>
      <c r="NCO54" s="84"/>
      <c r="NCP54" s="84"/>
      <c r="NCQ54" s="84"/>
      <c r="NCR54" s="84"/>
      <c r="NCS54" s="84"/>
      <c r="NCT54" s="84"/>
      <c r="NCU54" s="84"/>
      <c r="NCV54" s="84"/>
      <c r="NCW54" s="84"/>
      <c r="NCX54" s="84"/>
      <c r="NCY54" s="84"/>
      <c r="NCZ54" s="84"/>
      <c r="NDA54" s="84"/>
      <c r="NDB54" s="84"/>
      <c r="NDC54" s="84"/>
      <c r="NDD54" s="84"/>
      <c r="NDE54" s="84"/>
      <c r="NDF54" s="84"/>
      <c r="NDG54" s="84"/>
      <c r="NDH54" s="84"/>
      <c r="NDI54" s="84"/>
      <c r="NDJ54" s="84"/>
      <c r="NDK54" s="84"/>
      <c r="NDL54" s="84"/>
      <c r="NDM54" s="84"/>
      <c r="NDN54" s="84"/>
      <c r="NDO54" s="84"/>
      <c r="NDP54" s="84"/>
      <c r="NDQ54" s="84"/>
      <c r="NDR54" s="84"/>
      <c r="NDS54" s="84"/>
      <c r="NDT54" s="84"/>
      <c r="NDU54" s="84"/>
      <c r="NDV54" s="84"/>
      <c r="NDW54" s="84"/>
      <c r="NDX54" s="84"/>
      <c r="NDY54" s="84"/>
      <c r="NDZ54" s="84"/>
      <c r="NEA54" s="84"/>
      <c r="NEB54" s="84"/>
      <c r="NEC54" s="84"/>
      <c r="NED54" s="84"/>
      <c r="NEE54" s="84"/>
      <c r="NEF54" s="84"/>
      <c r="NEG54" s="84"/>
      <c r="NEH54" s="84"/>
      <c r="NEI54" s="84"/>
      <c r="NEJ54" s="84"/>
      <c r="NEK54" s="84"/>
      <c r="NEL54" s="84"/>
      <c r="NEM54" s="84"/>
      <c r="NEN54" s="84"/>
      <c r="NEO54" s="84"/>
      <c r="NEP54" s="84"/>
      <c r="NEQ54" s="84"/>
      <c r="NER54" s="84"/>
      <c r="NES54" s="84"/>
      <c r="NET54" s="84"/>
      <c r="NEU54" s="84"/>
      <c r="NEV54" s="84"/>
      <c r="NEW54" s="84"/>
      <c r="NEX54" s="84"/>
      <c r="NEY54" s="84"/>
      <c r="NEZ54" s="84"/>
      <c r="NFA54" s="84"/>
      <c r="NFB54" s="84"/>
      <c r="NFC54" s="84"/>
      <c r="NFD54" s="84"/>
      <c r="NFE54" s="84"/>
      <c r="NFF54" s="84"/>
      <c r="NFG54" s="84"/>
      <c r="NFH54" s="84"/>
      <c r="NFI54" s="84"/>
      <c r="NFJ54" s="84"/>
      <c r="NFK54" s="84"/>
      <c r="NFL54" s="84"/>
      <c r="NFM54" s="84"/>
      <c r="NFN54" s="84"/>
      <c r="NFO54" s="84"/>
      <c r="NFP54" s="84"/>
      <c r="NFQ54" s="84"/>
      <c r="NFR54" s="84"/>
      <c r="NFS54" s="84"/>
      <c r="NFT54" s="84"/>
      <c r="NFU54" s="84"/>
      <c r="NFV54" s="84"/>
      <c r="NFW54" s="84"/>
      <c r="NFX54" s="84"/>
      <c r="NFY54" s="84"/>
      <c r="NFZ54" s="84"/>
      <c r="NGA54" s="84"/>
      <c r="NGB54" s="84"/>
      <c r="NGC54" s="84"/>
      <c r="NGD54" s="84"/>
      <c r="NGE54" s="84"/>
      <c r="NGF54" s="84"/>
      <c r="NGG54" s="84"/>
      <c r="NGH54" s="84"/>
      <c r="NGI54" s="84"/>
      <c r="NGJ54" s="84"/>
      <c r="NGK54" s="84"/>
      <c r="NGL54" s="84"/>
      <c r="NGM54" s="84"/>
      <c r="NGN54" s="84"/>
      <c r="NGO54" s="84"/>
      <c r="NGP54" s="84"/>
      <c r="NGQ54" s="84"/>
      <c r="NGR54" s="84"/>
      <c r="NGS54" s="84"/>
      <c r="NGT54" s="84"/>
      <c r="NGU54" s="84"/>
      <c r="NGV54" s="84"/>
      <c r="NGW54" s="84"/>
      <c r="NGX54" s="84"/>
      <c r="NGY54" s="84"/>
      <c r="NGZ54" s="84"/>
      <c r="NHA54" s="84"/>
      <c r="NHB54" s="84"/>
      <c r="NHC54" s="84"/>
      <c r="NHD54" s="84"/>
      <c r="NHE54" s="84"/>
      <c r="NHF54" s="84"/>
      <c r="NHG54" s="84"/>
      <c r="NHH54" s="84"/>
      <c r="NHI54" s="84"/>
      <c r="NHJ54" s="84"/>
      <c r="NHK54" s="84"/>
      <c r="NHL54" s="84"/>
      <c r="NHM54" s="84"/>
      <c r="NHN54" s="84"/>
      <c r="NHO54" s="84"/>
      <c r="NHP54" s="84"/>
      <c r="NHQ54" s="84"/>
      <c r="NHR54" s="84"/>
      <c r="NHS54" s="84"/>
      <c r="NHT54" s="84"/>
      <c r="NHU54" s="84"/>
      <c r="NHV54" s="84"/>
      <c r="NHW54" s="84"/>
      <c r="NHX54" s="84"/>
      <c r="NHY54" s="84"/>
      <c r="NHZ54" s="84"/>
      <c r="NIA54" s="84"/>
      <c r="NIB54" s="84"/>
      <c r="NIC54" s="84"/>
      <c r="NID54" s="84"/>
      <c r="NIE54" s="84"/>
      <c r="NIF54" s="84"/>
      <c r="NIG54" s="84"/>
      <c r="NIH54" s="84"/>
      <c r="NII54" s="84"/>
      <c r="NIJ54" s="84"/>
      <c r="NIK54" s="84"/>
      <c r="NIL54" s="84"/>
      <c r="NIM54" s="84"/>
      <c r="NIN54" s="84"/>
      <c r="NIO54" s="84"/>
      <c r="NIP54" s="84"/>
      <c r="NIQ54" s="84"/>
      <c r="NIR54" s="84"/>
      <c r="NIS54" s="84"/>
      <c r="NIT54" s="84"/>
      <c r="NIU54" s="84"/>
      <c r="NIV54" s="84"/>
      <c r="NIW54" s="84"/>
      <c r="NIX54" s="84"/>
      <c r="NIY54" s="84"/>
      <c r="NIZ54" s="84"/>
      <c r="NJA54" s="84"/>
      <c r="NJB54" s="84"/>
      <c r="NJC54" s="84"/>
      <c r="NJD54" s="84"/>
      <c r="NJE54" s="84"/>
      <c r="NJF54" s="84"/>
      <c r="NJG54" s="84"/>
      <c r="NJH54" s="84"/>
      <c r="NJI54" s="84"/>
      <c r="NJJ54" s="84"/>
      <c r="NJK54" s="84"/>
      <c r="NJL54" s="84"/>
      <c r="NJM54" s="84"/>
      <c r="NJN54" s="84"/>
      <c r="NJO54" s="84"/>
      <c r="NJP54" s="84"/>
      <c r="NJQ54" s="84"/>
      <c r="NJR54" s="84"/>
      <c r="NJS54" s="84"/>
      <c r="NJT54" s="84"/>
      <c r="NJU54" s="84"/>
      <c r="NJV54" s="84"/>
      <c r="NJW54" s="84"/>
      <c r="NJX54" s="84"/>
      <c r="NJY54" s="84"/>
      <c r="NJZ54" s="84"/>
      <c r="NKA54" s="84"/>
      <c r="NKB54" s="84"/>
      <c r="NKC54" s="84"/>
      <c r="NKD54" s="84"/>
      <c r="NKE54" s="84"/>
      <c r="NKF54" s="84"/>
      <c r="NKG54" s="84"/>
      <c r="NKH54" s="84"/>
      <c r="NKI54" s="84"/>
      <c r="NKJ54" s="84"/>
      <c r="NKK54" s="84"/>
      <c r="NKL54" s="84"/>
      <c r="NKM54" s="84"/>
      <c r="NKN54" s="84"/>
      <c r="NKO54" s="84"/>
      <c r="NKP54" s="84"/>
      <c r="NKQ54" s="84"/>
      <c r="NKR54" s="84"/>
      <c r="NKS54" s="84"/>
      <c r="NKT54" s="84"/>
      <c r="NKU54" s="84"/>
      <c r="NKV54" s="84"/>
      <c r="NKW54" s="84"/>
      <c r="NKX54" s="84"/>
      <c r="NKY54" s="84"/>
      <c r="NKZ54" s="84"/>
      <c r="NLA54" s="84"/>
      <c r="NLB54" s="84"/>
      <c r="NLC54" s="84"/>
      <c r="NLD54" s="84"/>
      <c r="NLE54" s="84"/>
      <c r="NLF54" s="84"/>
      <c r="NLG54" s="84"/>
      <c r="NLH54" s="84"/>
      <c r="NLI54" s="84"/>
      <c r="NLJ54" s="84"/>
      <c r="NLK54" s="84"/>
      <c r="NLL54" s="84"/>
      <c r="NLM54" s="84"/>
      <c r="NLN54" s="84"/>
      <c r="NLO54" s="84"/>
      <c r="NLP54" s="84"/>
      <c r="NLQ54" s="84"/>
      <c r="NLR54" s="84"/>
      <c r="NLS54" s="84"/>
      <c r="NLT54" s="84"/>
      <c r="NLU54" s="84"/>
      <c r="NLV54" s="84"/>
      <c r="NLW54" s="84"/>
      <c r="NLX54" s="84"/>
      <c r="NLY54" s="84"/>
      <c r="NLZ54" s="84"/>
      <c r="NMA54" s="84"/>
      <c r="NMB54" s="84"/>
      <c r="NMC54" s="84"/>
      <c r="NMD54" s="84"/>
      <c r="NME54" s="84"/>
      <c r="NMF54" s="84"/>
      <c r="NMG54" s="84"/>
      <c r="NMH54" s="84"/>
      <c r="NMI54" s="84"/>
      <c r="NMJ54" s="84"/>
      <c r="NMK54" s="84"/>
      <c r="NML54" s="84"/>
      <c r="NMM54" s="84"/>
      <c r="NMN54" s="84"/>
      <c r="NMO54" s="84"/>
      <c r="NMP54" s="84"/>
      <c r="NMQ54" s="84"/>
      <c r="NMR54" s="84"/>
      <c r="NMS54" s="84"/>
      <c r="NMT54" s="84"/>
      <c r="NMU54" s="84"/>
      <c r="NMV54" s="84"/>
      <c r="NMW54" s="84"/>
      <c r="NMX54" s="84"/>
      <c r="NMY54" s="84"/>
      <c r="NMZ54" s="84"/>
      <c r="NNA54" s="84"/>
      <c r="NNB54" s="84"/>
      <c r="NNC54" s="84"/>
      <c r="NND54" s="84"/>
      <c r="NNE54" s="84"/>
      <c r="NNF54" s="84"/>
      <c r="NNG54" s="84"/>
      <c r="NNH54" s="84"/>
      <c r="NNI54" s="84"/>
      <c r="NNJ54" s="84"/>
      <c r="NNK54" s="84"/>
      <c r="NNL54" s="84"/>
      <c r="NNM54" s="84"/>
      <c r="NNN54" s="84"/>
      <c r="NNO54" s="84"/>
      <c r="NNP54" s="84"/>
      <c r="NNQ54" s="84"/>
      <c r="NNR54" s="84"/>
      <c r="NNS54" s="84"/>
      <c r="NNT54" s="84"/>
      <c r="NNU54" s="84"/>
      <c r="NNV54" s="84"/>
      <c r="NNW54" s="84"/>
      <c r="NNX54" s="84"/>
      <c r="NNY54" s="84"/>
      <c r="NNZ54" s="84"/>
      <c r="NOA54" s="84"/>
      <c r="NOB54" s="84"/>
      <c r="NOC54" s="84"/>
      <c r="NOD54" s="84"/>
      <c r="NOE54" s="84"/>
      <c r="NOF54" s="84"/>
      <c r="NOG54" s="84"/>
      <c r="NOH54" s="84"/>
      <c r="NOI54" s="84"/>
      <c r="NOJ54" s="84"/>
      <c r="NOK54" s="84"/>
      <c r="NOL54" s="84"/>
      <c r="NOM54" s="84"/>
      <c r="NON54" s="84"/>
      <c r="NOO54" s="84"/>
      <c r="NOP54" s="84"/>
      <c r="NOQ54" s="84"/>
      <c r="NOR54" s="84"/>
      <c r="NOS54" s="84"/>
      <c r="NOT54" s="84"/>
      <c r="NOU54" s="84"/>
      <c r="NOV54" s="84"/>
      <c r="NOW54" s="84"/>
      <c r="NOX54" s="84"/>
      <c r="NOY54" s="84"/>
      <c r="NOZ54" s="84"/>
      <c r="NPA54" s="84"/>
      <c r="NPB54" s="84"/>
      <c r="NPC54" s="84"/>
      <c r="NPD54" s="84"/>
      <c r="NPE54" s="84"/>
      <c r="NPF54" s="84"/>
      <c r="NPG54" s="84"/>
      <c r="NPH54" s="84"/>
      <c r="NPI54" s="84"/>
      <c r="NPJ54" s="84"/>
      <c r="NPK54" s="84"/>
      <c r="NPL54" s="84"/>
      <c r="NPM54" s="84"/>
      <c r="NPN54" s="84"/>
      <c r="NPO54" s="84"/>
      <c r="NPP54" s="84"/>
      <c r="NPQ54" s="84"/>
      <c r="NPR54" s="84"/>
      <c r="NPS54" s="84"/>
      <c r="NPT54" s="84"/>
      <c r="NPU54" s="84"/>
      <c r="NPV54" s="84"/>
      <c r="NPW54" s="84"/>
      <c r="NPX54" s="84"/>
      <c r="NPY54" s="84"/>
      <c r="NPZ54" s="84"/>
      <c r="NQA54" s="84"/>
      <c r="NQB54" s="84"/>
      <c r="NQC54" s="84"/>
      <c r="NQD54" s="84"/>
      <c r="NQE54" s="84"/>
      <c r="NQF54" s="84"/>
      <c r="NQG54" s="84"/>
      <c r="NQH54" s="84"/>
      <c r="NQI54" s="84"/>
      <c r="NQJ54" s="84"/>
      <c r="NQK54" s="84"/>
      <c r="NQL54" s="84"/>
      <c r="NQM54" s="84"/>
      <c r="NQN54" s="84"/>
      <c r="NQO54" s="84"/>
      <c r="NQP54" s="84"/>
      <c r="NQQ54" s="84"/>
      <c r="NQR54" s="84"/>
      <c r="NQS54" s="84"/>
      <c r="NQT54" s="84"/>
      <c r="NQU54" s="84"/>
      <c r="NQV54" s="84"/>
      <c r="NQW54" s="84"/>
      <c r="NQX54" s="84"/>
      <c r="NQY54" s="84"/>
      <c r="NQZ54" s="84"/>
      <c r="NRA54" s="84"/>
      <c r="NRB54" s="84"/>
      <c r="NRC54" s="84"/>
      <c r="NRD54" s="84"/>
      <c r="NRE54" s="84"/>
      <c r="NRF54" s="84"/>
      <c r="NRG54" s="84"/>
      <c r="NRH54" s="84"/>
      <c r="NRI54" s="84"/>
      <c r="NRJ54" s="84"/>
      <c r="NRK54" s="84"/>
      <c r="NRL54" s="84"/>
      <c r="NRM54" s="84"/>
      <c r="NRN54" s="84"/>
      <c r="NRO54" s="84"/>
      <c r="NRP54" s="84"/>
      <c r="NRQ54" s="84"/>
      <c r="NRR54" s="84"/>
      <c r="NRS54" s="84"/>
      <c r="NRT54" s="84"/>
      <c r="NRU54" s="84"/>
      <c r="NRV54" s="84"/>
      <c r="NRW54" s="84"/>
      <c r="NRX54" s="84"/>
      <c r="NRY54" s="84"/>
      <c r="NRZ54" s="84"/>
      <c r="NSA54" s="84"/>
      <c r="NSB54" s="84"/>
      <c r="NSC54" s="84"/>
      <c r="NSD54" s="84"/>
      <c r="NSE54" s="84"/>
      <c r="NSF54" s="84"/>
      <c r="NSG54" s="84"/>
      <c r="NSH54" s="84"/>
      <c r="NSI54" s="84"/>
      <c r="NSJ54" s="84"/>
      <c r="NSK54" s="84"/>
      <c r="NSL54" s="84"/>
      <c r="NSM54" s="84"/>
      <c r="NSN54" s="84"/>
      <c r="NSO54" s="84"/>
      <c r="NSP54" s="84"/>
      <c r="NSQ54" s="84"/>
      <c r="NSR54" s="84"/>
      <c r="NSS54" s="84"/>
      <c r="NST54" s="84"/>
      <c r="NSU54" s="84"/>
      <c r="NSV54" s="84"/>
      <c r="NSW54" s="84"/>
      <c r="NSX54" s="84"/>
      <c r="NSY54" s="84"/>
      <c r="NSZ54" s="84"/>
      <c r="NTA54" s="84"/>
      <c r="NTB54" s="84"/>
      <c r="NTC54" s="84"/>
      <c r="NTD54" s="84"/>
      <c r="NTE54" s="84"/>
      <c r="NTF54" s="84"/>
      <c r="NTG54" s="84"/>
      <c r="NTH54" s="84"/>
      <c r="NTI54" s="84"/>
      <c r="NTJ54" s="84"/>
      <c r="NTK54" s="84"/>
      <c r="NTL54" s="84"/>
      <c r="NTM54" s="84"/>
      <c r="NTN54" s="84"/>
      <c r="NTO54" s="84"/>
      <c r="NTP54" s="84"/>
      <c r="NTQ54" s="84"/>
      <c r="NTR54" s="84"/>
      <c r="NTS54" s="84"/>
      <c r="NTT54" s="84"/>
      <c r="NTU54" s="84"/>
      <c r="NTV54" s="84"/>
      <c r="NTW54" s="84"/>
      <c r="NTX54" s="84"/>
      <c r="NTY54" s="84"/>
      <c r="NTZ54" s="84"/>
      <c r="NUA54" s="84"/>
      <c r="NUB54" s="84"/>
      <c r="NUC54" s="84"/>
      <c r="NUD54" s="84"/>
      <c r="NUE54" s="84"/>
      <c r="NUF54" s="84"/>
      <c r="NUG54" s="84"/>
      <c r="NUH54" s="84"/>
      <c r="NUI54" s="84"/>
      <c r="NUJ54" s="84"/>
      <c r="NUK54" s="84"/>
      <c r="NUL54" s="84"/>
      <c r="NUM54" s="84"/>
      <c r="NUN54" s="84"/>
      <c r="NUO54" s="84"/>
      <c r="NUP54" s="84"/>
      <c r="NUQ54" s="84"/>
      <c r="NUR54" s="84"/>
      <c r="NUS54" s="84"/>
      <c r="NUT54" s="84"/>
      <c r="NUU54" s="84"/>
      <c r="NUV54" s="84"/>
      <c r="NUW54" s="84"/>
      <c r="NUX54" s="84"/>
      <c r="NUY54" s="84"/>
      <c r="NUZ54" s="84"/>
      <c r="NVA54" s="84"/>
      <c r="NVB54" s="84"/>
      <c r="NVC54" s="84"/>
      <c r="NVD54" s="84"/>
      <c r="NVE54" s="84"/>
      <c r="NVF54" s="84"/>
      <c r="NVG54" s="84"/>
      <c r="NVH54" s="84"/>
      <c r="NVI54" s="84"/>
      <c r="NVJ54" s="84"/>
      <c r="NVK54" s="84"/>
      <c r="NVL54" s="84"/>
      <c r="NVM54" s="84"/>
      <c r="NVN54" s="84"/>
      <c r="NVO54" s="84"/>
      <c r="NVP54" s="84"/>
      <c r="NVQ54" s="84"/>
      <c r="NVR54" s="84"/>
      <c r="NVS54" s="84"/>
      <c r="NVT54" s="84"/>
      <c r="NVU54" s="84"/>
      <c r="NVV54" s="84"/>
      <c r="NVW54" s="84"/>
      <c r="NVX54" s="84"/>
      <c r="NVY54" s="84"/>
      <c r="NVZ54" s="84"/>
      <c r="NWA54" s="84"/>
      <c r="NWB54" s="84"/>
      <c r="NWC54" s="84"/>
      <c r="NWD54" s="84"/>
      <c r="NWE54" s="84"/>
      <c r="NWF54" s="84"/>
      <c r="NWG54" s="84"/>
      <c r="NWH54" s="84"/>
      <c r="NWI54" s="84"/>
      <c r="NWJ54" s="84"/>
      <c r="NWK54" s="84"/>
      <c r="NWL54" s="84"/>
      <c r="NWM54" s="84"/>
      <c r="NWN54" s="84"/>
      <c r="NWO54" s="84"/>
      <c r="NWP54" s="84"/>
      <c r="NWQ54" s="84"/>
      <c r="NWR54" s="84"/>
      <c r="NWS54" s="84"/>
      <c r="NWT54" s="84"/>
      <c r="NWU54" s="84"/>
      <c r="NWV54" s="84"/>
      <c r="NWW54" s="84"/>
      <c r="NWX54" s="84"/>
      <c r="NWY54" s="84"/>
      <c r="NWZ54" s="84"/>
      <c r="NXA54" s="84"/>
      <c r="NXB54" s="84"/>
      <c r="NXC54" s="84"/>
      <c r="NXD54" s="84"/>
      <c r="NXE54" s="84"/>
      <c r="NXF54" s="84"/>
      <c r="NXG54" s="84"/>
      <c r="NXH54" s="84"/>
      <c r="NXI54" s="84"/>
      <c r="NXJ54" s="84"/>
      <c r="NXK54" s="84"/>
      <c r="NXL54" s="84"/>
      <c r="NXM54" s="84"/>
      <c r="NXN54" s="84"/>
      <c r="NXO54" s="84"/>
      <c r="NXP54" s="84"/>
      <c r="NXQ54" s="84"/>
      <c r="NXR54" s="84"/>
      <c r="NXS54" s="84"/>
      <c r="NXT54" s="84"/>
      <c r="NXU54" s="84"/>
      <c r="NXV54" s="84"/>
      <c r="NXW54" s="84"/>
      <c r="NXX54" s="84"/>
      <c r="NXY54" s="84"/>
      <c r="NXZ54" s="84"/>
      <c r="NYA54" s="84"/>
      <c r="NYB54" s="84"/>
      <c r="NYC54" s="84"/>
      <c r="NYD54" s="84"/>
      <c r="NYE54" s="84"/>
      <c r="NYF54" s="84"/>
      <c r="NYG54" s="84"/>
      <c r="NYH54" s="84"/>
      <c r="NYI54" s="84"/>
      <c r="NYJ54" s="84"/>
      <c r="NYK54" s="84"/>
      <c r="NYL54" s="84"/>
      <c r="NYM54" s="84"/>
      <c r="NYN54" s="84"/>
      <c r="NYO54" s="84"/>
      <c r="NYP54" s="84"/>
      <c r="NYQ54" s="84"/>
      <c r="NYR54" s="84"/>
      <c r="NYS54" s="84"/>
      <c r="NYT54" s="84"/>
      <c r="NYU54" s="84"/>
      <c r="NYV54" s="84"/>
      <c r="NYW54" s="84"/>
      <c r="NYX54" s="84"/>
      <c r="NYY54" s="84"/>
      <c r="NYZ54" s="84"/>
      <c r="NZA54" s="84"/>
      <c r="NZB54" s="84"/>
      <c r="NZC54" s="84"/>
      <c r="NZD54" s="84"/>
      <c r="NZE54" s="84"/>
      <c r="NZF54" s="84"/>
      <c r="NZG54" s="84"/>
      <c r="NZH54" s="84"/>
      <c r="NZI54" s="84"/>
      <c r="NZJ54" s="84"/>
      <c r="NZK54" s="84"/>
      <c r="NZL54" s="84"/>
      <c r="NZM54" s="84"/>
      <c r="NZN54" s="84"/>
      <c r="NZO54" s="84"/>
      <c r="NZP54" s="84"/>
      <c r="NZQ54" s="84"/>
      <c r="NZR54" s="84"/>
      <c r="NZS54" s="84"/>
      <c r="NZT54" s="84"/>
      <c r="NZU54" s="84"/>
      <c r="NZV54" s="84"/>
      <c r="NZW54" s="84"/>
      <c r="NZX54" s="84"/>
      <c r="NZY54" s="84"/>
      <c r="NZZ54" s="84"/>
      <c r="OAA54" s="84"/>
      <c r="OAB54" s="84"/>
      <c r="OAC54" s="84"/>
      <c r="OAD54" s="84"/>
      <c r="OAE54" s="84"/>
      <c r="OAF54" s="84"/>
      <c r="OAG54" s="84"/>
      <c r="OAH54" s="84"/>
      <c r="OAI54" s="84"/>
      <c r="OAJ54" s="84"/>
      <c r="OAK54" s="84"/>
      <c r="OAL54" s="84"/>
      <c r="OAM54" s="84"/>
      <c r="OAN54" s="84"/>
      <c r="OAO54" s="84"/>
      <c r="OAP54" s="84"/>
      <c r="OAQ54" s="84"/>
      <c r="OAR54" s="84"/>
      <c r="OAS54" s="84"/>
      <c r="OAT54" s="84"/>
      <c r="OAU54" s="84"/>
      <c r="OAV54" s="84"/>
      <c r="OAW54" s="84"/>
      <c r="OAX54" s="84"/>
      <c r="OAY54" s="84"/>
      <c r="OAZ54" s="84"/>
      <c r="OBA54" s="84"/>
      <c r="OBB54" s="84"/>
      <c r="OBC54" s="84"/>
      <c r="OBD54" s="84"/>
      <c r="OBE54" s="84"/>
      <c r="OBF54" s="84"/>
      <c r="OBG54" s="84"/>
      <c r="OBH54" s="84"/>
      <c r="OBI54" s="84"/>
      <c r="OBJ54" s="84"/>
      <c r="OBK54" s="84"/>
      <c r="OBL54" s="84"/>
      <c r="OBM54" s="84"/>
      <c r="OBN54" s="84"/>
      <c r="OBO54" s="84"/>
      <c r="OBP54" s="84"/>
      <c r="OBQ54" s="84"/>
      <c r="OBR54" s="84"/>
      <c r="OBS54" s="84"/>
      <c r="OBT54" s="84"/>
      <c r="OBU54" s="84"/>
      <c r="OBV54" s="84"/>
      <c r="OBW54" s="84"/>
      <c r="OBX54" s="84"/>
      <c r="OBY54" s="84"/>
      <c r="OBZ54" s="84"/>
      <c r="OCA54" s="84"/>
      <c r="OCB54" s="84"/>
      <c r="OCC54" s="84"/>
      <c r="OCD54" s="84"/>
      <c r="OCE54" s="84"/>
      <c r="OCF54" s="84"/>
      <c r="OCG54" s="84"/>
      <c r="OCH54" s="84"/>
      <c r="OCI54" s="84"/>
      <c r="OCJ54" s="84"/>
      <c r="OCK54" s="84"/>
      <c r="OCL54" s="84"/>
      <c r="OCM54" s="84"/>
      <c r="OCN54" s="84"/>
      <c r="OCO54" s="84"/>
      <c r="OCP54" s="84"/>
      <c r="OCQ54" s="84"/>
      <c r="OCR54" s="84"/>
      <c r="OCS54" s="84"/>
      <c r="OCT54" s="84"/>
      <c r="OCU54" s="84"/>
      <c r="OCV54" s="84"/>
      <c r="OCW54" s="84"/>
      <c r="OCX54" s="84"/>
      <c r="OCY54" s="84"/>
      <c r="OCZ54" s="84"/>
      <c r="ODA54" s="84"/>
      <c r="ODB54" s="84"/>
      <c r="ODC54" s="84"/>
      <c r="ODD54" s="84"/>
      <c r="ODE54" s="84"/>
      <c r="ODF54" s="84"/>
      <c r="ODG54" s="84"/>
      <c r="ODH54" s="84"/>
      <c r="ODI54" s="84"/>
      <c r="ODJ54" s="84"/>
      <c r="ODK54" s="84"/>
      <c r="ODL54" s="84"/>
      <c r="ODM54" s="84"/>
      <c r="ODN54" s="84"/>
      <c r="ODO54" s="84"/>
      <c r="ODP54" s="84"/>
      <c r="ODQ54" s="84"/>
      <c r="ODR54" s="84"/>
      <c r="ODS54" s="84"/>
      <c r="ODT54" s="84"/>
      <c r="ODU54" s="84"/>
      <c r="ODV54" s="84"/>
      <c r="ODW54" s="84"/>
      <c r="ODX54" s="84"/>
      <c r="ODY54" s="84"/>
      <c r="ODZ54" s="84"/>
      <c r="OEA54" s="84"/>
      <c r="OEB54" s="84"/>
      <c r="OEC54" s="84"/>
      <c r="OED54" s="84"/>
      <c r="OEE54" s="84"/>
      <c r="OEF54" s="84"/>
      <c r="OEG54" s="84"/>
      <c r="OEH54" s="84"/>
      <c r="OEI54" s="84"/>
      <c r="OEJ54" s="84"/>
      <c r="OEK54" s="84"/>
      <c r="OEL54" s="84"/>
      <c r="OEM54" s="84"/>
      <c r="OEN54" s="84"/>
      <c r="OEO54" s="84"/>
      <c r="OEP54" s="84"/>
      <c r="OEQ54" s="84"/>
      <c r="OER54" s="84"/>
      <c r="OES54" s="84"/>
      <c r="OET54" s="84"/>
      <c r="OEU54" s="84"/>
      <c r="OEV54" s="84"/>
      <c r="OEW54" s="84"/>
      <c r="OEX54" s="84"/>
      <c r="OEY54" s="84"/>
      <c r="OEZ54" s="84"/>
      <c r="OFA54" s="84"/>
      <c r="OFB54" s="84"/>
      <c r="OFC54" s="84"/>
      <c r="OFD54" s="84"/>
      <c r="OFE54" s="84"/>
      <c r="OFF54" s="84"/>
      <c r="OFG54" s="84"/>
      <c r="OFH54" s="84"/>
      <c r="OFI54" s="84"/>
      <c r="OFJ54" s="84"/>
      <c r="OFK54" s="84"/>
      <c r="OFL54" s="84"/>
      <c r="OFM54" s="84"/>
      <c r="OFN54" s="84"/>
      <c r="OFO54" s="84"/>
      <c r="OFP54" s="84"/>
      <c r="OFQ54" s="84"/>
      <c r="OFR54" s="84"/>
      <c r="OFS54" s="84"/>
      <c r="OFT54" s="84"/>
      <c r="OFU54" s="84"/>
      <c r="OFV54" s="84"/>
      <c r="OFW54" s="84"/>
      <c r="OFX54" s="84"/>
      <c r="OFY54" s="84"/>
      <c r="OFZ54" s="84"/>
      <c r="OGA54" s="84"/>
      <c r="OGB54" s="84"/>
      <c r="OGC54" s="84"/>
      <c r="OGD54" s="84"/>
      <c r="OGE54" s="84"/>
      <c r="OGF54" s="84"/>
      <c r="OGG54" s="84"/>
      <c r="OGH54" s="84"/>
      <c r="OGI54" s="84"/>
      <c r="OGJ54" s="84"/>
      <c r="OGK54" s="84"/>
      <c r="OGL54" s="84"/>
      <c r="OGM54" s="84"/>
      <c r="OGN54" s="84"/>
      <c r="OGO54" s="84"/>
      <c r="OGP54" s="84"/>
      <c r="OGQ54" s="84"/>
      <c r="OGR54" s="84"/>
      <c r="OGS54" s="84"/>
      <c r="OGT54" s="84"/>
      <c r="OGU54" s="84"/>
      <c r="OGV54" s="84"/>
      <c r="OGW54" s="84"/>
      <c r="OGX54" s="84"/>
      <c r="OGY54" s="84"/>
      <c r="OGZ54" s="84"/>
      <c r="OHA54" s="84"/>
      <c r="OHB54" s="84"/>
      <c r="OHC54" s="84"/>
      <c r="OHD54" s="84"/>
      <c r="OHE54" s="84"/>
      <c r="OHF54" s="84"/>
      <c r="OHG54" s="84"/>
      <c r="OHH54" s="84"/>
      <c r="OHI54" s="84"/>
      <c r="OHJ54" s="84"/>
      <c r="OHK54" s="84"/>
      <c r="OHL54" s="84"/>
      <c r="OHM54" s="84"/>
      <c r="OHN54" s="84"/>
      <c r="OHO54" s="84"/>
      <c r="OHP54" s="84"/>
      <c r="OHQ54" s="84"/>
      <c r="OHR54" s="84"/>
      <c r="OHS54" s="84"/>
      <c r="OHT54" s="84"/>
      <c r="OHU54" s="84"/>
      <c r="OHV54" s="84"/>
      <c r="OHW54" s="84"/>
      <c r="OHX54" s="84"/>
      <c r="OHY54" s="84"/>
      <c r="OHZ54" s="84"/>
      <c r="OIA54" s="84"/>
      <c r="OIB54" s="84"/>
      <c r="OIC54" s="84"/>
      <c r="OID54" s="84"/>
      <c r="OIE54" s="84"/>
      <c r="OIF54" s="84"/>
      <c r="OIG54" s="84"/>
      <c r="OIH54" s="84"/>
      <c r="OII54" s="84"/>
      <c r="OIJ54" s="84"/>
      <c r="OIK54" s="84"/>
      <c r="OIL54" s="84"/>
      <c r="OIM54" s="84"/>
      <c r="OIN54" s="84"/>
      <c r="OIO54" s="84"/>
      <c r="OIP54" s="84"/>
      <c r="OIQ54" s="84"/>
      <c r="OIR54" s="84"/>
      <c r="OIS54" s="84"/>
      <c r="OIT54" s="84"/>
      <c r="OIU54" s="84"/>
      <c r="OIV54" s="84"/>
      <c r="OIW54" s="84"/>
      <c r="OIX54" s="84"/>
      <c r="OIY54" s="84"/>
      <c r="OIZ54" s="84"/>
      <c r="OJA54" s="84"/>
      <c r="OJB54" s="84"/>
      <c r="OJC54" s="84"/>
      <c r="OJD54" s="84"/>
      <c r="OJE54" s="84"/>
      <c r="OJF54" s="84"/>
      <c r="OJG54" s="84"/>
      <c r="OJH54" s="84"/>
      <c r="OJI54" s="84"/>
      <c r="OJJ54" s="84"/>
      <c r="OJK54" s="84"/>
      <c r="OJL54" s="84"/>
      <c r="OJM54" s="84"/>
      <c r="OJN54" s="84"/>
      <c r="OJO54" s="84"/>
      <c r="OJP54" s="84"/>
      <c r="OJQ54" s="84"/>
      <c r="OJR54" s="84"/>
      <c r="OJS54" s="84"/>
      <c r="OJT54" s="84"/>
      <c r="OJU54" s="84"/>
      <c r="OJV54" s="84"/>
      <c r="OJW54" s="84"/>
      <c r="OJX54" s="84"/>
      <c r="OJY54" s="84"/>
      <c r="OJZ54" s="84"/>
      <c r="OKA54" s="84"/>
      <c r="OKB54" s="84"/>
      <c r="OKC54" s="84"/>
      <c r="OKD54" s="84"/>
      <c r="OKE54" s="84"/>
      <c r="OKF54" s="84"/>
      <c r="OKG54" s="84"/>
      <c r="OKH54" s="84"/>
      <c r="OKI54" s="84"/>
      <c r="OKJ54" s="84"/>
      <c r="OKK54" s="84"/>
      <c r="OKL54" s="84"/>
      <c r="OKM54" s="84"/>
      <c r="OKN54" s="84"/>
      <c r="OKO54" s="84"/>
      <c r="OKP54" s="84"/>
      <c r="OKQ54" s="84"/>
      <c r="OKR54" s="84"/>
      <c r="OKS54" s="84"/>
      <c r="OKT54" s="84"/>
      <c r="OKU54" s="84"/>
      <c r="OKV54" s="84"/>
      <c r="OKW54" s="84"/>
      <c r="OKX54" s="84"/>
      <c r="OKY54" s="84"/>
      <c r="OKZ54" s="84"/>
      <c r="OLA54" s="84"/>
      <c r="OLB54" s="84"/>
      <c r="OLC54" s="84"/>
      <c r="OLD54" s="84"/>
      <c r="OLE54" s="84"/>
      <c r="OLF54" s="84"/>
      <c r="OLG54" s="84"/>
      <c r="OLH54" s="84"/>
      <c r="OLI54" s="84"/>
      <c r="OLJ54" s="84"/>
      <c r="OLK54" s="84"/>
      <c r="OLL54" s="84"/>
      <c r="OLM54" s="84"/>
      <c r="OLN54" s="84"/>
      <c r="OLO54" s="84"/>
      <c r="OLP54" s="84"/>
      <c r="OLQ54" s="84"/>
      <c r="OLR54" s="84"/>
      <c r="OLS54" s="84"/>
      <c r="OLT54" s="84"/>
      <c r="OLU54" s="84"/>
      <c r="OLV54" s="84"/>
      <c r="OLW54" s="84"/>
      <c r="OLX54" s="84"/>
      <c r="OLY54" s="84"/>
      <c r="OLZ54" s="84"/>
      <c r="OMA54" s="84"/>
      <c r="OMB54" s="84"/>
      <c r="OMC54" s="84"/>
      <c r="OMD54" s="84"/>
      <c r="OME54" s="84"/>
      <c r="OMF54" s="84"/>
      <c r="OMG54" s="84"/>
      <c r="OMH54" s="84"/>
      <c r="OMI54" s="84"/>
      <c r="OMJ54" s="84"/>
      <c r="OMK54" s="84"/>
      <c r="OML54" s="84"/>
      <c r="OMM54" s="84"/>
      <c r="OMN54" s="84"/>
      <c r="OMO54" s="84"/>
      <c r="OMP54" s="84"/>
      <c r="OMQ54" s="84"/>
      <c r="OMR54" s="84"/>
      <c r="OMS54" s="84"/>
      <c r="OMT54" s="84"/>
      <c r="OMU54" s="84"/>
      <c r="OMV54" s="84"/>
      <c r="OMW54" s="84"/>
      <c r="OMX54" s="84"/>
      <c r="OMY54" s="84"/>
      <c r="OMZ54" s="84"/>
      <c r="ONA54" s="84"/>
      <c r="ONB54" s="84"/>
      <c r="ONC54" s="84"/>
      <c r="OND54" s="84"/>
      <c r="ONE54" s="84"/>
      <c r="ONF54" s="84"/>
      <c r="ONG54" s="84"/>
      <c r="ONH54" s="84"/>
      <c r="ONI54" s="84"/>
      <c r="ONJ54" s="84"/>
      <c r="ONK54" s="84"/>
      <c r="ONL54" s="84"/>
      <c r="ONM54" s="84"/>
      <c r="ONN54" s="84"/>
      <c r="ONO54" s="84"/>
      <c r="ONP54" s="84"/>
      <c r="ONQ54" s="84"/>
      <c r="ONR54" s="84"/>
      <c r="ONS54" s="84"/>
      <c r="ONT54" s="84"/>
      <c r="ONU54" s="84"/>
      <c r="ONV54" s="84"/>
      <c r="ONW54" s="84"/>
      <c r="ONX54" s="84"/>
      <c r="ONY54" s="84"/>
      <c r="ONZ54" s="84"/>
      <c r="OOA54" s="84"/>
      <c r="OOB54" s="84"/>
      <c r="OOC54" s="84"/>
      <c r="OOD54" s="84"/>
      <c r="OOE54" s="84"/>
      <c r="OOF54" s="84"/>
      <c r="OOG54" s="84"/>
      <c r="OOH54" s="84"/>
      <c r="OOI54" s="84"/>
      <c r="OOJ54" s="84"/>
      <c r="OOK54" s="84"/>
      <c r="OOL54" s="84"/>
      <c r="OOM54" s="84"/>
      <c r="OON54" s="84"/>
      <c r="OOO54" s="84"/>
      <c r="OOP54" s="84"/>
      <c r="OOQ54" s="84"/>
      <c r="OOR54" s="84"/>
      <c r="OOS54" s="84"/>
      <c r="OOT54" s="84"/>
      <c r="OOU54" s="84"/>
      <c r="OOV54" s="84"/>
      <c r="OOW54" s="84"/>
      <c r="OOX54" s="84"/>
      <c r="OOY54" s="84"/>
      <c r="OOZ54" s="84"/>
      <c r="OPA54" s="84"/>
      <c r="OPB54" s="84"/>
      <c r="OPC54" s="84"/>
      <c r="OPD54" s="84"/>
      <c r="OPE54" s="84"/>
      <c r="OPF54" s="84"/>
      <c r="OPG54" s="84"/>
      <c r="OPH54" s="84"/>
      <c r="OPI54" s="84"/>
      <c r="OPJ54" s="84"/>
      <c r="OPK54" s="84"/>
      <c r="OPL54" s="84"/>
      <c r="OPM54" s="84"/>
      <c r="OPN54" s="84"/>
      <c r="OPO54" s="84"/>
      <c r="OPP54" s="84"/>
      <c r="OPQ54" s="84"/>
      <c r="OPR54" s="84"/>
      <c r="OPS54" s="84"/>
      <c r="OPT54" s="84"/>
      <c r="OPU54" s="84"/>
      <c r="OPV54" s="84"/>
      <c r="OPW54" s="84"/>
      <c r="OPX54" s="84"/>
      <c r="OPY54" s="84"/>
      <c r="OPZ54" s="84"/>
      <c r="OQA54" s="84"/>
      <c r="OQB54" s="84"/>
      <c r="OQC54" s="84"/>
      <c r="OQD54" s="84"/>
      <c r="OQE54" s="84"/>
      <c r="OQF54" s="84"/>
      <c r="OQG54" s="84"/>
      <c r="OQH54" s="84"/>
      <c r="OQI54" s="84"/>
      <c r="OQJ54" s="84"/>
      <c r="OQK54" s="84"/>
      <c r="OQL54" s="84"/>
      <c r="OQM54" s="84"/>
      <c r="OQN54" s="84"/>
      <c r="OQO54" s="84"/>
      <c r="OQP54" s="84"/>
      <c r="OQQ54" s="84"/>
      <c r="OQR54" s="84"/>
      <c r="OQS54" s="84"/>
      <c r="OQT54" s="84"/>
      <c r="OQU54" s="84"/>
      <c r="OQV54" s="84"/>
      <c r="OQW54" s="84"/>
      <c r="OQX54" s="84"/>
      <c r="OQY54" s="84"/>
      <c r="OQZ54" s="84"/>
      <c r="ORA54" s="84"/>
      <c r="ORB54" s="84"/>
      <c r="ORC54" s="84"/>
      <c r="ORD54" s="84"/>
      <c r="ORE54" s="84"/>
      <c r="ORF54" s="84"/>
      <c r="ORG54" s="84"/>
      <c r="ORH54" s="84"/>
      <c r="ORI54" s="84"/>
      <c r="ORJ54" s="84"/>
      <c r="ORK54" s="84"/>
      <c r="ORL54" s="84"/>
      <c r="ORM54" s="84"/>
      <c r="ORN54" s="84"/>
      <c r="ORO54" s="84"/>
      <c r="ORP54" s="84"/>
      <c r="ORQ54" s="84"/>
      <c r="ORR54" s="84"/>
      <c r="ORS54" s="84"/>
      <c r="ORT54" s="84"/>
      <c r="ORU54" s="84"/>
      <c r="ORV54" s="84"/>
      <c r="ORW54" s="84"/>
      <c r="ORX54" s="84"/>
      <c r="ORY54" s="84"/>
      <c r="ORZ54" s="84"/>
      <c r="OSA54" s="84"/>
      <c r="OSB54" s="84"/>
      <c r="OSC54" s="84"/>
      <c r="OSD54" s="84"/>
      <c r="OSE54" s="84"/>
      <c r="OSF54" s="84"/>
      <c r="OSG54" s="84"/>
      <c r="OSH54" s="84"/>
      <c r="OSI54" s="84"/>
      <c r="OSJ54" s="84"/>
      <c r="OSK54" s="84"/>
      <c r="OSL54" s="84"/>
      <c r="OSM54" s="84"/>
      <c r="OSN54" s="84"/>
      <c r="OSO54" s="84"/>
      <c r="OSP54" s="84"/>
      <c r="OSQ54" s="84"/>
      <c r="OSR54" s="84"/>
      <c r="OSS54" s="84"/>
      <c r="OST54" s="84"/>
      <c r="OSU54" s="84"/>
      <c r="OSV54" s="84"/>
      <c r="OSW54" s="84"/>
      <c r="OSX54" s="84"/>
      <c r="OSY54" s="84"/>
      <c r="OSZ54" s="84"/>
      <c r="OTA54" s="84"/>
      <c r="OTB54" s="84"/>
      <c r="OTC54" s="84"/>
      <c r="OTD54" s="84"/>
      <c r="OTE54" s="84"/>
      <c r="OTF54" s="84"/>
      <c r="OTG54" s="84"/>
      <c r="OTH54" s="84"/>
      <c r="OTI54" s="84"/>
      <c r="OTJ54" s="84"/>
      <c r="OTK54" s="84"/>
      <c r="OTL54" s="84"/>
      <c r="OTM54" s="84"/>
      <c r="OTN54" s="84"/>
      <c r="OTO54" s="84"/>
      <c r="OTP54" s="84"/>
      <c r="OTQ54" s="84"/>
      <c r="OTR54" s="84"/>
      <c r="OTS54" s="84"/>
      <c r="OTT54" s="84"/>
      <c r="OTU54" s="84"/>
      <c r="OTV54" s="84"/>
      <c r="OTW54" s="84"/>
      <c r="OTX54" s="84"/>
      <c r="OTY54" s="84"/>
      <c r="OTZ54" s="84"/>
      <c r="OUA54" s="84"/>
      <c r="OUB54" s="84"/>
      <c r="OUC54" s="84"/>
      <c r="OUD54" s="84"/>
      <c r="OUE54" s="84"/>
      <c r="OUF54" s="84"/>
      <c r="OUG54" s="84"/>
      <c r="OUH54" s="84"/>
      <c r="OUI54" s="84"/>
      <c r="OUJ54" s="84"/>
      <c r="OUK54" s="84"/>
      <c r="OUL54" s="84"/>
      <c r="OUM54" s="84"/>
      <c r="OUN54" s="84"/>
      <c r="OUO54" s="84"/>
      <c r="OUP54" s="84"/>
      <c r="OUQ54" s="84"/>
      <c r="OUR54" s="84"/>
      <c r="OUS54" s="84"/>
      <c r="OUT54" s="84"/>
      <c r="OUU54" s="84"/>
      <c r="OUV54" s="84"/>
      <c r="OUW54" s="84"/>
      <c r="OUX54" s="84"/>
      <c r="OUY54" s="84"/>
      <c r="OUZ54" s="84"/>
      <c r="OVA54" s="84"/>
      <c r="OVB54" s="84"/>
      <c r="OVC54" s="84"/>
      <c r="OVD54" s="84"/>
      <c r="OVE54" s="84"/>
      <c r="OVF54" s="84"/>
      <c r="OVG54" s="84"/>
      <c r="OVH54" s="84"/>
      <c r="OVI54" s="84"/>
      <c r="OVJ54" s="84"/>
      <c r="OVK54" s="84"/>
      <c r="OVL54" s="84"/>
      <c r="OVM54" s="84"/>
      <c r="OVN54" s="84"/>
      <c r="OVO54" s="84"/>
      <c r="OVP54" s="84"/>
      <c r="OVQ54" s="84"/>
      <c r="OVR54" s="84"/>
      <c r="OVS54" s="84"/>
      <c r="OVT54" s="84"/>
      <c r="OVU54" s="84"/>
      <c r="OVV54" s="84"/>
      <c r="OVW54" s="84"/>
      <c r="OVX54" s="84"/>
      <c r="OVY54" s="84"/>
      <c r="OVZ54" s="84"/>
      <c r="OWA54" s="84"/>
      <c r="OWB54" s="84"/>
      <c r="OWC54" s="84"/>
      <c r="OWD54" s="84"/>
      <c r="OWE54" s="84"/>
      <c r="OWF54" s="84"/>
      <c r="OWG54" s="84"/>
      <c r="OWH54" s="84"/>
      <c r="OWI54" s="84"/>
      <c r="OWJ54" s="84"/>
      <c r="OWK54" s="84"/>
      <c r="OWL54" s="84"/>
      <c r="OWM54" s="84"/>
      <c r="OWN54" s="84"/>
      <c r="OWO54" s="84"/>
      <c r="OWP54" s="84"/>
      <c r="OWQ54" s="84"/>
      <c r="OWR54" s="84"/>
      <c r="OWS54" s="84"/>
      <c r="OWT54" s="84"/>
      <c r="OWU54" s="84"/>
      <c r="OWV54" s="84"/>
      <c r="OWW54" s="84"/>
      <c r="OWX54" s="84"/>
      <c r="OWY54" s="84"/>
      <c r="OWZ54" s="84"/>
      <c r="OXA54" s="84"/>
      <c r="OXB54" s="84"/>
      <c r="OXC54" s="84"/>
      <c r="OXD54" s="84"/>
      <c r="OXE54" s="84"/>
      <c r="OXF54" s="84"/>
      <c r="OXG54" s="84"/>
      <c r="OXH54" s="84"/>
      <c r="OXI54" s="84"/>
      <c r="OXJ54" s="84"/>
      <c r="OXK54" s="84"/>
      <c r="OXL54" s="84"/>
      <c r="OXM54" s="84"/>
      <c r="OXN54" s="84"/>
      <c r="OXO54" s="84"/>
      <c r="OXP54" s="84"/>
      <c r="OXQ54" s="84"/>
      <c r="OXR54" s="84"/>
      <c r="OXS54" s="84"/>
      <c r="OXT54" s="84"/>
      <c r="OXU54" s="84"/>
      <c r="OXV54" s="84"/>
      <c r="OXW54" s="84"/>
      <c r="OXX54" s="84"/>
      <c r="OXY54" s="84"/>
      <c r="OXZ54" s="84"/>
      <c r="OYA54" s="84"/>
      <c r="OYB54" s="84"/>
      <c r="OYC54" s="84"/>
      <c r="OYD54" s="84"/>
      <c r="OYE54" s="84"/>
      <c r="OYF54" s="84"/>
      <c r="OYG54" s="84"/>
      <c r="OYH54" s="84"/>
      <c r="OYI54" s="84"/>
      <c r="OYJ54" s="84"/>
      <c r="OYK54" s="84"/>
      <c r="OYL54" s="84"/>
      <c r="OYM54" s="84"/>
      <c r="OYN54" s="84"/>
      <c r="OYO54" s="84"/>
      <c r="OYP54" s="84"/>
      <c r="OYQ54" s="84"/>
      <c r="OYR54" s="84"/>
      <c r="OYS54" s="84"/>
      <c r="OYT54" s="84"/>
      <c r="OYU54" s="84"/>
      <c r="OYV54" s="84"/>
      <c r="OYW54" s="84"/>
      <c r="OYX54" s="84"/>
      <c r="OYY54" s="84"/>
      <c r="OYZ54" s="84"/>
      <c r="OZA54" s="84"/>
      <c r="OZB54" s="84"/>
      <c r="OZC54" s="84"/>
      <c r="OZD54" s="84"/>
      <c r="OZE54" s="84"/>
      <c r="OZF54" s="84"/>
      <c r="OZG54" s="84"/>
      <c r="OZH54" s="84"/>
      <c r="OZI54" s="84"/>
      <c r="OZJ54" s="84"/>
      <c r="OZK54" s="84"/>
      <c r="OZL54" s="84"/>
      <c r="OZM54" s="84"/>
      <c r="OZN54" s="84"/>
      <c r="OZO54" s="84"/>
      <c r="OZP54" s="84"/>
      <c r="OZQ54" s="84"/>
      <c r="OZR54" s="84"/>
      <c r="OZS54" s="84"/>
      <c r="OZT54" s="84"/>
      <c r="OZU54" s="84"/>
      <c r="OZV54" s="84"/>
      <c r="OZW54" s="84"/>
      <c r="OZX54" s="84"/>
      <c r="OZY54" s="84"/>
      <c r="OZZ54" s="84"/>
      <c r="PAA54" s="84"/>
      <c r="PAB54" s="84"/>
      <c r="PAC54" s="84"/>
      <c r="PAD54" s="84"/>
      <c r="PAE54" s="84"/>
      <c r="PAF54" s="84"/>
      <c r="PAG54" s="84"/>
      <c r="PAH54" s="84"/>
      <c r="PAI54" s="84"/>
      <c r="PAJ54" s="84"/>
      <c r="PAK54" s="84"/>
      <c r="PAL54" s="84"/>
      <c r="PAM54" s="84"/>
      <c r="PAN54" s="84"/>
      <c r="PAO54" s="84"/>
      <c r="PAP54" s="84"/>
      <c r="PAQ54" s="84"/>
      <c r="PAR54" s="84"/>
      <c r="PAS54" s="84"/>
      <c r="PAT54" s="84"/>
      <c r="PAU54" s="84"/>
      <c r="PAV54" s="84"/>
      <c r="PAW54" s="84"/>
      <c r="PAX54" s="84"/>
      <c r="PAY54" s="84"/>
      <c r="PAZ54" s="84"/>
      <c r="PBA54" s="84"/>
      <c r="PBB54" s="84"/>
      <c r="PBC54" s="84"/>
      <c r="PBD54" s="84"/>
      <c r="PBE54" s="84"/>
      <c r="PBF54" s="84"/>
      <c r="PBG54" s="84"/>
      <c r="PBH54" s="84"/>
      <c r="PBI54" s="84"/>
      <c r="PBJ54" s="84"/>
      <c r="PBK54" s="84"/>
      <c r="PBL54" s="84"/>
      <c r="PBM54" s="84"/>
      <c r="PBN54" s="84"/>
      <c r="PBO54" s="84"/>
      <c r="PBP54" s="84"/>
      <c r="PBQ54" s="84"/>
      <c r="PBR54" s="84"/>
      <c r="PBS54" s="84"/>
      <c r="PBT54" s="84"/>
      <c r="PBU54" s="84"/>
      <c r="PBV54" s="84"/>
      <c r="PBW54" s="84"/>
      <c r="PBX54" s="84"/>
      <c r="PBY54" s="84"/>
      <c r="PBZ54" s="84"/>
      <c r="PCA54" s="84"/>
      <c r="PCB54" s="84"/>
      <c r="PCC54" s="84"/>
      <c r="PCD54" s="84"/>
      <c r="PCE54" s="84"/>
      <c r="PCF54" s="84"/>
      <c r="PCG54" s="84"/>
      <c r="PCH54" s="84"/>
      <c r="PCI54" s="84"/>
      <c r="PCJ54" s="84"/>
      <c r="PCK54" s="84"/>
      <c r="PCL54" s="84"/>
      <c r="PCM54" s="84"/>
      <c r="PCN54" s="84"/>
      <c r="PCO54" s="84"/>
      <c r="PCP54" s="84"/>
      <c r="PCQ54" s="84"/>
      <c r="PCR54" s="84"/>
      <c r="PCS54" s="84"/>
      <c r="PCT54" s="84"/>
      <c r="PCU54" s="84"/>
      <c r="PCV54" s="84"/>
      <c r="PCW54" s="84"/>
      <c r="PCX54" s="84"/>
      <c r="PCY54" s="84"/>
      <c r="PCZ54" s="84"/>
      <c r="PDA54" s="84"/>
      <c r="PDB54" s="84"/>
      <c r="PDC54" s="84"/>
      <c r="PDD54" s="84"/>
      <c r="PDE54" s="84"/>
      <c r="PDF54" s="84"/>
      <c r="PDG54" s="84"/>
      <c r="PDH54" s="84"/>
      <c r="PDI54" s="84"/>
      <c r="PDJ54" s="84"/>
      <c r="PDK54" s="84"/>
      <c r="PDL54" s="84"/>
      <c r="PDM54" s="84"/>
      <c r="PDN54" s="84"/>
      <c r="PDO54" s="84"/>
      <c r="PDP54" s="84"/>
      <c r="PDQ54" s="84"/>
      <c r="PDR54" s="84"/>
      <c r="PDS54" s="84"/>
      <c r="PDT54" s="84"/>
      <c r="PDU54" s="84"/>
      <c r="PDV54" s="84"/>
      <c r="PDW54" s="84"/>
      <c r="PDX54" s="84"/>
      <c r="PDY54" s="84"/>
      <c r="PDZ54" s="84"/>
      <c r="PEA54" s="84"/>
      <c r="PEB54" s="84"/>
      <c r="PEC54" s="84"/>
      <c r="PED54" s="84"/>
      <c r="PEE54" s="84"/>
      <c r="PEF54" s="84"/>
      <c r="PEG54" s="84"/>
      <c r="PEH54" s="84"/>
      <c r="PEI54" s="84"/>
      <c r="PEJ54" s="84"/>
      <c r="PEK54" s="84"/>
      <c r="PEL54" s="84"/>
      <c r="PEM54" s="84"/>
      <c r="PEN54" s="84"/>
      <c r="PEO54" s="84"/>
      <c r="PEP54" s="84"/>
      <c r="PEQ54" s="84"/>
      <c r="PER54" s="84"/>
      <c r="PES54" s="84"/>
      <c r="PET54" s="84"/>
      <c r="PEU54" s="84"/>
      <c r="PEV54" s="84"/>
      <c r="PEW54" s="84"/>
      <c r="PEX54" s="84"/>
      <c r="PEY54" s="84"/>
      <c r="PEZ54" s="84"/>
      <c r="PFA54" s="84"/>
      <c r="PFB54" s="84"/>
      <c r="PFC54" s="84"/>
      <c r="PFD54" s="84"/>
      <c r="PFE54" s="84"/>
      <c r="PFF54" s="84"/>
      <c r="PFG54" s="84"/>
      <c r="PFH54" s="84"/>
      <c r="PFI54" s="84"/>
      <c r="PFJ54" s="84"/>
      <c r="PFK54" s="84"/>
      <c r="PFL54" s="84"/>
      <c r="PFM54" s="84"/>
      <c r="PFN54" s="84"/>
      <c r="PFO54" s="84"/>
      <c r="PFP54" s="84"/>
      <c r="PFQ54" s="84"/>
      <c r="PFR54" s="84"/>
      <c r="PFS54" s="84"/>
      <c r="PFT54" s="84"/>
      <c r="PFU54" s="84"/>
      <c r="PFV54" s="84"/>
      <c r="PFW54" s="84"/>
      <c r="PFX54" s="84"/>
      <c r="PFY54" s="84"/>
      <c r="PFZ54" s="84"/>
      <c r="PGA54" s="84"/>
      <c r="PGB54" s="84"/>
      <c r="PGC54" s="84"/>
      <c r="PGD54" s="84"/>
      <c r="PGE54" s="84"/>
      <c r="PGF54" s="84"/>
      <c r="PGG54" s="84"/>
      <c r="PGH54" s="84"/>
      <c r="PGI54" s="84"/>
      <c r="PGJ54" s="84"/>
      <c r="PGK54" s="84"/>
      <c r="PGL54" s="84"/>
      <c r="PGM54" s="84"/>
      <c r="PGN54" s="84"/>
      <c r="PGO54" s="84"/>
      <c r="PGP54" s="84"/>
      <c r="PGQ54" s="84"/>
      <c r="PGR54" s="84"/>
      <c r="PGS54" s="84"/>
      <c r="PGT54" s="84"/>
      <c r="PGU54" s="84"/>
      <c r="PGV54" s="84"/>
      <c r="PGW54" s="84"/>
      <c r="PGX54" s="84"/>
      <c r="PGY54" s="84"/>
      <c r="PGZ54" s="84"/>
      <c r="PHA54" s="84"/>
      <c r="PHB54" s="84"/>
      <c r="PHC54" s="84"/>
      <c r="PHD54" s="84"/>
      <c r="PHE54" s="84"/>
      <c r="PHF54" s="84"/>
      <c r="PHG54" s="84"/>
      <c r="PHH54" s="84"/>
      <c r="PHI54" s="84"/>
      <c r="PHJ54" s="84"/>
      <c r="PHK54" s="84"/>
      <c r="PHL54" s="84"/>
      <c r="PHM54" s="84"/>
      <c r="PHN54" s="84"/>
      <c r="PHO54" s="84"/>
      <c r="PHP54" s="84"/>
      <c r="PHQ54" s="84"/>
      <c r="PHR54" s="84"/>
      <c r="PHS54" s="84"/>
      <c r="PHT54" s="84"/>
      <c r="PHU54" s="84"/>
      <c r="PHV54" s="84"/>
      <c r="PHW54" s="84"/>
      <c r="PHX54" s="84"/>
      <c r="PHY54" s="84"/>
      <c r="PHZ54" s="84"/>
      <c r="PIA54" s="84"/>
      <c r="PIB54" s="84"/>
      <c r="PIC54" s="84"/>
      <c r="PID54" s="84"/>
      <c r="PIE54" s="84"/>
      <c r="PIF54" s="84"/>
      <c r="PIG54" s="84"/>
      <c r="PIH54" s="84"/>
      <c r="PII54" s="84"/>
      <c r="PIJ54" s="84"/>
      <c r="PIK54" s="84"/>
      <c r="PIL54" s="84"/>
      <c r="PIM54" s="84"/>
      <c r="PIN54" s="84"/>
      <c r="PIO54" s="84"/>
      <c r="PIP54" s="84"/>
      <c r="PIQ54" s="84"/>
      <c r="PIR54" s="84"/>
      <c r="PIS54" s="84"/>
      <c r="PIT54" s="84"/>
      <c r="PIU54" s="84"/>
      <c r="PIV54" s="84"/>
      <c r="PIW54" s="84"/>
      <c r="PIX54" s="84"/>
      <c r="PIY54" s="84"/>
      <c r="PIZ54" s="84"/>
      <c r="PJA54" s="84"/>
      <c r="PJB54" s="84"/>
      <c r="PJC54" s="84"/>
      <c r="PJD54" s="84"/>
      <c r="PJE54" s="84"/>
      <c r="PJF54" s="84"/>
      <c r="PJG54" s="84"/>
      <c r="PJH54" s="84"/>
      <c r="PJI54" s="84"/>
      <c r="PJJ54" s="84"/>
      <c r="PJK54" s="84"/>
      <c r="PJL54" s="84"/>
      <c r="PJM54" s="84"/>
      <c r="PJN54" s="84"/>
      <c r="PJO54" s="84"/>
      <c r="PJP54" s="84"/>
      <c r="PJQ54" s="84"/>
      <c r="PJR54" s="84"/>
      <c r="PJS54" s="84"/>
      <c r="PJT54" s="84"/>
      <c r="PJU54" s="84"/>
      <c r="PJV54" s="84"/>
      <c r="PJW54" s="84"/>
      <c r="PJX54" s="84"/>
      <c r="PJY54" s="84"/>
      <c r="PJZ54" s="84"/>
      <c r="PKA54" s="84"/>
      <c r="PKB54" s="84"/>
      <c r="PKC54" s="84"/>
      <c r="PKD54" s="84"/>
      <c r="PKE54" s="84"/>
      <c r="PKF54" s="84"/>
      <c r="PKG54" s="84"/>
      <c r="PKH54" s="84"/>
      <c r="PKI54" s="84"/>
      <c r="PKJ54" s="84"/>
      <c r="PKK54" s="84"/>
      <c r="PKL54" s="84"/>
      <c r="PKM54" s="84"/>
      <c r="PKN54" s="84"/>
      <c r="PKO54" s="84"/>
      <c r="PKP54" s="84"/>
      <c r="PKQ54" s="84"/>
      <c r="PKR54" s="84"/>
      <c r="PKS54" s="84"/>
      <c r="PKT54" s="84"/>
      <c r="PKU54" s="84"/>
      <c r="PKV54" s="84"/>
      <c r="PKW54" s="84"/>
      <c r="PKX54" s="84"/>
      <c r="PKY54" s="84"/>
      <c r="PKZ54" s="84"/>
      <c r="PLA54" s="84"/>
      <c r="PLB54" s="84"/>
      <c r="PLC54" s="84"/>
      <c r="PLD54" s="84"/>
      <c r="PLE54" s="84"/>
      <c r="PLF54" s="84"/>
      <c r="PLG54" s="84"/>
      <c r="PLH54" s="84"/>
      <c r="PLI54" s="84"/>
      <c r="PLJ54" s="84"/>
      <c r="PLK54" s="84"/>
      <c r="PLL54" s="84"/>
      <c r="PLM54" s="84"/>
      <c r="PLN54" s="84"/>
      <c r="PLO54" s="84"/>
      <c r="PLP54" s="84"/>
      <c r="PLQ54" s="84"/>
      <c r="PLR54" s="84"/>
      <c r="PLS54" s="84"/>
      <c r="PLT54" s="84"/>
      <c r="PLU54" s="84"/>
      <c r="PLV54" s="84"/>
      <c r="PLW54" s="84"/>
      <c r="PLX54" s="84"/>
      <c r="PLY54" s="84"/>
      <c r="PLZ54" s="84"/>
      <c r="PMA54" s="84"/>
      <c r="PMB54" s="84"/>
      <c r="PMC54" s="84"/>
      <c r="PMD54" s="84"/>
      <c r="PME54" s="84"/>
      <c r="PMF54" s="84"/>
      <c r="PMG54" s="84"/>
      <c r="PMH54" s="84"/>
      <c r="PMI54" s="84"/>
      <c r="PMJ54" s="84"/>
      <c r="PMK54" s="84"/>
      <c r="PML54" s="84"/>
      <c r="PMM54" s="84"/>
      <c r="PMN54" s="84"/>
      <c r="PMO54" s="84"/>
      <c r="PMP54" s="84"/>
      <c r="PMQ54" s="84"/>
      <c r="PMR54" s="84"/>
      <c r="PMS54" s="84"/>
      <c r="PMT54" s="84"/>
      <c r="PMU54" s="84"/>
      <c r="PMV54" s="84"/>
      <c r="PMW54" s="84"/>
      <c r="PMX54" s="84"/>
      <c r="PMY54" s="84"/>
      <c r="PMZ54" s="84"/>
      <c r="PNA54" s="84"/>
      <c r="PNB54" s="84"/>
      <c r="PNC54" s="84"/>
      <c r="PND54" s="84"/>
      <c r="PNE54" s="84"/>
      <c r="PNF54" s="84"/>
      <c r="PNG54" s="84"/>
      <c r="PNH54" s="84"/>
      <c r="PNI54" s="84"/>
      <c r="PNJ54" s="84"/>
      <c r="PNK54" s="84"/>
      <c r="PNL54" s="84"/>
      <c r="PNM54" s="84"/>
      <c r="PNN54" s="84"/>
      <c r="PNO54" s="84"/>
      <c r="PNP54" s="84"/>
      <c r="PNQ54" s="84"/>
      <c r="PNR54" s="84"/>
      <c r="PNS54" s="84"/>
      <c r="PNT54" s="84"/>
      <c r="PNU54" s="84"/>
      <c r="PNV54" s="84"/>
      <c r="PNW54" s="84"/>
      <c r="PNX54" s="84"/>
      <c r="PNY54" s="84"/>
      <c r="PNZ54" s="84"/>
      <c r="POA54" s="84"/>
      <c r="POB54" s="84"/>
      <c r="POC54" s="84"/>
      <c r="POD54" s="84"/>
      <c r="POE54" s="84"/>
      <c r="POF54" s="84"/>
      <c r="POG54" s="84"/>
      <c r="POH54" s="84"/>
      <c r="POI54" s="84"/>
      <c r="POJ54" s="84"/>
      <c r="POK54" s="84"/>
      <c r="POL54" s="84"/>
      <c r="POM54" s="84"/>
      <c r="PON54" s="84"/>
      <c r="POO54" s="84"/>
      <c r="POP54" s="84"/>
      <c r="POQ54" s="84"/>
      <c r="POR54" s="84"/>
      <c r="POS54" s="84"/>
      <c r="POT54" s="84"/>
      <c r="POU54" s="84"/>
      <c r="POV54" s="84"/>
      <c r="POW54" s="84"/>
      <c r="POX54" s="84"/>
      <c r="POY54" s="84"/>
      <c r="POZ54" s="84"/>
      <c r="PPA54" s="84"/>
      <c r="PPB54" s="84"/>
      <c r="PPC54" s="84"/>
      <c r="PPD54" s="84"/>
      <c r="PPE54" s="84"/>
      <c r="PPF54" s="84"/>
      <c r="PPG54" s="84"/>
      <c r="PPH54" s="84"/>
      <c r="PPI54" s="84"/>
      <c r="PPJ54" s="84"/>
      <c r="PPK54" s="84"/>
      <c r="PPL54" s="84"/>
      <c r="PPM54" s="84"/>
      <c r="PPN54" s="84"/>
      <c r="PPO54" s="84"/>
      <c r="PPP54" s="84"/>
      <c r="PPQ54" s="84"/>
      <c r="PPR54" s="84"/>
      <c r="PPS54" s="84"/>
      <c r="PPT54" s="84"/>
      <c r="PPU54" s="84"/>
      <c r="PPV54" s="84"/>
      <c r="PPW54" s="84"/>
      <c r="PPX54" s="84"/>
      <c r="PPY54" s="84"/>
      <c r="PPZ54" s="84"/>
      <c r="PQA54" s="84"/>
      <c r="PQB54" s="84"/>
      <c r="PQC54" s="84"/>
      <c r="PQD54" s="84"/>
      <c r="PQE54" s="84"/>
      <c r="PQF54" s="84"/>
      <c r="PQG54" s="84"/>
      <c r="PQH54" s="84"/>
      <c r="PQI54" s="84"/>
      <c r="PQJ54" s="84"/>
      <c r="PQK54" s="84"/>
      <c r="PQL54" s="84"/>
      <c r="PQM54" s="84"/>
      <c r="PQN54" s="84"/>
      <c r="PQO54" s="84"/>
      <c r="PQP54" s="84"/>
      <c r="PQQ54" s="84"/>
      <c r="PQR54" s="84"/>
      <c r="PQS54" s="84"/>
      <c r="PQT54" s="84"/>
      <c r="PQU54" s="84"/>
      <c r="PQV54" s="84"/>
      <c r="PQW54" s="84"/>
      <c r="PQX54" s="84"/>
      <c r="PQY54" s="84"/>
      <c r="PQZ54" s="84"/>
      <c r="PRA54" s="84"/>
      <c r="PRB54" s="84"/>
      <c r="PRC54" s="84"/>
      <c r="PRD54" s="84"/>
      <c r="PRE54" s="84"/>
      <c r="PRF54" s="84"/>
      <c r="PRG54" s="84"/>
      <c r="PRH54" s="84"/>
      <c r="PRI54" s="84"/>
      <c r="PRJ54" s="84"/>
      <c r="PRK54" s="84"/>
      <c r="PRL54" s="84"/>
      <c r="PRM54" s="84"/>
      <c r="PRN54" s="84"/>
      <c r="PRO54" s="84"/>
      <c r="PRP54" s="84"/>
      <c r="PRQ54" s="84"/>
      <c r="PRR54" s="84"/>
      <c r="PRS54" s="84"/>
      <c r="PRT54" s="84"/>
      <c r="PRU54" s="84"/>
      <c r="PRV54" s="84"/>
      <c r="PRW54" s="84"/>
      <c r="PRX54" s="84"/>
      <c r="PRY54" s="84"/>
      <c r="PRZ54" s="84"/>
      <c r="PSA54" s="84"/>
      <c r="PSB54" s="84"/>
      <c r="PSC54" s="84"/>
      <c r="PSD54" s="84"/>
      <c r="PSE54" s="84"/>
      <c r="PSF54" s="84"/>
      <c r="PSG54" s="84"/>
      <c r="PSH54" s="84"/>
      <c r="PSI54" s="84"/>
      <c r="PSJ54" s="84"/>
      <c r="PSK54" s="84"/>
      <c r="PSL54" s="84"/>
      <c r="PSM54" s="84"/>
      <c r="PSN54" s="84"/>
      <c r="PSO54" s="84"/>
      <c r="PSP54" s="84"/>
      <c r="PSQ54" s="84"/>
      <c r="PSR54" s="84"/>
      <c r="PSS54" s="84"/>
      <c r="PST54" s="84"/>
      <c r="PSU54" s="84"/>
      <c r="PSV54" s="84"/>
      <c r="PSW54" s="84"/>
      <c r="PSX54" s="84"/>
      <c r="PSY54" s="84"/>
      <c r="PSZ54" s="84"/>
      <c r="PTA54" s="84"/>
      <c r="PTB54" s="84"/>
      <c r="PTC54" s="84"/>
      <c r="PTD54" s="84"/>
      <c r="PTE54" s="84"/>
      <c r="PTF54" s="84"/>
      <c r="PTG54" s="84"/>
      <c r="PTH54" s="84"/>
      <c r="PTI54" s="84"/>
      <c r="PTJ54" s="84"/>
      <c r="PTK54" s="84"/>
      <c r="PTL54" s="84"/>
      <c r="PTM54" s="84"/>
      <c r="PTN54" s="84"/>
      <c r="PTO54" s="84"/>
      <c r="PTP54" s="84"/>
      <c r="PTQ54" s="84"/>
      <c r="PTR54" s="84"/>
      <c r="PTS54" s="84"/>
      <c r="PTT54" s="84"/>
      <c r="PTU54" s="84"/>
      <c r="PTV54" s="84"/>
      <c r="PTW54" s="84"/>
      <c r="PTX54" s="84"/>
      <c r="PTY54" s="84"/>
      <c r="PTZ54" s="84"/>
      <c r="PUA54" s="84"/>
      <c r="PUB54" s="84"/>
      <c r="PUC54" s="84"/>
      <c r="PUD54" s="84"/>
      <c r="PUE54" s="84"/>
      <c r="PUF54" s="84"/>
      <c r="PUG54" s="84"/>
      <c r="PUH54" s="84"/>
      <c r="PUI54" s="84"/>
      <c r="PUJ54" s="84"/>
      <c r="PUK54" s="84"/>
      <c r="PUL54" s="84"/>
      <c r="PUM54" s="84"/>
      <c r="PUN54" s="84"/>
      <c r="PUO54" s="84"/>
      <c r="PUP54" s="84"/>
      <c r="PUQ54" s="84"/>
      <c r="PUR54" s="84"/>
      <c r="PUS54" s="84"/>
      <c r="PUT54" s="84"/>
      <c r="PUU54" s="84"/>
      <c r="PUV54" s="84"/>
      <c r="PUW54" s="84"/>
      <c r="PUX54" s="84"/>
      <c r="PUY54" s="84"/>
      <c r="PUZ54" s="84"/>
      <c r="PVA54" s="84"/>
      <c r="PVB54" s="84"/>
      <c r="PVC54" s="84"/>
      <c r="PVD54" s="84"/>
      <c r="PVE54" s="84"/>
      <c r="PVF54" s="84"/>
      <c r="PVG54" s="84"/>
      <c r="PVH54" s="84"/>
      <c r="PVI54" s="84"/>
      <c r="PVJ54" s="84"/>
      <c r="PVK54" s="84"/>
      <c r="PVL54" s="84"/>
      <c r="PVM54" s="84"/>
      <c r="PVN54" s="84"/>
      <c r="PVO54" s="84"/>
      <c r="PVP54" s="84"/>
      <c r="PVQ54" s="84"/>
      <c r="PVR54" s="84"/>
      <c r="PVS54" s="84"/>
      <c r="PVT54" s="84"/>
      <c r="PVU54" s="84"/>
      <c r="PVV54" s="84"/>
      <c r="PVW54" s="84"/>
      <c r="PVX54" s="84"/>
      <c r="PVY54" s="84"/>
      <c r="PVZ54" s="84"/>
      <c r="PWA54" s="84"/>
      <c r="PWB54" s="84"/>
      <c r="PWC54" s="84"/>
      <c r="PWD54" s="84"/>
      <c r="PWE54" s="84"/>
      <c r="PWF54" s="84"/>
      <c r="PWG54" s="84"/>
      <c r="PWH54" s="84"/>
      <c r="PWI54" s="84"/>
      <c r="PWJ54" s="84"/>
      <c r="PWK54" s="84"/>
      <c r="PWL54" s="84"/>
      <c r="PWM54" s="84"/>
      <c r="PWN54" s="84"/>
      <c r="PWO54" s="84"/>
      <c r="PWP54" s="84"/>
      <c r="PWQ54" s="84"/>
      <c r="PWR54" s="84"/>
      <c r="PWS54" s="84"/>
      <c r="PWT54" s="84"/>
      <c r="PWU54" s="84"/>
      <c r="PWV54" s="84"/>
      <c r="PWW54" s="84"/>
      <c r="PWX54" s="84"/>
      <c r="PWY54" s="84"/>
      <c r="PWZ54" s="84"/>
      <c r="PXA54" s="84"/>
      <c r="PXB54" s="84"/>
      <c r="PXC54" s="84"/>
      <c r="PXD54" s="84"/>
      <c r="PXE54" s="84"/>
      <c r="PXF54" s="84"/>
      <c r="PXG54" s="84"/>
      <c r="PXH54" s="84"/>
      <c r="PXI54" s="84"/>
      <c r="PXJ54" s="84"/>
      <c r="PXK54" s="84"/>
      <c r="PXL54" s="84"/>
      <c r="PXM54" s="84"/>
      <c r="PXN54" s="84"/>
      <c r="PXO54" s="84"/>
      <c r="PXP54" s="84"/>
      <c r="PXQ54" s="84"/>
      <c r="PXR54" s="84"/>
      <c r="PXS54" s="84"/>
      <c r="PXT54" s="84"/>
      <c r="PXU54" s="84"/>
      <c r="PXV54" s="84"/>
      <c r="PXW54" s="84"/>
      <c r="PXX54" s="84"/>
      <c r="PXY54" s="84"/>
      <c r="PXZ54" s="84"/>
      <c r="PYA54" s="84"/>
      <c r="PYB54" s="84"/>
      <c r="PYC54" s="84"/>
      <c r="PYD54" s="84"/>
      <c r="PYE54" s="84"/>
      <c r="PYF54" s="84"/>
      <c r="PYG54" s="84"/>
      <c r="PYH54" s="84"/>
      <c r="PYI54" s="84"/>
      <c r="PYJ54" s="84"/>
      <c r="PYK54" s="84"/>
      <c r="PYL54" s="84"/>
      <c r="PYM54" s="84"/>
      <c r="PYN54" s="84"/>
      <c r="PYO54" s="84"/>
      <c r="PYP54" s="84"/>
      <c r="PYQ54" s="84"/>
      <c r="PYR54" s="84"/>
      <c r="PYS54" s="84"/>
      <c r="PYT54" s="84"/>
      <c r="PYU54" s="84"/>
      <c r="PYV54" s="84"/>
      <c r="PYW54" s="84"/>
      <c r="PYX54" s="84"/>
      <c r="PYY54" s="84"/>
      <c r="PYZ54" s="84"/>
      <c r="PZA54" s="84"/>
      <c r="PZB54" s="84"/>
      <c r="PZC54" s="84"/>
      <c r="PZD54" s="84"/>
      <c r="PZE54" s="84"/>
      <c r="PZF54" s="84"/>
      <c r="PZG54" s="84"/>
      <c r="PZH54" s="84"/>
      <c r="PZI54" s="84"/>
      <c r="PZJ54" s="84"/>
      <c r="PZK54" s="84"/>
      <c r="PZL54" s="84"/>
      <c r="PZM54" s="84"/>
      <c r="PZN54" s="84"/>
      <c r="PZO54" s="84"/>
      <c r="PZP54" s="84"/>
      <c r="PZQ54" s="84"/>
      <c r="PZR54" s="84"/>
      <c r="PZS54" s="84"/>
      <c r="PZT54" s="84"/>
      <c r="PZU54" s="84"/>
      <c r="PZV54" s="84"/>
      <c r="PZW54" s="84"/>
      <c r="PZX54" s="84"/>
      <c r="PZY54" s="84"/>
      <c r="PZZ54" s="84"/>
      <c r="QAA54" s="84"/>
      <c r="QAB54" s="84"/>
      <c r="QAC54" s="84"/>
      <c r="QAD54" s="84"/>
      <c r="QAE54" s="84"/>
      <c r="QAF54" s="84"/>
      <c r="QAG54" s="84"/>
      <c r="QAH54" s="84"/>
      <c r="QAI54" s="84"/>
      <c r="QAJ54" s="84"/>
      <c r="QAK54" s="84"/>
      <c r="QAL54" s="84"/>
      <c r="QAM54" s="84"/>
      <c r="QAN54" s="84"/>
      <c r="QAO54" s="84"/>
      <c r="QAP54" s="84"/>
      <c r="QAQ54" s="84"/>
      <c r="QAR54" s="84"/>
      <c r="QAS54" s="84"/>
      <c r="QAT54" s="84"/>
      <c r="QAU54" s="84"/>
      <c r="QAV54" s="84"/>
      <c r="QAW54" s="84"/>
      <c r="QAX54" s="84"/>
      <c r="QAY54" s="84"/>
      <c r="QAZ54" s="84"/>
      <c r="QBA54" s="84"/>
      <c r="QBB54" s="84"/>
      <c r="QBC54" s="84"/>
      <c r="QBD54" s="84"/>
      <c r="QBE54" s="84"/>
      <c r="QBF54" s="84"/>
      <c r="QBG54" s="84"/>
      <c r="QBH54" s="84"/>
      <c r="QBI54" s="84"/>
      <c r="QBJ54" s="84"/>
      <c r="QBK54" s="84"/>
      <c r="QBL54" s="84"/>
      <c r="QBM54" s="84"/>
      <c r="QBN54" s="84"/>
      <c r="QBO54" s="84"/>
      <c r="QBP54" s="84"/>
      <c r="QBQ54" s="84"/>
      <c r="QBR54" s="84"/>
      <c r="QBS54" s="84"/>
      <c r="QBT54" s="84"/>
      <c r="QBU54" s="84"/>
      <c r="QBV54" s="84"/>
      <c r="QBW54" s="84"/>
      <c r="QBX54" s="84"/>
      <c r="QBY54" s="84"/>
      <c r="QBZ54" s="84"/>
      <c r="QCA54" s="84"/>
      <c r="QCB54" s="84"/>
      <c r="QCC54" s="84"/>
      <c r="QCD54" s="84"/>
      <c r="QCE54" s="84"/>
      <c r="QCF54" s="84"/>
      <c r="QCG54" s="84"/>
      <c r="QCH54" s="84"/>
      <c r="QCI54" s="84"/>
      <c r="QCJ54" s="84"/>
      <c r="QCK54" s="84"/>
      <c r="QCL54" s="84"/>
      <c r="QCM54" s="84"/>
      <c r="QCN54" s="84"/>
      <c r="QCO54" s="84"/>
      <c r="QCP54" s="84"/>
      <c r="QCQ54" s="84"/>
      <c r="QCR54" s="84"/>
      <c r="QCS54" s="84"/>
      <c r="QCT54" s="84"/>
      <c r="QCU54" s="84"/>
      <c r="QCV54" s="84"/>
      <c r="QCW54" s="84"/>
      <c r="QCX54" s="84"/>
      <c r="QCY54" s="84"/>
      <c r="QCZ54" s="84"/>
      <c r="QDA54" s="84"/>
      <c r="QDB54" s="84"/>
      <c r="QDC54" s="84"/>
      <c r="QDD54" s="84"/>
      <c r="QDE54" s="84"/>
      <c r="QDF54" s="84"/>
      <c r="QDG54" s="84"/>
      <c r="QDH54" s="84"/>
      <c r="QDI54" s="84"/>
      <c r="QDJ54" s="84"/>
      <c r="QDK54" s="84"/>
      <c r="QDL54" s="84"/>
      <c r="QDM54" s="84"/>
      <c r="QDN54" s="84"/>
      <c r="QDO54" s="84"/>
      <c r="QDP54" s="84"/>
      <c r="QDQ54" s="84"/>
      <c r="QDR54" s="84"/>
      <c r="QDS54" s="84"/>
      <c r="QDT54" s="84"/>
      <c r="QDU54" s="84"/>
      <c r="QDV54" s="84"/>
      <c r="QDW54" s="84"/>
      <c r="QDX54" s="84"/>
      <c r="QDY54" s="84"/>
      <c r="QDZ54" s="84"/>
      <c r="QEA54" s="84"/>
      <c r="QEB54" s="84"/>
      <c r="QEC54" s="84"/>
      <c r="QED54" s="84"/>
      <c r="QEE54" s="84"/>
      <c r="QEF54" s="84"/>
      <c r="QEG54" s="84"/>
      <c r="QEH54" s="84"/>
      <c r="QEI54" s="84"/>
      <c r="QEJ54" s="84"/>
      <c r="QEK54" s="84"/>
      <c r="QEL54" s="84"/>
      <c r="QEM54" s="84"/>
      <c r="QEN54" s="84"/>
      <c r="QEO54" s="84"/>
      <c r="QEP54" s="84"/>
      <c r="QEQ54" s="84"/>
      <c r="QER54" s="84"/>
      <c r="QES54" s="84"/>
      <c r="QET54" s="84"/>
      <c r="QEU54" s="84"/>
      <c r="QEV54" s="84"/>
      <c r="QEW54" s="84"/>
      <c r="QEX54" s="84"/>
      <c r="QEY54" s="84"/>
      <c r="QEZ54" s="84"/>
      <c r="QFA54" s="84"/>
      <c r="QFB54" s="84"/>
      <c r="QFC54" s="84"/>
      <c r="QFD54" s="84"/>
      <c r="QFE54" s="84"/>
      <c r="QFF54" s="84"/>
      <c r="QFG54" s="84"/>
      <c r="QFH54" s="84"/>
      <c r="QFI54" s="84"/>
      <c r="QFJ54" s="84"/>
      <c r="QFK54" s="84"/>
      <c r="QFL54" s="84"/>
      <c r="QFM54" s="84"/>
      <c r="QFN54" s="84"/>
      <c r="QFO54" s="84"/>
      <c r="QFP54" s="84"/>
      <c r="QFQ54" s="84"/>
      <c r="QFR54" s="84"/>
      <c r="QFS54" s="84"/>
      <c r="QFT54" s="84"/>
      <c r="QFU54" s="84"/>
      <c r="QFV54" s="84"/>
      <c r="QFW54" s="84"/>
      <c r="QFX54" s="84"/>
      <c r="QFY54" s="84"/>
      <c r="QFZ54" s="84"/>
      <c r="QGA54" s="84"/>
      <c r="QGB54" s="84"/>
      <c r="QGC54" s="84"/>
      <c r="QGD54" s="84"/>
      <c r="QGE54" s="84"/>
      <c r="QGF54" s="84"/>
      <c r="QGG54" s="84"/>
      <c r="QGH54" s="84"/>
      <c r="QGI54" s="84"/>
      <c r="QGJ54" s="84"/>
      <c r="QGK54" s="84"/>
      <c r="QGL54" s="84"/>
      <c r="QGM54" s="84"/>
      <c r="QGN54" s="84"/>
      <c r="QGO54" s="84"/>
      <c r="QGP54" s="84"/>
      <c r="QGQ54" s="84"/>
      <c r="QGR54" s="84"/>
      <c r="QGS54" s="84"/>
      <c r="QGT54" s="84"/>
      <c r="QGU54" s="84"/>
      <c r="QGV54" s="84"/>
      <c r="QGW54" s="84"/>
      <c r="QGX54" s="84"/>
      <c r="QGY54" s="84"/>
      <c r="QGZ54" s="84"/>
      <c r="QHA54" s="84"/>
      <c r="QHB54" s="84"/>
      <c r="QHC54" s="84"/>
      <c r="QHD54" s="84"/>
      <c r="QHE54" s="84"/>
      <c r="QHF54" s="84"/>
      <c r="QHG54" s="84"/>
      <c r="QHH54" s="84"/>
      <c r="QHI54" s="84"/>
      <c r="QHJ54" s="84"/>
      <c r="QHK54" s="84"/>
      <c r="QHL54" s="84"/>
      <c r="QHM54" s="84"/>
      <c r="QHN54" s="84"/>
      <c r="QHO54" s="84"/>
      <c r="QHP54" s="84"/>
      <c r="QHQ54" s="84"/>
      <c r="QHR54" s="84"/>
      <c r="QHS54" s="84"/>
      <c r="QHT54" s="84"/>
      <c r="QHU54" s="84"/>
      <c r="QHV54" s="84"/>
      <c r="QHW54" s="84"/>
      <c r="QHX54" s="84"/>
      <c r="QHY54" s="84"/>
      <c r="QHZ54" s="84"/>
      <c r="QIA54" s="84"/>
      <c r="QIB54" s="84"/>
      <c r="QIC54" s="84"/>
      <c r="QID54" s="84"/>
      <c r="QIE54" s="84"/>
      <c r="QIF54" s="84"/>
      <c r="QIG54" s="84"/>
      <c r="QIH54" s="84"/>
      <c r="QII54" s="84"/>
      <c r="QIJ54" s="84"/>
      <c r="QIK54" s="84"/>
      <c r="QIL54" s="84"/>
      <c r="QIM54" s="84"/>
      <c r="QIN54" s="84"/>
      <c r="QIO54" s="84"/>
      <c r="QIP54" s="84"/>
      <c r="QIQ54" s="84"/>
      <c r="QIR54" s="84"/>
      <c r="QIS54" s="84"/>
      <c r="QIT54" s="84"/>
      <c r="QIU54" s="84"/>
      <c r="QIV54" s="84"/>
      <c r="QIW54" s="84"/>
      <c r="QIX54" s="84"/>
      <c r="QIY54" s="84"/>
      <c r="QIZ54" s="84"/>
      <c r="QJA54" s="84"/>
      <c r="QJB54" s="84"/>
      <c r="QJC54" s="84"/>
      <c r="QJD54" s="84"/>
      <c r="QJE54" s="84"/>
      <c r="QJF54" s="84"/>
      <c r="QJG54" s="84"/>
      <c r="QJH54" s="84"/>
      <c r="QJI54" s="84"/>
      <c r="QJJ54" s="84"/>
      <c r="QJK54" s="84"/>
      <c r="QJL54" s="84"/>
      <c r="QJM54" s="84"/>
      <c r="QJN54" s="84"/>
      <c r="QJO54" s="84"/>
      <c r="QJP54" s="84"/>
      <c r="QJQ54" s="84"/>
      <c r="QJR54" s="84"/>
      <c r="QJS54" s="84"/>
      <c r="QJT54" s="84"/>
      <c r="QJU54" s="84"/>
      <c r="QJV54" s="84"/>
      <c r="QJW54" s="84"/>
      <c r="QJX54" s="84"/>
      <c r="QJY54" s="84"/>
      <c r="QJZ54" s="84"/>
      <c r="QKA54" s="84"/>
      <c r="QKB54" s="84"/>
      <c r="QKC54" s="84"/>
      <c r="QKD54" s="84"/>
      <c r="QKE54" s="84"/>
      <c r="QKF54" s="84"/>
      <c r="QKG54" s="84"/>
      <c r="QKH54" s="84"/>
      <c r="QKI54" s="84"/>
      <c r="QKJ54" s="84"/>
      <c r="QKK54" s="84"/>
      <c r="QKL54" s="84"/>
      <c r="QKM54" s="84"/>
      <c r="QKN54" s="84"/>
      <c r="QKO54" s="84"/>
      <c r="QKP54" s="84"/>
      <c r="QKQ54" s="84"/>
      <c r="QKR54" s="84"/>
      <c r="QKS54" s="84"/>
      <c r="QKT54" s="84"/>
      <c r="QKU54" s="84"/>
      <c r="QKV54" s="84"/>
      <c r="QKW54" s="84"/>
      <c r="QKX54" s="84"/>
      <c r="QKY54" s="84"/>
      <c r="QKZ54" s="84"/>
      <c r="QLA54" s="84"/>
      <c r="QLB54" s="84"/>
      <c r="QLC54" s="84"/>
      <c r="QLD54" s="84"/>
      <c r="QLE54" s="84"/>
      <c r="QLF54" s="84"/>
      <c r="QLG54" s="84"/>
      <c r="QLH54" s="84"/>
      <c r="QLI54" s="84"/>
      <c r="QLJ54" s="84"/>
      <c r="QLK54" s="84"/>
      <c r="QLL54" s="84"/>
      <c r="QLM54" s="84"/>
      <c r="QLN54" s="84"/>
      <c r="QLO54" s="84"/>
      <c r="QLP54" s="84"/>
      <c r="QLQ54" s="84"/>
      <c r="QLR54" s="84"/>
      <c r="QLS54" s="84"/>
      <c r="QLT54" s="84"/>
      <c r="QLU54" s="84"/>
      <c r="QLV54" s="84"/>
      <c r="QLW54" s="84"/>
      <c r="QLX54" s="84"/>
      <c r="QLY54" s="84"/>
      <c r="QLZ54" s="84"/>
      <c r="QMA54" s="84"/>
      <c r="QMB54" s="84"/>
      <c r="QMC54" s="84"/>
      <c r="QMD54" s="84"/>
      <c r="QME54" s="84"/>
      <c r="QMF54" s="84"/>
      <c r="QMG54" s="84"/>
      <c r="QMH54" s="84"/>
      <c r="QMI54" s="84"/>
      <c r="QMJ54" s="84"/>
      <c r="QMK54" s="84"/>
      <c r="QML54" s="84"/>
      <c r="QMM54" s="84"/>
      <c r="QMN54" s="84"/>
      <c r="QMO54" s="84"/>
      <c r="QMP54" s="84"/>
      <c r="QMQ54" s="84"/>
      <c r="QMR54" s="84"/>
      <c r="QMS54" s="84"/>
      <c r="QMT54" s="84"/>
      <c r="QMU54" s="84"/>
      <c r="QMV54" s="84"/>
      <c r="QMW54" s="84"/>
      <c r="QMX54" s="84"/>
      <c r="QMY54" s="84"/>
      <c r="QMZ54" s="84"/>
      <c r="QNA54" s="84"/>
      <c r="QNB54" s="84"/>
      <c r="QNC54" s="84"/>
      <c r="QND54" s="84"/>
      <c r="QNE54" s="84"/>
      <c r="QNF54" s="84"/>
      <c r="QNG54" s="84"/>
      <c r="QNH54" s="84"/>
      <c r="QNI54" s="84"/>
      <c r="QNJ54" s="84"/>
      <c r="QNK54" s="84"/>
      <c r="QNL54" s="84"/>
      <c r="QNM54" s="84"/>
      <c r="QNN54" s="84"/>
      <c r="QNO54" s="84"/>
      <c r="QNP54" s="84"/>
      <c r="QNQ54" s="84"/>
      <c r="QNR54" s="84"/>
      <c r="QNS54" s="84"/>
      <c r="QNT54" s="84"/>
      <c r="QNU54" s="84"/>
      <c r="QNV54" s="84"/>
      <c r="QNW54" s="84"/>
      <c r="QNX54" s="84"/>
      <c r="QNY54" s="84"/>
      <c r="QNZ54" s="84"/>
      <c r="QOA54" s="84"/>
      <c r="QOB54" s="84"/>
      <c r="QOC54" s="84"/>
      <c r="QOD54" s="84"/>
      <c r="QOE54" s="84"/>
      <c r="QOF54" s="84"/>
      <c r="QOG54" s="84"/>
      <c r="QOH54" s="84"/>
      <c r="QOI54" s="84"/>
      <c r="QOJ54" s="84"/>
      <c r="QOK54" s="84"/>
      <c r="QOL54" s="84"/>
      <c r="QOM54" s="84"/>
      <c r="QON54" s="84"/>
      <c r="QOO54" s="84"/>
      <c r="QOP54" s="84"/>
      <c r="QOQ54" s="84"/>
      <c r="QOR54" s="84"/>
      <c r="QOS54" s="84"/>
      <c r="QOT54" s="84"/>
      <c r="QOU54" s="84"/>
      <c r="QOV54" s="84"/>
      <c r="QOW54" s="84"/>
      <c r="QOX54" s="84"/>
      <c r="QOY54" s="84"/>
      <c r="QOZ54" s="84"/>
      <c r="QPA54" s="84"/>
      <c r="QPB54" s="84"/>
      <c r="QPC54" s="84"/>
      <c r="QPD54" s="84"/>
      <c r="QPE54" s="84"/>
      <c r="QPF54" s="84"/>
      <c r="QPG54" s="84"/>
      <c r="QPH54" s="84"/>
      <c r="QPI54" s="84"/>
      <c r="QPJ54" s="84"/>
      <c r="QPK54" s="84"/>
      <c r="QPL54" s="84"/>
      <c r="QPM54" s="84"/>
      <c r="QPN54" s="84"/>
      <c r="QPO54" s="84"/>
      <c r="QPP54" s="84"/>
      <c r="QPQ54" s="84"/>
      <c r="QPR54" s="84"/>
      <c r="QPS54" s="84"/>
      <c r="QPT54" s="84"/>
      <c r="QPU54" s="84"/>
      <c r="QPV54" s="84"/>
      <c r="QPW54" s="84"/>
      <c r="QPX54" s="84"/>
      <c r="QPY54" s="84"/>
      <c r="QPZ54" s="84"/>
      <c r="QQA54" s="84"/>
      <c r="QQB54" s="84"/>
      <c r="QQC54" s="84"/>
      <c r="QQD54" s="84"/>
      <c r="QQE54" s="84"/>
      <c r="QQF54" s="84"/>
      <c r="QQG54" s="84"/>
      <c r="QQH54" s="84"/>
      <c r="QQI54" s="84"/>
      <c r="QQJ54" s="84"/>
      <c r="QQK54" s="84"/>
      <c r="QQL54" s="84"/>
      <c r="QQM54" s="84"/>
      <c r="QQN54" s="84"/>
      <c r="QQO54" s="84"/>
      <c r="QQP54" s="84"/>
      <c r="QQQ54" s="84"/>
      <c r="QQR54" s="84"/>
      <c r="QQS54" s="84"/>
      <c r="QQT54" s="84"/>
      <c r="QQU54" s="84"/>
      <c r="QQV54" s="84"/>
      <c r="QQW54" s="84"/>
      <c r="QQX54" s="84"/>
      <c r="QQY54" s="84"/>
      <c r="QQZ54" s="84"/>
      <c r="QRA54" s="84"/>
      <c r="QRB54" s="84"/>
      <c r="QRC54" s="84"/>
      <c r="QRD54" s="84"/>
      <c r="QRE54" s="84"/>
      <c r="QRF54" s="84"/>
      <c r="QRG54" s="84"/>
      <c r="QRH54" s="84"/>
      <c r="QRI54" s="84"/>
      <c r="QRJ54" s="84"/>
      <c r="QRK54" s="84"/>
      <c r="QRL54" s="84"/>
      <c r="QRM54" s="84"/>
      <c r="QRN54" s="84"/>
      <c r="QRO54" s="84"/>
      <c r="QRP54" s="84"/>
      <c r="QRQ54" s="84"/>
      <c r="QRR54" s="84"/>
      <c r="QRS54" s="84"/>
      <c r="QRT54" s="84"/>
      <c r="QRU54" s="84"/>
      <c r="QRV54" s="84"/>
      <c r="QRW54" s="84"/>
      <c r="QRX54" s="84"/>
      <c r="QRY54" s="84"/>
      <c r="QRZ54" s="84"/>
      <c r="QSA54" s="84"/>
      <c r="QSB54" s="84"/>
      <c r="QSC54" s="84"/>
      <c r="QSD54" s="84"/>
      <c r="QSE54" s="84"/>
      <c r="QSF54" s="84"/>
      <c r="QSG54" s="84"/>
      <c r="QSH54" s="84"/>
      <c r="QSI54" s="84"/>
      <c r="QSJ54" s="84"/>
      <c r="QSK54" s="84"/>
      <c r="QSL54" s="84"/>
      <c r="QSM54" s="84"/>
      <c r="QSN54" s="84"/>
      <c r="QSO54" s="84"/>
      <c r="QSP54" s="84"/>
      <c r="QSQ54" s="84"/>
      <c r="QSR54" s="84"/>
      <c r="QSS54" s="84"/>
      <c r="QST54" s="84"/>
      <c r="QSU54" s="84"/>
      <c r="QSV54" s="84"/>
      <c r="QSW54" s="84"/>
      <c r="QSX54" s="84"/>
      <c r="QSY54" s="84"/>
      <c r="QSZ54" s="84"/>
      <c r="QTA54" s="84"/>
      <c r="QTB54" s="84"/>
      <c r="QTC54" s="84"/>
      <c r="QTD54" s="84"/>
      <c r="QTE54" s="84"/>
      <c r="QTF54" s="84"/>
      <c r="QTG54" s="84"/>
      <c r="QTH54" s="84"/>
      <c r="QTI54" s="84"/>
      <c r="QTJ54" s="84"/>
      <c r="QTK54" s="84"/>
      <c r="QTL54" s="84"/>
      <c r="QTM54" s="84"/>
      <c r="QTN54" s="84"/>
      <c r="QTO54" s="84"/>
      <c r="QTP54" s="84"/>
      <c r="QTQ54" s="84"/>
      <c r="QTR54" s="84"/>
      <c r="QTS54" s="84"/>
      <c r="QTT54" s="84"/>
      <c r="QTU54" s="84"/>
      <c r="QTV54" s="84"/>
      <c r="QTW54" s="84"/>
      <c r="QTX54" s="84"/>
      <c r="QTY54" s="84"/>
      <c r="QTZ54" s="84"/>
      <c r="QUA54" s="84"/>
      <c r="QUB54" s="84"/>
      <c r="QUC54" s="84"/>
      <c r="QUD54" s="84"/>
      <c r="QUE54" s="84"/>
      <c r="QUF54" s="84"/>
      <c r="QUG54" s="84"/>
      <c r="QUH54" s="84"/>
      <c r="QUI54" s="84"/>
      <c r="QUJ54" s="84"/>
      <c r="QUK54" s="84"/>
      <c r="QUL54" s="84"/>
      <c r="QUM54" s="84"/>
      <c r="QUN54" s="84"/>
      <c r="QUO54" s="84"/>
      <c r="QUP54" s="84"/>
      <c r="QUQ54" s="84"/>
      <c r="QUR54" s="84"/>
      <c r="QUS54" s="84"/>
      <c r="QUT54" s="84"/>
      <c r="QUU54" s="84"/>
      <c r="QUV54" s="84"/>
      <c r="QUW54" s="84"/>
      <c r="QUX54" s="84"/>
      <c r="QUY54" s="84"/>
      <c r="QUZ54" s="84"/>
      <c r="QVA54" s="84"/>
      <c r="QVB54" s="84"/>
      <c r="QVC54" s="84"/>
      <c r="QVD54" s="84"/>
      <c r="QVE54" s="84"/>
      <c r="QVF54" s="84"/>
      <c r="QVG54" s="84"/>
      <c r="QVH54" s="84"/>
      <c r="QVI54" s="84"/>
      <c r="QVJ54" s="84"/>
      <c r="QVK54" s="84"/>
      <c r="QVL54" s="84"/>
      <c r="QVM54" s="84"/>
      <c r="QVN54" s="84"/>
      <c r="QVO54" s="84"/>
      <c r="QVP54" s="84"/>
      <c r="QVQ54" s="84"/>
      <c r="QVR54" s="84"/>
      <c r="QVS54" s="84"/>
      <c r="QVT54" s="84"/>
      <c r="QVU54" s="84"/>
      <c r="QVV54" s="84"/>
      <c r="QVW54" s="84"/>
      <c r="QVX54" s="84"/>
      <c r="QVY54" s="84"/>
      <c r="QVZ54" s="84"/>
      <c r="QWA54" s="84"/>
      <c r="QWB54" s="84"/>
      <c r="QWC54" s="84"/>
      <c r="QWD54" s="84"/>
      <c r="QWE54" s="84"/>
      <c r="QWF54" s="84"/>
      <c r="QWG54" s="84"/>
      <c r="QWH54" s="84"/>
      <c r="QWI54" s="84"/>
      <c r="QWJ54" s="84"/>
      <c r="QWK54" s="84"/>
      <c r="QWL54" s="84"/>
      <c r="QWM54" s="84"/>
      <c r="QWN54" s="84"/>
      <c r="QWO54" s="84"/>
      <c r="QWP54" s="84"/>
      <c r="QWQ54" s="84"/>
      <c r="QWR54" s="84"/>
      <c r="QWS54" s="84"/>
      <c r="QWT54" s="84"/>
      <c r="QWU54" s="84"/>
      <c r="QWV54" s="84"/>
      <c r="QWW54" s="84"/>
      <c r="QWX54" s="84"/>
      <c r="QWY54" s="84"/>
      <c r="QWZ54" s="84"/>
      <c r="QXA54" s="84"/>
      <c r="QXB54" s="84"/>
      <c r="QXC54" s="84"/>
      <c r="QXD54" s="84"/>
      <c r="QXE54" s="84"/>
      <c r="QXF54" s="84"/>
      <c r="QXG54" s="84"/>
      <c r="QXH54" s="84"/>
      <c r="QXI54" s="84"/>
      <c r="QXJ54" s="84"/>
      <c r="QXK54" s="84"/>
      <c r="QXL54" s="84"/>
      <c r="QXM54" s="84"/>
      <c r="QXN54" s="84"/>
      <c r="QXO54" s="84"/>
      <c r="QXP54" s="84"/>
      <c r="QXQ54" s="84"/>
      <c r="QXR54" s="84"/>
      <c r="QXS54" s="84"/>
      <c r="QXT54" s="84"/>
      <c r="QXU54" s="84"/>
      <c r="QXV54" s="84"/>
      <c r="QXW54" s="84"/>
      <c r="QXX54" s="84"/>
      <c r="QXY54" s="84"/>
      <c r="QXZ54" s="84"/>
      <c r="QYA54" s="84"/>
      <c r="QYB54" s="84"/>
      <c r="QYC54" s="84"/>
      <c r="QYD54" s="84"/>
      <c r="QYE54" s="84"/>
      <c r="QYF54" s="84"/>
      <c r="QYG54" s="84"/>
      <c r="QYH54" s="84"/>
      <c r="QYI54" s="84"/>
      <c r="QYJ54" s="84"/>
      <c r="QYK54" s="84"/>
      <c r="QYL54" s="84"/>
      <c r="QYM54" s="84"/>
      <c r="QYN54" s="84"/>
      <c r="QYO54" s="84"/>
      <c r="QYP54" s="84"/>
      <c r="QYQ54" s="84"/>
      <c r="QYR54" s="84"/>
      <c r="QYS54" s="84"/>
      <c r="QYT54" s="84"/>
      <c r="QYU54" s="84"/>
      <c r="QYV54" s="84"/>
      <c r="QYW54" s="84"/>
      <c r="QYX54" s="84"/>
      <c r="QYY54" s="84"/>
      <c r="QYZ54" s="84"/>
      <c r="QZA54" s="84"/>
      <c r="QZB54" s="84"/>
      <c r="QZC54" s="84"/>
      <c r="QZD54" s="84"/>
      <c r="QZE54" s="84"/>
      <c r="QZF54" s="84"/>
      <c r="QZG54" s="84"/>
      <c r="QZH54" s="84"/>
      <c r="QZI54" s="84"/>
      <c r="QZJ54" s="84"/>
      <c r="QZK54" s="84"/>
      <c r="QZL54" s="84"/>
      <c r="QZM54" s="84"/>
      <c r="QZN54" s="84"/>
      <c r="QZO54" s="84"/>
      <c r="QZP54" s="84"/>
      <c r="QZQ54" s="84"/>
      <c r="QZR54" s="84"/>
      <c r="QZS54" s="84"/>
      <c r="QZT54" s="84"/>
      <c r="QZU54" s="84"/>
      <c r="QZV54" s="84"/>
      <c r="QZW54" s="84"/>
      <c r="QZX54" s="84"/>
      <c r="QZY54" s="84"/>
      <c r="QZZ54" s="84"/>
      <c r="RAA54" s="84"/>
      <c r="RAB54" s="84"/>
      <c r="RAC54" s="84"/>
      <c r="RAD54" s="84"/>
      <c r="RAE54" s="84"/>
      <c r="RAF54" s="84"/>
      <c r="RAG54" s="84"/>
      <c r="RAH54" s="84"/>
      <c r="RAI54" s="84"/>
      <c r="RAJ54" s="84"/>
      <c r="RAK54" s="84"/>
      <c r="RAL54" s="84"/>
      <c r="RAM54" s="84"/>
      <c r="RAN54" s="84"/>
      <c r="RAO54" s="84"/>
      <c r="RAP54" s="84"/>
      <c r="RAQ54" s="84"/>
      <c r="RAR54" s="84"/>
      <c r="RAS54" s="84"/>
      <c r="RAT54" s="84"/>
      <c r="RAU54" s="84"/>
      <c r="RAV54" s="84"/>
      <c r="RAW54" s="84"/>
      <c r="RAX54" s="84"/>
      <c r="RAY54" s="84"/>
      <c r="RAZ54" s="84"/>
      <c r="RBA54" s="84"/>
      <c r="RBB54" s="84"/>
      <c r="RBC54" s="84"/>
      <c r="RBD54" s="84"/>
      <c r="RBE54" s="84"/>
      <c r="RBF54" s="84"/>
      <c r="RBG54" s="84"/>
      <c r="RBH54" s="84"/>
      <c r="RBI54" s="84"/>
      <c r="RBJ54" s="84"/>
      <c r="RBK54" s="84"/>
      <c r="RBL54" s="84"/>
      <c r="RBM54" s="84"/>
      <c r="RBN54" s="84"/>
      <c r="RBO54" s="84"/>
      <c r="RBP54" s="84"/>
      <c r="RBQ54" s="84"/>
      <c r="RBR54" s="84"/>
      <c r="RBS54" s="84"/>
      <c r="RBT54" s="84"/>
      <c r="RBU54" s="84"/>
      <c r="RBV54" s="84"/>
      <c r="RBW54" s="84"/>
      <c r="RBX54" s="84"/>
      <c r="RBY54" s="84"/>
      <c r="RBZ54" s="84"/>
      <c r="RCA54" s="84"/>
      <c r="RCB54" s="84"/>
      <c r="RCC54" s="84"/>
      <c r="RCD54" s="84"/>
      <c r="RCE54" s="84"/>
      <c r="RCF54" s="84"/>
      <c r="RCG54" s="84"/>
      <c r="RCH54" s="84"/>
      <c r="RCI54" s="84"/>
      <c r="RCJ54" s="84"/>
      <c r="RCK54" s="84"/>
      <c r="RCL54" s="84"/>
      <c r="RCM54" s="84"/>
      <c r="RCN54" s="84"/>
      <c r="RCO54" s="84"/>
      <c r="RCP54" s="84"/>
      <c r="RCQ54" s="84"/>
      <c r="RCR54" s="84"/>
      <c r="RCS54" s="84"/>
      <c r="RCT54" s="84"/>
      <c r="RCU54" s="84"/>
      <c r="RCV54" s="84"/>
      <c r="RCW54" s="84"/>
      <c r="RCX54" s="84"/>
      <c r="RCY54" s="84"/>
      <c r="RCZ54" s="84"/>
      <c r="RDA54" s="84"/>
      <c r="RDB54" s="84"/>
      <c r="RDC54" s="84"/>
      <c r="RDD54" s="84"/>
      <c r="RDE54" s="84"/>
      <c r="RDF54" s="84"/>
      <c r="RDG54" s="84"/>
      <c r="RDH54" s="84"/>
      <c r="RDI54" s="84"/>
      <c r="RDJ54" s="84"/>
      <c r="RDK54" s="84"/>
      <c r="RDL54" s="84"/>
      <c r="RDM54" s="84"/>
      <c r="RDN54" s="84"/>
      <c r="RDO54" s="84"/>
      <c r="RDP54" s="84"/>
      <c r="RDQ54" s="84"/>
      <c r="RDR54" s="84"/>
      <c r="RDS54" s="84"/>
      <c r="RDT54" s="84"/>
      <c r="RDU54" s="84"/>
      <c r="RDV54" s="84"/>
      <c r="RDW54" s="84"/>
      <c r="RDX54" s="84"/>
      <c r="RDY54" s="84"/>
      <c r="RDZ54" s="84"/>
      <c r="REA54" s="84"/>
      <c r="REB54" s="84"/>
      <c r="REC54" s="84"/>
      <c r="RED54" s="84"/>
      <c r="REE54" s="84"/>
      <c r="REF54" s="84"/>
      <c r="REG54" s="84"/>
      <c r="REH54" s="84"/>
      <c r="REI54" s="84"/>
      <c r="REJ54" s="84"/>
      <c r="REK54" s="84"/>
      <c r="REL54" s="84"/>
      <c r="REM54" s="84"/>
      <c r="REN54" s="84"/>
      <c r="REO54" s="84"/>
      <c r="REP54" s="84"/>
      <c r="REQ54" s="84"/>
      <c r="RER54" s="84"/>
      <c r="RES54" s="84"/>
      <c r="RET54" s="84"/>
      <c r="REU54" s="84"/>
      <c r="REV54" s="84"/>
      <c r="REW54" s="84"/>
      <c r="REX54" s="84"/>
      <c r="REY54" s="84"/>
      <c r="REZ54" s="84"/>
      <c r="RFA54" s="84"/>
      <c r="RFB54" s="84"/>
      <c r="RFC54" s="84"/>
      <c r="RFD54" s="84"/>
      <c r="RFE54" s="84"/>
      <c r="RFF54" s="84"/>
      <c r="RFG54" s="84"/>
      <c r="RFH54" s="84"/>
      <c r="RFI54" s="84"/>
      <c r="RFJ54" s="84"/>
      <c r="RFK54" s="84"/>
      <c r="RFL54" s="84"/>
      <c r="RFM54" s="84"/>
      <c r="RFN54" s="84"/>
      <c r="RFO54" s="84"/>
      <c r="RFP54" s="84"/>
      <c r="RFQ54" s="84"/>
      <c r="RFR54" s="84"/>
      <c r="RFS54" s="84"/>
      <c r="RFT54" s="84"/>
      <c r="RFU54" s="84"/>
      <c r="RFV54" s="84"/>
      <c r="RFW54" s="84"/>
      <c r="RFX54" s="84"/>
      <c r="RFY54" s="84"/>
      <c r="RFZ54" s="84"/>
      <c r="RGA54" s="84"/>
      <c r="RGB54" s="84"/>
      <c r="RGC54" s="84"/>
      <c r="RGD54" s="84"/>
      <c r="RGE54" s="84"/>
      <c r="RGF54" s="84"/>
      <c r="RGG54" s="84"/>
      <c r="RGH54" s="84"/>
      <c r="RGI54" s="84"/>
      <c r="RGJ54" s="84"/>
      <c r="RGK54" s="84"/>
      <c r="RGL54" s="84"/>
      <c r="RGM54" s="84"/>
      <c r="RGN54" s="84"/>
      <c r="RGO54" s="84"/>
      <c r="RGP54" s="84"/>
      <c r="RGQ54" s="84"/>
      <c r="RGR54" s="84"/>
      <c r="RGS54" s="84"/>
      <c r="RGT54" s="84"/>
      <c r="RGU54" s="84"/>
      <c r="RGV54" s="84"/>
      <c r="RGW54" s="84"/>
      <c r="RGX54" s="84"/>
      <c r="RGY54" s="84"/>
      <c r="RGZ54" s="84"/>
      <c r="RHA54" s="84"/>
      <c r="RHB54" s="84"/>
      <c r="RHC54" s="84"/>
      <c r="RHD54" s="84"/>
      <c r="RHE54" s="84"/>
      <c r="RHF54" s="84"/>
      <c r="RHG54" s="84"/>
      <c r="RHH54" s="84"/>
      <c r="RHI54" s="84"/>
      <c r="RHJ54" s="84"/>
      <c r="RHK54" s="84"/>
      <c r="RHL54" s="84"/>
      <c r="RHM54" s="84"/>
      <c r="RHN54" s="84"/>
      <c r="RHO54" s="84"/>
      <c r="RHP54" s="84"/>
      <c r="RHQ54" s="84"/>
      <c r="RHR54" s="84"/>
      <c r="RHS54" s="84"/>
      <c r="RHT54" s="84"/>
      <c r="RHU54" s="84"/>
      <c r="RHV54" s="84"/>
      <c r="RHW54" s="84"/>
      <c r="RHX54" s="84"/>
      <c r="RHY54" s="84"/>
      <c r="RHZ54" s="84"/>
      <c r="RIA54" s="84"/>
      <c r="RIB54" s="84"/>
      <c r="RIC54" s="84"/>
      <c r="RID54" s="84"/>
      <c r="RIE54" s="84"/>
      <c r="RIF54" s="84"/>
      <c r="RIG54" s="84"/>
      <c r="RIH54" s="84"/>
      <c r="RII54" s="84"/>
      <c r="RIJ54" s="84"/>
      <c r="RIK54" s="84"/>
      <c r="RIL54" s="84"/>
      <c r="RIM54" s="84"/>
      <c r="RIN54" s="84"/>
      <c r="RIO54" s="84"/>
      <c r="RIP54" s="84"/>
      <c r="RIQ54" s="84"/>
      <c r="RIR54" s="84"/>
      <c r="RIS54" s="84"/>
      <c r="RIT54" s="84"/>
      <c r="RIU54" s="84"/>
      <c r="RIV54" s="84"/>
      <c r="RIW54" s="84"/>
      <c r="RIX54" s="84"/>
      <c r="RIY54" s="84"/>
      <c r="RIZ54" s="84"/>
      <c r="RJA54" s="84"/>
      <c r="RJB54" s="84"/>
      <c r="RJC54" s="84"/>
      <c r="RJD54" s="84"/>
      <c r="RJE54" s="84"/>
      <c r="RJF54" s="84"/>
      <c r="RJG54" s="84"/>
      <c r="RJH54" s="84"/>
      <c r="RJI54" s="84"/>
      <c r="RJJ54" s="84"/>
      <c r="RJK54" s="84"/>
      <c r="RJL54" s="84"/>
      <c r="RJM54" s="84"/>
      <c r="RJN54" s="84"/>
      <c r="RJO54" s="84"/>
      <c r="RJP54" s="84"/>
      <c r="RJQ54" s="84"/>
      <c r="RJR54" s="84"/>
      <c r="RJS54" s="84"/>
      <c r="RJT54" s="84"/>
      <c r="RJU54" s="84"/>
      <c r="RJV54" s="84"/>
      <c r="RJW54" s="84"/>
      <c r="RJX54" s="84"/>
      <c r="RJY54" s="84"/>
      <c r="RJZ54" s="84"/>
      <c r="RKA54" s="84"/>
      <c r="RKB54" s="84"/>
      <c r="RKC54" s="84"/>
      <c r="RKD54" s="84"/>
      <c r="RKE54" s="84"/>
      <c r="RKF54" s="84"/>
      <c r="RKG54" s="84"/>
      <c r="RKH54" s="84"/>
      <c r="RKI54" s="84"/>
      <c r="RKJ54" s="84"/>
      <c r="RKK54" s="84"/>
      <c r="RKL54" s="84"/>
      <c r="RKM54" s="84"/>
      <c r="RKN54" s="84"/>
      <c r="RKO54" s="84"/>
      <c r="RKP54" s="84"/>
      <c r="RKQ54" s="84"/>
      <c r="RKR54" s="84"/>
      <c r="RKS54" s="84"/>
      <c r="RKT54" s="84"/>
      <c r="RKU54" s="84"/>
      <c r="RKV54" s="84"/>
      <c r="RKW54" s="84"/>
      <c r="RKX54" s="84"/>
      <c r="RKY54" s="84"/>
      <c r="RKZ54" s="84"/>
      <c r="RLA54" s="84"/>
      <c r="RLB54" s="84"/>
      <c r="RLC54" s="84"/>
      <c r="RLD54" s="84"/>
      <c r="RLE54" s="84"/>
      <c r="RLF54" s="84"/>
      <c r="RLG54" s="84"/>
      <c r="RLH54" s="84"/>
      <c r="RLI54" s="84"/>
      <c r="RLJ54" s="84"/>
      <c r="RLK54" s="84"/>
      <c r="RLL54" s="84"/>
      <c r="RLM54" s="84"/>
      <c r="RLN54" s="84"/>
      <c r="RLO54" s="84"/>
      <c r="RLP54" s="84"/>
      <c r="RLQ54" s="84"/>
      <c r="RLR54" s="84"/>
      <c r="RLS54" s="84"/>
      <c r="RLT54" s="84"/>
      <c r="RLU54" s="84"/>
      <c r="RLV54" s="84"/>
      <c r="RLW54" s="84"/>
      <c r="RLX54" s="84"/>
      <c r="RLY54" s="84"/>
      <c r="RLZ54" s="84"/>
      <c r="RMA54" s="84"/>
      <c r="RMB54" s="84"/>
      <c r="RMC54" s="84"/>
      <c r="RMD54" s="84"/>
      <c r="RME54" s="84"/>
      <c r="RMF54" s="84"/>
      <c r="RMG54" s="84"/>
      <c r="RMH54" s="84"/>
      <c r="RMI54" s="84"/>
      <c r="RMJ54" s="84"/>
      <c r="RMK54" s="84"/>
      <c r="RML54" s="84"/>
      <c r="RMM54" s="84"/>
      <c r="RMN54" s="84"/>
      <c r="RMO54" s="84"/>
      <c r="RMP54" s="84"/>
      <c r="RMQ54" s="84"/>
      <c r="RMR54" s="84"/>
      <c r="RMS54" s="84"/>
      <c r="RMT54" s="84"/>
      <c r="RMU54" s="84"/>
      <c r="RMV54" s="84"/>
      <c r="RMW54" s="84"/>
      <c r="RMX54" s="84"/>
      <c r="RMY54" s="84"/>
      <c r="RMZ54" s="84"/>
      <c r="RNA54" s="84"/>
      <c r="RNB54" s="84"/>
      <c r="RNC54" s="84"/>
      <c r="RND54" s="84"/>
      <c r="RNE54" s="84"/>
      <c r="RNF54" s="84"/>
      <c r="RNG54" s="84"/>
      <c r="RNH54" s="84"/>
      <c r="RNI54" s="84"/>
      <c r="RNJ54" s="84"/>
      <c r="RNK54" s="84"/>
      <c r="RNL54" s="84"/>
      <c r="RNM54" s="84"/>
      <c r="RNN54" s="84"/>
      <c r="RNO54" s="84"/>
      <c r="RNP54" s="84"/>
      <c r="RNQ54" s="84"/>
      <c r="RNR54" s="84"/>
      <c r="RNS54" s="84"/>
      <c r="RNT54" s="84"/>
      <c r="RNU54" s="84"/>
      <c r="RNV54" s="84"/>
      <c r="RNW54" s="84"/>
      <c r="RNX54" s="84"/>
      <c r="RNY54" s="84"/>
      <c r="RNZ54" s="84"/>
      <c r="ROA54" s="84"/>
      <c r="ROB54" s="84"/>
      <c r="ROC54" s="84"/>
      <c r="ROD54" s="84"/>
      <c r="ROE54" s="84"/>
      <c r="ROF54" s="84"/>
      <c r="ROG54" s="84"/>
      <c r="ROH54" s="84"/>
      <c r="ROI54" s="84"/>
      <c r="ROJ54" s="84"/>
      <c r="ROK54" s="84"/>
      <c r="ROL54" s="84"/>
      <c r="ROM54" s="84"/>
      <c r="RON54" s="84"/>
      <c r="ROO54" s="84"/>
      <c r="ROP54" s="84"/>
      <c r="ROQ54" s="84"/>
      <c r="ROR54" s="84"/>
      <c r="ROS54" s="84"/>
      <c r="ROT54" s="84"/>
      <c r="ROU54" s="84"/>
      <c r="ROV54" s="84"/>
      <c r="ROW54" s="84"/>
      <c r="ROX54" s="84"/>
      <c r="ROY54" s="84"/>
      <c r="ROZ54" s="84"/>
      <c r="RPA54" s="84"/>
      <c r="RPB54" s="84"/>
      <c r="RPC54" s="84"/>
      <c r="RPD54" s="84"/>
      <c r="RPE54" s="84"/>
      <c r="RPF54" s="84"/>
      <c r="RPG54" s="84"/>
      <c r="RPH54" s="84"/>
      <c r="RPI54" s="84"/>
      <c r="RPJ54" s="84"/>
      <c r="RPK54" s="84"/>
      <c r="RPL54" s="84"/>
      <c r="RPM54" s="84"/>
      <c r="RPN54" s="84"/>
      <c r="RPO54" s="84"/>
      <c r="RPP54" s="84"/>
      <c r="RPQ54" s="84"/>
      <c r="RPR54" s="84"/>
      <c r="RPS54" s="84"/>
      <c r="RPT54" s="84"/>
      <c r="RPU54" s="84"/>
      <c r="RPV54" s="84"/>
      <c r="RPW54" s="84"/>
      <c r="RPX54" s="84"/>
      <c r="RPY54" s="84"/>
      <c r="RPZ54" s="84"/>
      <c r="RQA54" s="84"/>
      <c r="RQB54" s="84"/>
      <c r="RQC54" s="84"/>
      <c r="RQD54" s="84"/>
      <c r="RQE54" s="84"/>
      <c r="RQF54" s="84"/>
      <c r="RQG54" s="84"/>
      <c r="RQH54" s="84"/>
      <c r="RQI54" s="84"/>
      <c r="RQJ54" s="84"/>
      <c r="RQK54" s="84"/>
      <c r="RQL54" s="84"/>
      <c r="RQM54" s="84"/>
      <c r="RQN54" s="84"/>
      <c r="RQO54" s="84"/>
      <c r="RQP54" s="84"/>
      <c r="RQQ54" s="84"/>
      <c r="RQR54" s="84"/>
      <c r="RQS54" s="84"/>
      <c r="RQT54" s="84"/>
      <c r="RQU54" s="84"/>
      <c r="RQV54" s="84"/>
      <c r="RQW54" s="84"/>
      <c r="RQX54" s="84"/>
      <c r="RQY54" s="84"/>
      <c r="RQZ54" s="84"/>
      <c r="RRA54" s="84"/>
      <c r="RRB54" s="84"/>
      <c r="RRC54" s="84"/>
      <c r="RRD54" s="84"/>
      <c r="RRE54" s="84"/>
      <c r="RRF54" s="84"/>
      <c r="RRG54" s="84"/>
      <c r="RRH54" s="84"/>
      <c r="RRI54" s="84"/>
      <c r="RRJ54" s="84"/>
      <c r="RRK54" s="84"/>
      <c r="RRL54" s="84"/>
      <c r="RRM54" s="84"/>
      <c r="RRN54" s="84"/>
      <c r="RRO54" s="84"/>
      <c r="RRP54" s="84"/>
      <c r="RRQ54" s="84"/>
      <c r="RRR54" s="84"/>
      <c r="RRS54" s="84"/>
      <c r="RRT54" s="84"/>
      <c r="RRU54" s="84"/>
      <c r="RRV54" s="84"/>
      <c r="RRW54" s="84"/>
      <c r="RRX54" s="84"/>
      <c r="RRY54" s="84"/>
      <c r="RRZ54" s="84"/>
      <c r="RSA54" s="84"/>
      <c r="RSB54" s="84"/>
      <c r="RSC54" s="84"/>
      <c r="RSD54" s="84"/>
      <c r="RSE54" s="84"/>
      <c r="RSF54" s="84"/>
      <c r="RSG54" s="84"/>
      <c r="RSH54" s="84"/>
      <c r="RSI54" s="84"/>
      <c r="RSJ54" s="84"/>
      <c r="RSK54" s="84"/>
      <c r="RSL54" s="84"/>
      <c r="RSM54" s="84"/>
      <c r="RSN54" s="84"/>
      <c r="RSO54" s="84"/>
      <c r="RSP54" s="84"/>
      <c r="RSQ54" s="84"/>
      <c r="RSR54" s="84"/>
      <c r="RSS54" s="84"/>
      <c r="RST54" s="84"/>
      <c r="RSU54" s="84"/>
      <c r="RSV54" s="84"/>
      <c r="RSW54" s="84"/>
      <c r="RSX54" s="84"/>
      <c r="RSY54" s="84"/>
      <c r="RSZ54" s="84"/>
      <c r="RTA54" s="84"/>
      <c r="RTB54" s="84"/>
      <c r="RTC54" s="84"/>
      <c r="RTD54" s="84"/>
      <c r="RTE54" s="84"/>
      <c r="RTF54" s="84"/>
      <c r="RTG54" s="84"/>
      <c r="RTH54" s="84"/>
      <c r="RTI54" s="84"/>
      <c r="RTJ54" s="84"/>
      <c r="RTK54" s="84"/>
      <c r="RTL54" s="84"/>
      <c r="RTM54" s="84"/>
      <c r="RTN54" s="84"/>
      <c r="RTO54" s="84"/>
      <c r="RTP54" s="84"/>
      <c r="RTQ54" s="84"/>
      <c r="RTR54" s="84"/>
      <c r="RTS54" s="84"/>
      <c r="RTT54" s="84"/>
      <c r="RTU54" s="84"/>
      <c r="RTV54" s="84"/>
      <c r="RTW54" s="84"/>
      <c r="RTX54" s="84"/>
      <c r="RTY54" s="84"/>
      <c r="RTZ54" s="84"/>
      <c r="RUA54" s="84"/>
      <c r="RUB54" s="84"/>
      <c r="RUC54" s="84"/>
      <c r="RUD54" s="84"/>
      <c r="RUE54" s="84"/>
      <c r="RUF54" s="84"/>
      <c r="RUG54" s="84"/>
      <c r="RUH54" s="84"/>
      <c r="RUI54" s="84"/>
      <c r="RUJ54" s="84"/>
      <c r="RUK54" s="84"/>
      <c r="RUL54" s="84"/>
      <c r="RUM54" s="84"/>
      <c r="RUN54" s="84"/>
      <c r="RUO54" s="84"/>
      <c r="RUP54" s="84"/>
      <c r="RUQ54" s="84"/>
      <c r="RUR54" s="84"/>
      <c r="RUS54" s="84"/>
      <c r="RUT54" s="84"/>
      <c r="RUU54" s="84"/>
      <c r="RUV54" s="84"/>
      <c r="RUW54" s="84"/>
      <c r="RUX54" s="84"/>
      <c r="RUY54" s="84"/>
      <c r="RUZ54" s="84"/>
      <c r="RVA54" s="84"/>
      <c r="RVB54" s="84"/>
      <c r="RVC54" s="84"/>
      <c r="RVD54" s="84"/>
      <c r="RVE54" s="84"/>
      <c r="RVF54" s="84"/>
      <c r="RVG54" s="84"/>
      <c r="RVH54" s="84"/>
      <c r="RVI54" s="84"/>
      <c r="RVJ54" s="84"/>
      <c r="RVK54" s="84"/>
      <c r="RVL54" s="84"/>
      <c r="RVM54" s="84"/>
      <c r="RVN54" s="84"/>
      <c r="RVO54" s="84"/>
      <c r="RVP54" s="84"/>
      <c r="RVQ54" s="84"/>
      <c r="RVR54" s="84"/>
      <c r="RVS54" s="84"/>
      <c r="RVT54" s="84"/>
      <c r="RVU54" s="84"/>
      <c r="RVV54" s="84"/>
      <c r="RVW54" s="84"/>
      <c r="RVX54" s="84"/>
      <c r="RVY54" s="84"/>
      <c r="RVZ54" s="84"/>
      <c r="RWA54" s="84"/>
      <c r="RWB54" s="84"/>
      <c r="RWC54" s="84"/>
      <c r="RWD54" s="84"/>
      <c r="RWE54" s="84"/>
      <c r="RWF54" s="84"/>
      <c r="RWG54" s="84"/>
      <c r="RWH54" s="84"/>
      <c r="RWI54" s="84"/>
      <c r="RWJ54" s="84"/>
      <c r="RWK54" s="84"/>
      <c r="RWL54" s="84"/>
      <c r="RWM54" s="84"/>
      <c r="RWN54" s="84"/>
      <c r="RWO54" s="84"/>
      <c r="RWP54" s="84"/>
      <c r="RWQ54" s="84"/>
      <c r="RWR54" s="84"/>
      <c r="RWS54" s="84"/>
      <c r="RWT54" s="84"/>
      <c r="RWU54" s="84"/>
      <c r="RWV54" s="84"/>
      <c r="RWW54" s="84"/>
      <c r="RWX54" s="84"/>
      <c r="RWY54" s="84"/>
      <c r="RWZ54" s="84"/>
      <c r="RXA54" s="84"/>
      <c r="RXB54" s="84"/>
      <c r="RXC54" s="84"/>
      <c r="RXD54" s="84"/>
      <c r="RXE54" s="84"/>
      <c r="RXF54" s="84"/>
      <c r="RXG54" s="84"/>
      <c r="RXH54" s="84"/>
      <c r="RXI54" s="84"/>
      <c r="RXJ54" s="84"/>
      <c r="RXK54" s="84"/>
      <c r="RXL54" s="84"/>
      <c r="RXM54" s="84"/>
      <c r="RXN54" s="84"/>
      <c r="RXO54" s="84"/>
      <c r="RXP54" s="84"/>
      <c r="RXQ54" s="84"/>
      <c r="RXR54" s="84"/>
      <c r="RXS54" s="84"/>
      <c r="RXT54" s="84"/>
      <c r="RXU54" s="84"/>
      <c r="RXV54" s="84"/>
      <c r="RXW54" s="84"/>
      <c r="RXX54" s="84"/>
      <c r="RXY54" s="84"/>
      <c r="RXZ54" s="84"/>
      <c r="RYA54" s="84"/>
      <c r="RYB54" s="84"/>
      <c r="RYC54" s="84"/>
      <c r="RYD54" s="84"/>
      <c r="RYE54" s="84"/>
      <c r="RYF54" s="84"/>
      <c r="RYG54" s="84"/>
      <c r="RYH54" s="84"/>
      <c r="RYI54" s="84"/>
      <c r="RYJ54" s="84"/>
      <c r="RYK54" s="84"/>
      <c r="RYL54" s="84"/>
      <c r="RYM54" s="84"/>
      <c r="RYN54" s="84"/>
      <c r="RYO54" s="84"/>
      <c r="RYP54" s="84"/>
      <c r="RYQ54" s="84"/>
      <c r="RYR54" s="84"/>
      <c r="RYS54" s="84"/>
      <c r="RYT54" s="84"/>
      <c r="RYU54" s="84"/>
      <c r="RYV54" s="84"/>
      <c r="RYW54" s="84"/>
      <c r="RYX54" s="84"/>
      <c r="RYY54" s="84"/>
      <c r="RYZ54" s="84"/>
      <c r="RZA54" s="84"/>
      <c r="RZB54" s="84"/>
      <c r="RZC54" s="84"/>
      <c r="RZD54" s="84"/>
      <c r="RZE54" s="84"/>
      <c r="RZF54" s="84"/>
      <c r="RZG54" s="84"/>
      <c r="RZH54" s="84"/>
      <c r="RZI54" s="84"/>
      <c r="RZJ54" s="84"/>
      <c r="RZK54" s="84"/>
      <c r="RZL54" s="84"/>
      <c r="RZM54" s="84"/>
      <c r="RZN54" s="84"/>
      <c r="RZO54" s="84"/>
      <c r="RZP54" s="84"/>
      <c r="RZQ54" s="84"/>
      <c r="RZR54" s="84"/>
      <c r="RZS54" s="84"/>
      <c r="RZT54" s="84"/>
      <c r="RZU54" s="84"/>
      <c r="RZV54" s="84"/>
      <c r="RZW54" s="84"/>
      <c r="RZX54" s="84"/>
      <c r="RZY54" s="84"/>
      <c r="RZZ54" s="84"/>
      <c r="SAA54" s="84"/>
      <c r="SAB54" s="84"/>
      <c r="SAC54" s="84"/>
      <c r="SAD54" s="84"/>
      <c r="SAE54" s="84"/>
      <c r="SAF54" s="84"/>
      <c r="SAG54" s="84"/>
      <c r="SAH54" s="84"/>
      <c r="SAI54" s="84"/>
      <c r="SAJ54" s="84"/>
      <c r="SAK54" s="84"/>
      <c r="SAL54" s="84"/>
      <c r="SAM54" s="84"/>
      <c r="SAN54" s="84"/>
      <c r="SAO54" s="84"/>
      <c r="SAP54" s="84"/>
      <c r="SAQ54" s="84"/>
      <c r="SAR54" s="84"/>
      <c r="SAS54" s="84"/>
      <c r="SAT54" s="84"/>
      <c r="SAU54" s="84"/>
      <c r="SAV54" s="84"/>
      <c r="SAW54" s="84"/>
      <c r="SAX54" s="84"/>
      <c r="SAY54" s="84"/>
      <c r="SAZ54" s="84"/>
      <c r="SBA54" s="84"/>
      <c r="SBB54" s="84"/>
      <c r="SBC54" s="84"/>
      <c r="SBD54" s="84"/>
      <c r="SBE54" s="84"/>
      <c r="SBF54" s="84"/>
      <c r="SBG54" s="84"/>
      <c r="SBH54" s="84"/>
      <c r="SBI54" s="84"/>
      <c r="SBJ54" s="84"/>
      <c r="SBK54" s="84"/>
      <c r="SBL54" s="84"/>
      <c r="SBM54" s="84"/>
      <c r="SBN54" s="84"/>
      <c r="SBO54" s="84"/>
      <c r="SBP54" s="84"/>
      <c r="SBQ54" s="84"/>
      <c r="SBR54" s="84"/>
      <c r="SBS54" s="84"/>
      <c r="SBT54" s="84"/>
      <c r="SBU54" s="84"/>
      <c r="SBV54" s="84"/>
      <c r="SBW54" s="84"/>
      <c r="SBX54" s="84"/>
      <c r="SBY54" s="84"/>
      <c r="SBZ54" s="84"/>
      <c r="SCA54" s="84"/>
      <c r="SCB54" s="84"/>
      <c r="SCC54" s="84"/>
      <c r="SCD54" s="84"/>
      <c r="SCE54" s="84"/>
      <c r="SCF54" s="84"/>
      <c r="SCG54" s="84"/>
      <c r="SCH54" s="84"/>
      <c r="SCI54" s="84"/>
      <c r="SCJ54" s="84"/>
      <c r="SCK54" s="84"/>
      <c r="SCL54" s="84"/>
      <c r="SCM54" s="84"/>
      <c r="SCN54" s="84"/>
      <c r="SCO54" s="84"/>
      <c r="SCP54" s="84"/>
      <c r="SCQ54" s="84"/>
      <c r="SCR54" s="84"/>
      <c r="SCS54" s="84"/>
      <c r="SCT54" s="84"/>
      <c r="SCU54" s="84"/>
      <c r="SCV54" s="84"/>
      <c r="SCW54" s="84"/>
      <c r="SCX54" s="84"/>
      <c r="SCY54" s="84"/>
      <c r="SCZ54" s="84"/>
      <c r="SDA54" s="84"/>
      <c r="SDB54" s="84"/>
      <c r="SDC54" s="84"/>
      <c r="SDD54" s="84"/>
      <c r="SDE54" s="84"/>
      <c r="SDF54" s="84"/>
      <c r="SDG54" s="84"/>
      <c r="SDH54" s="84"/>
      <c r="SDI54" s="84"/>
      <c r="SDJ54" s="84"/>
      <c r="SDK54" s="84"/>
      <c r="SDL54" s="84"/>
      <c r="SDM54" s="84"/>
      <c r="SDN54" s="84"/>
      <c r="SDO54" s="84"/>
      <c r="SDP54" s="84"/>
      <c r="SDQ54" s="84"/>
      <c r="SDR54" s="84"/>
      <c r="SDS54" s="84"/>
      <c r="SDT54" s="84"/>
      <c r="SDU54" s="84"/>
      <c r="SDV54" s="84"/>
      <c r="SDW54" s="84"/>
      <c r="SDX54" s="84"/>
      <c r="SDY54" s="84"/>
      <c r="SDZ54" s="84"/>
      <c r="SEA54" s="84"/>
      <c r="SEB54" s="84"/>
      <c r="SEC54" s="84"/>
      <c r="SED54" s="84"/>
      <c r="SEE54" s="84"/>
      <c r="SEF54" s="84"/>
      <c r="SEG54" s="84"/>
      <c r="SEH54" s="84"/>
      <c r="SEI54" s="84"/>
      <c r="SEJ54" s="84"/>
      <c r="SEK54" s="84"/>
      <c r="SEL54" s="84"/>
      <c r="SEM54" s="84"/>
      <c r="SEN54" s="84"/>
      <c r="SEO54" s="84"/>
      <c r="SEP54" s="84"/>
      <c r="SEQ54" s="84"/>
      <c r="SER54" s="84"/>
      <c r="SES54" s="84"/>
      <c r="SET54" s="84"/>
      <c r="SEU54" s="84"/>
      <c r="SEV54" s="84"/>
      <c r="SEW54" s="84"/>
      <c r="SEX54" s="84"/>
      <c r="SEY54" s="84"/>
      <c r="SEZ54" s="84"/>
      <c r="SFA54" s="84"/>
      <c r="SFB54" s="84"/>
      <c r="SFC54" s="84"/>
      <c r="SFD54" s="84"/>
      <c r="SFE54" s="84"/>
      <c r="SFF54" s="84"/>
      <c r="SFG54" s="84"/>
      <c r="SFH54" s="84"/>
      <c r="SFI54" s="84"/>
      <c r="SFJ54" s="84"/>
      <c r="SFK54" s="84"/>
      <c r="SFL54" s="84"/>
      <c r="SFM54" s="84"/>
      <c r="SFN54" s="84"/>
      <c r="SFO54" s="84"/>
      <c r="SFP54" s="84"/>
      <c r="SFQ54" s="84"/>
      <c r="SFR54" s="84"/>
      <c r="SFS54" s="84"/>
      <c r="SFT54" s="84"/>
      <c r="SFU54" s="84"/>
      <c r="SFV54" s="84"/>
      <c r="SFW54" s="84"/>
      <c r="SFX54" s="84"/>
      <c r="SFY54" s="84"/>
      <c r="SFZ54" s="84"/>
      <c r="SGA54" s="84"/>
      <c r="SGB54" s="84"/>
      <c r="SGC54" s="84"/>
      <c r="SGD54" s="84"/>
      <c r="SGE54" s="84"/>
      <c r="SGF54" s="84"/>
      <c r="SGG54" s="84"/>
      <c r="SGH54" s="84"/>
      <c r="SGI54" s="84"/>
      <c r="SGJ54" s="84"/>
      <c r="SGK54" s="84"/>
      <c r="SGL54" s="84"/>
      <c r="SGM54" s="84"/>
      <c r="SGN54" s="84"/>
      <c r="SGO54" s="84"/>
      <c r="SGP54" s="84"/>
      <c r="SGQ54" s="84"/>
      <c r="SGR54" s="84"/>
      <c r="SGS54" s="84"/>
      <c r="SGT54" s="84"/>
      <c r="SGU54" s="84"/>
      <c r="SGV54" s="84"/>
      <c r="SGW54" s="84"/>
      <c r="SGX54" s="84"/>
      <c r="SGY54" s="84"/>
      <c r="SGZ54" s="84"/>
      <c r="SHA54" s="84"/>
      <c r="SHB54" s="84"/>
      <c r="SHC54" s="84"/>
      <c r="SHD54" s="84"/>
      <c r="SHE54" s="84"/>
      <c r="SHF54" s="84"/>
      <c r="SHG54" s="84"/>
      <c r="SHH54" s="84"/>
      <c r="SHI54" s="84"/>
      <c r="SHJ54" s="84"/>
      <c r="SHK54" s="84"/>
      <c r="SHL54" s="84"/>
      <c r="SHM54" s="84"/>
      <c r="SHN54" s="84"/>
      <c r="SHO54" s="84"/>
      <c r="SHP54" s="84"/>
      <c r="SHQ54" s="84"/>
      <c r="SHR54" s="84"/>
      <c r="SHS54" s="84"/>
      <c r="SHT54" s="84"/>
      <c r="SHU54" s="84"/>
      <c r="SHV54" s="84"/>
      <c r="SHW54" s="84"/>
      <c r="SHX54" s="84"/>
      <c r="SHY54" s="84"/>
      <c r="SHZ54" s="84"/>
      <c r="SIA54" s="84"/>
      <c r="SIB54" s="84"/>
      <c r="SIC54" s="84"/>
      <c r="SID54" s="84"/>
      <c r="SIE54" s="84"/>
      <c r="SIF54" s="84"/>
      <c r="SIG54" s="84"/>
      <c r="SIH54" s="84"/>
      <c r="SII54" s="84"/>
      <c r="SIJ54" s="84"/>
      <c r="SIK54" s="84"/>
      <c r="SIL54" s="84"/>
      <c r="SIM54" s="84"/>
      <c r="SIN54" s="84"/>
      <c r="SIO54" s="84"/>
      <c r="SIP54" s="84"/>
      <c r="SIQ54" s="84"/>
      <c r="SIR54" s="84"/>
      <c r="SIS54" s="84"/>
      <c r="SIT54" s="84"/>
      <c r="SIU54" s="84"/>
      <c r="SIV54" s="84"/>
      <c r="SIW54" s="84"/>
      <c r="SIX54" s="84"/>
      <c r="SIY54" s="84"/>
      <c r="SIZ54" s="84"/>
      <c r="SJA54" s="84"/>
      <c r="SJB54" s="84"/>
      <c r="SJC54" s="84"/>
      <c r="SJD54" s="84"/>
      <c r="SJE54" s="84"/>
      <c r="SJF54" s="84"/>
      <c r="SJG54" s="84"/>
      <c r="SJH54" s="84"/>
      <c r="SJI54" s="84"/>
      <c r="SJJ54" s="84"/>
      <c r="SJK54" s="84"/>
      <c r="SJL54" s="84"/>
      <c r="SJM54" s="84"/>
      <c r="SJN54" s="84"/>
      <c r="SJO54" s="84"/>
      <c r="SJP54" s="84"/>
      <c r="SJQ54" s="84"/>
      <c r="SJR54" s="84"/>
      <c r="SJS54" s="84"/>
      <c r="SJT54" s="84"/>
      <c r="SJU54" s="84"/>
      <c r="SJV54" s="84"/>
      <c r="SJW54" s="84"/>
      <c r="SJX54" s="84"/>
      <c r="SJY54" s="84"/>
      <c r="SJZ54" s="84"/>
      <c r="SKA54" s="84"/>
      <c r="SKB54" s="84"/>
      <c r="SKC54" s="84"/>
      <c r="SKD54" s="84"/>
      <c r="SKE54" s="84"/>
      <c r="SKF54" s="84"/>
      <c r="SKG54" s="84"/>
      <c r="SKH54" s="84"/>
      <c r="SKI54" s="84"/>
      <c r="SKJ54" s="84"/>
      <c r="SKK54" s="84"/>
      <c r="SKL54" s="84"/>
      <c r="SKM54" s="84"/>
      <c r="SKN54" s="84"/>
      <c r="SKO54" s="84"/>
      <c r="SKP54" s="84"/>
      <c r="SKQ54" s="84"/>
      <c r="SKR54" s="84"/>
      <c r="SKS54" s="84"/>
      <c r="SKT54" s="84"/>
      <c r="SKU54" s="84"/>
      <c r="SKV54" s="84"/>
      <c r="SKW54" s="84"/>
      <c r="SKX54" s="84"/>
      <c r="SKY54" s="84"/>
      <c r="SKZ54" s="84"/>
      <c r="SLA54" s="84"/>
      <c r="SLB54" s="84"/>
      <c r="SLC54" s="84"/>
      <c r="SLD54" s="84"/>
      <c r="SLE54" s="84"/>
      <c r="SLF54" s="84"/>
      <c r="SLG54" s="84"/>
      <c r="SLH54" s="84"/>
      <c r="SLI54" s="84"/>
      <c r="SLJ54" s="84"/>
      <c r="SLK54" s="84"/>
      <c r="SLL54" s="84"/>
      <c r="SLM54" s="84"/>
      <c r="SLN54" s="84"/>
      <c r="SLO54" s="84"/>
      <c r="SLP54" s="84"/>
      <c r="SLQ54" s="84"/>
      <c r="SLR54" s="84"/>
      <c r="SLS54" s="84"/>
      <c r="SLT54" s="84"/>
      <c r="SLU54" s="84"/>
      <c r="SLV54" s="84"/>
      <c r="SLW54" s="84"/>
      <c r="SLX54" s="84"/>
      <c r="SLY54" s="84"/>
      <c r="SLZ54" s="84"/>
      <c r="SMA54" s="84"/>
      <c r="SMB54" s="84"/>
      <c r="SMC54" s="84"/>
      <c r="SMD54" s="84"/>
      <c r="SME54" s="84"/>
      <c r="SMF54" s="84"/>
      <c r="SMG54" s="84"/>
      <c r="SMH54" s="84"/>
      <c r="SMI54" s="84"/>
      <c r="SMJ54" s="84"/>
      <c r="SMK54" s="84"/>
      <c r="SML54" s="84"/>
      <c r="SMM54" s="84"/>
      <c r="SMN54" s="84"/>
      <c r="SMO54" s="84"/>
      <c r="SMP54" s="84"/>
      <c r="SMQ54" s="84"/>
      <c r="SMR54" s="84"/>
      <c r="SMS54" s="84"/>
      <c r="SMT54" s="84"/>
      <c r="SMU54" s="84"/>
      <c r="SMV54" s="84"/>
      <c r="SMW54" s="84"/>
      <c r="SMX54" s="84"/>
      <c r="SMY54" s="84"/>
      <c r="SMZ54" s="84"/>
      <c r="SNA54" s="84"/>
      <c r="SNB54" s="84"/>
      <c r="SNC54" s="84"/>
      <c r="SND54" s="84"/>
      <c r="SNE54" s="84"/>
      <c r="SNF54" s="84"/>
      <c r="SNG54" s="84"/>
      <c r="SNH54" s="84"/>
      <c r="SNI54" s="84"/>
      <c r="SNJ54" s="84"/>
      <c r="SNK54" s="84"/>
      <c r="SNL54" s="84"/>
      <c r="SNM54" s="84"/>
      <c r="SNN54" s="84"/>
      <c r="SNO54" s="84"/>
      <c r="SNP54" s="84"/>
      <c r="SNQ54" s="84"/>
      <c r="SNR54" s="84"/>
      <c r="SNS54" s="84"/>
      <c r="SNT54" s="84"/>
      <c r="SNU54" s="84"/>
      <c r="SNV54" s="84"/>
      <c r="SNW54" s="84"/>
      <c r="SNX54" s="84"/>
      <c r="SNY54" s="84"/>
      <c r="SNZ54" s="84"/>
      <c r="SOA54" s="84"/>
      <c r="SOB54" s="84"/>
      <c r="SOC54" s="84"/>
      <c r="SOD54" s="84"/>
      <c r="SOE54" s="84"/>
      <c r="SOF54" s="84"/>
      <c r="SOG54" s="84"/>
      <c r="SOH54" s="84"/>
      <c r="SOI54" s="84"/>
      <c r="SOJ54" s="84"/>
      <c r="SOK54" s="84"/>
      <c r="SOL54" s="84"/>
      <c r="SOM54" s="84"/>
      <c r="SON54" s="84"/>
      <c r="SOO54" s="84"/>
      <c r="SOP54" s="84"/>
      <c r="SOQ54" s="84"/>
      <c r="SOR54" s="84"/>
      <c r="SOS54" s="84"/>
      <c r="SOT54" s="84"/>
      <c r="SOU54" s="84"/>
      <c r="SOV54" s="84"/>
      <c r="SOW54" s="84"/>
      <c r="SOX54" s="84"/>
      <c r="SOY54" s="84"/>
      <c r="SOZ54" s="84"/>
      <c r="SPA54" s="84"/>
      <c r="SPB54" s="84"/>
      <c r="SPC54" s="84"/>
      <c r="SPD54" s="84"/>
      <c r="SPE54" s="84"/>
      <c r="SPF54" s="84"/>
      <c r="SPG54" s="84"/>
      <c r="SPH54" s="84"/>
      <c r="SPI54" s="84"/>
      <c r="SPJ54" s="84"/>
      <c r="SPK54" s="84"/>
      <c r="SPL54" s="84"/>
      <c r="SPM54" s="84"/>
      <c r="SPN54" s="84"/>
      <c r="SPO54" s="84"/>
      <c r="SPP54" s="84"/>
      <c r="SPQ54" s="84"/>
      <c r="SPR54" s="84"/>
      <c r="SPS54" s="84"/>
      <c r="SPT54" s="84"/>
      <c r="SPU54" s="84"/>
      <c r="SPV54" s="84"/>
      <c r="SPW54" s="84"/>
      <c r="SPX54" s="84"/>
      <c r="SPY54" s="84"/>
      <c r="SPZ54" s="84"/>
      <c r="SQA54" s="84"/>
      <c r="SQB54" s="84"/>
      <c r="SQC54" s="84"/>
      <c r="SQD54" s="84"/>
      <c r="SQE54" s="84"/>
      <c r="SQF54" s="84"/>
      <c r="SQG54" s="84"/>
      <c r="SQH54" s="84"/>
      <c r="SQI54" s="84"/>
      <c r="SQJ54" s="84"/>
      <c r="SQK54" s="84"/>
      <c r="SQL54" s="84"/>
      <c r="SQM54" s="84"/>
      <c r="SQN54" s="84"/>
      <c r="SQO54" s="84"/>
      <c r="SQP54" s="84"/>
      <c r="SQQ54" s="84"/>
      <c r="SQR54" s="84"/>
      <c r="SQS54" s="84"/>
      <c r="SQT54" s="84"/>
      <c r="SQU54" s="84"/>
      <c r="SQV54" s="84"/>
      <c r="SQW54" s="84"/>
      <c r="SQX54" s="84"/>
      <c r="SQY54" s="84"/>
      <c r="SQZ54" s="84"/>
      <c r="SRA54" s="84"/>
      <c r="SRB54" s="84"/>
      <c r="SRC54" s="84"/>
      <c r="SRD54" s="84"/>
      <c r="SRE54" s="84"/>
      <c r="SRF54" s="84"/>
      <c r="SRG54" s="84"/>
      <c r="SRH54" s="84"/>
      <c r="SRI54" s="84"/>
      <c r="SRJ54" s="84"/>
      <c r="SRK54" s="84"/>
      <c r="SRL54" s="84"/>
      <c r="SRM54" s="84"/>
      <c r="SRN54" s="84"/>
      <c r="SRO54" s="84"/>
      <c r="SRP54" s="84"/>
      <c r="SRQ54" s="84"/>
      <c r="SRR54" s="84"/>
      <c r="SRS54" s="84"/>
      <c r="SRT54" s="84"/>
      <c r="SRU54" s="84"/>
      <c r="SRV54" s="84"/>
      <c r="SRW54" s="84"/>
      <c r="SRX54" s="84"/>
      <c r="SRY54" s="84"/>
      <c r="SRZ54" s="84"/>
      <c r="SSA54" s="84"/>
      <c r="SSB54" s="84"/>
      <c r="SSC54" s="84"/>
      <c r="SSD54" s="84"/>
      <c r="SSE54" s="84"/>
      <c r="SSF54" s="84"/>
      <c r="SSG54" s="84"/>
      <c r="SSH54" s="84"/>
      <c r="SSI54" s="84"/>
      <c r="SSJ54" s="84"/>
      <c r="SSK54" s="84"/>
      <c r="SSL54" s="84"/>
      <c r="SSM54" s="84"/>
      <c r="SSN54" s="84"/>
      <c r="SSO54" s="84"/>
      <c r="SSP54" s="84"/>
      <c r="SSQ54" s="84"/>
      <c r="SSR54" s="84"/>
      <c r="SSS54" s="84"/>
      <c r="SST54" s="84"/>
      <c r="SSU54" s="84"/>
      <c r="SSV54" s="84"/>
      <c r="SSW54" s="84"/>
      <c r="SSX54" s="84"/>
      <c r="SSY54" s="84"/>
      <c r="SSZ54" s="84"/>
      <c r="STA54" s="84"/>
      <c r="STB54" s="84"/>
      <c r="STC54" s="84"/>
      <c r="STD54" s="84"/>
      <c r="STE54" s="84"/>
      <c r="STF54" s="84"/>
      <c r="STG54" s="84"/>
      <c r="STH54" s="84"/>
      <c r="STI54" s="84"/>
      <c r="STJ54" s="84"/>
      <c r="STK54" s="84"/>
      <c r="STL54" s="84"/>
      <c r="STM54" s="84"/>
      <c r="STN54" s="84"/>
      <c r="STO54" s="84"/>
      <c r="STP54" s="84"/>
      <c r="STQ54" s="84"/>
      <c r="STR54" s="84"/>
      <c r="STS54" s="84"/>
      <c r="STT54" s="84"/>
      <c r="STU54" s="84"/>
      <c r="STV54" s="84"/>
      <c r="STW54" s="84"/>
      <c r="STX54" s="84"/>
      <c r="STY54" s="84"/>
      <c r="STZ54" s="84"/>
      <c r="SUA54" s="84"/>
      <c r="SUB54" s="84"/>
      <c r="SUC54" s="84"/>
      <c r="SUD54" s="84"/>
      <c r="SUE54" s="84"/>
      <c r="SUF54" s="84"/>
      <c r="SUG54" s="84"/>
      <c r="SUH54" s="84"/>
      <c r="SUI54" s="84"/>
      <c r="SUJ54" s="84"/>
      <c r="SUK54" s="84"/>
      <c r="SUL54" s="84"/>
      <c r="SUM54" s="84"/>
      <c r="SUN54" s="84"/>
      <c r="SUO54" s="84"/>
      <c r="SUP54" s="84"/>
      <c r="SUQ54" s="84"/>
      <c r="SUR54" s="84"/>
      <c r="SUS54" s="84"/>
      <c r="SUT54" s="84"/>
      <c r="SUU54" s="84"/>
      <c r="SUV54" s="84"/>
      <c r="SUW54" s="84"/>
      <c r="SUX54" s="84"/>
      <c r="SUY54" s="84"/>
      <c r="SUZ54" s="84"/>
      <c r="SVA54" s="84"/>
      <c r="SVB54" s="84"/>
      <c r="SVC54" s="84"/>
      <c r="SVD54" s="84"/>
      <c r="SVE54" s="84"/>
      <c r="SVF54" s="84"/>
      <c r="SVG54" s="84"/>
      <c r="SVH54" s="84"/>
      <c r="SVI54" s="84"/>
      <c r="SVJ54" s="84"/>
      <c r="SVK54" s="84"/>
      <c r="SVL54" s="84"/>
      <c r="SVM54" s="84"/>
      <c r="SVN54" s="84"/>
      <c r="SVO54" s="84"/>
      <c r="SVP54" s="84"/>
      <c r="SVQ54" s="84"/>
      <c r="SVR54" s="84"/>
      <c r="SVS54" s="84"/>
      <c r="SVT54" s="84"/>
      <c r="SVU54" s="84"/>
      <c r="SVV54" s="84"/>
      <c r="SVW54" s="84"/>
      <c r="SVX54" s="84"/>
      <c r="SVY54" s="84"/>
      <c r="SVZ54" s="84"/>
      <c r="SWA54" s="84"/>
      <c r="SWB54" s="84"/>
      <c r="SWC54" s="84"/>
      <c r="SWD54" s="84"/>
      <c r="SWE54" s="84"/>
      <c r="SWF54" s="84"/>
      <c r="SWG54" s="84"/>
      <c r="SWH54" s="84"/>
      <c r="SWI54" s="84"/>
      <c r="SWJ54" s="84"/>
      <c r="SWK54" s="84"/>
      <c r="SWL54" s="84"/>
      <c r="SWM54" s="84"/>
      <c r="SWN54" s="84"/>
      <c r="SWO54" s="84"/>
      <c r="SWP54" s="84"/>
      <c r="SWQ54" s="84"/>
      <c r="SWR54" s="84"/>
      <c r="SWS54" s="84"/>
      <c r="SWT54" s="84"/>
      <c r="SWU54" s="84"/>
      <c r="SWV54" s="84"/>
      <c r="SWW54" s="84"/>
      <c r="SWX54" s="84"/>
      <c r="SWY54" s="84"/>
      <c r="SWZ54" s="84"/>
      <c r="SXA54" s="84"/>
      <c r="SXB54" s="84"/>
      <c r="SXC54" s="84"/>
      <c r="SXD54" s="84"/>
      <c r="SXE54" s="84"/>
      <c r="SXF54" s="84"/>
      <c r="SXG54" s="84"/>
      <c r="SXH54" s="84"/>
      <c r="SXI54" s="84"/>
      <c r="SXJ54" s="84"/>
      <c r="SXK54" s="84"/>
      <c r="SXL54" s="84"/>
      <c r="SXM54" s="84"/>
      <c r="SXN54" s="84"/>
      <c r="SXO54" s="84"/>
      <c r="SXP54" s="84"/>
      <c r="SXQ54" s="84"/>
      <c r="SXR54" s="84"/>
      <c r="SXS54" s="84"/>
      <c r="SXT54" s="84"/>
      <c r="SXU54" s="84"/>
      <c r="SXV54" s="84"/>
      <c r="SXW54" s="84"/>
      <c r="SXX54" s="84"/>
      <c r="SXY54" s="84"/>
      <c r="SXZ54" s="84"/>
      <c r="SYA54" s="84"/>
      <c r="SYB54" s="84"/>
      <c r="SYC54" s="84"/>
      <c r="SYD54" s="84"/>
      <c r="SYE54" s="84"/>
      <c r="SYF54" s="84"/>
      <c r="SYG54" s="84"/>
      <c r="SYH54" s="84"/>
      <c r="SYI54" s="84"/>
      <c r="SYJ54" s="84"/>
      <c r="SYK54" s="84"/>
      <c r="SYL54" s="84"/>
      <c r="SYM54" s="84"/>
      <c r="SYN54" s="84"/>
      <c r="SYO54" s="84"/>
      <c r="SYP54" s="84"/>
      <c r="SYQ54" s="84"/>
      <c r="SYR54" s="84"/>
      <c r="SYS54" s="84"/>
      <c r="SYT54" s="84"/>
      <c r="SYU54" s="84"/>
      <c r="SYV54" s="84"/>
      <c r="SYW54" s="84"/>
      <c r="SYX54" s="84"/>
      <c r="SYY54" s="84"/>
      <c r="SYZ54" s="84"/>
      <c r="SZA54" s="84"/>
      <c r="SZB54" s="84"/>
      <c r="SZC54" s="84"/>
      <c r="SZD54" s="84"/>
      <c r="SZE54" s="84"/>
      <c r="SZF54" s="84"/>
      <c r="SZG54" s="84"/>
      <c r="SZH54" s="84"/>
      <c r="SZI54" s="84"/>
      <c r="SZJ54" s="84"/>
      <c r="SZK54" s="84"/>
      <c r="SZL54" s="84"/>
      <c r="SZM54" s="84"/>
      <c r="SZN54" s="84"/>
      <c r="SZO54" s="84"/>
      <c r="SZP54" s="84"/>
      <c r="SZQ54" s="84"/>
      <c r="SZR54" s="84"/>
      <c r="SZS54" s="84"/>
      <c r="SZT54" s="84"/>
      <c r="SZU54" s="84"/>
      <c r="SZV54" s="84"/>
      <c r="SZW54" s="84"/>
      <c r="SZX54" s="84"/>
      <c r="SZY54" s="84"/>
      <c r="SZZ54" s="84"/>
      <c r="TAA54" s="84"/>
      <c r="TAB54" s="84"/>
      <c r="TAC54" s="84"/>
      <c r="TAD54" s="84"/>
      <c r="TAE54" s="84"/>
      <c r="TAF54" s="84"/>
      <c r="TAG54" s="84"/>
      <c r="TAH54" s="84"/>
      <c r="TAI54" s="84"/>
      <c r="TAJ54" s="84"/>
      <c r="TAK54" s="84"/>
      <c r="TAL54" s="84"/>
      <c r="TAM54" s="84"/>
      <c r="TAN54" s="84"/>
      <c r="TAO54" s="84"/>
      <c r="TAP54" s="84"/>
      <c r="TAQ54" s="84"/>
      <c r="TAR54" s="84"/>
      <c r="TAS54" s="84"/>
      <c r="TAT54" s="84"/>
      <c r="TAU54" s="84"/>
      <c r="TAV54" s="84"/>
      <c r="TAW54" s="84"/>
      <c r="TAX54" s="84"/>
      <c r="TAY54" s="84"/>
      <c r="TAZ54" s="84"/>
      <c r="TBA54" s="84"/>
      <c r="TBB54" s="84"/>
      <c r="TBC54" s="84"/>
      <c r="TBD54" s="84"/>
      <c r="TBE54" s="84"/>
      <c r="TBF54" s="84"/>
      <c r="TBG54" s="84"/>
      <c r="TBH54" s="84"/>
      <c r="TBI54" s="84"/>
      <c r="TBJ54" s="84"/>
      <c r="TBK54" s="84"/>
      <c r="TBL54" s="84"/>
      <c r="TBM54" s="84"/>
      <c r="TBN54" s="84"/>
      <c r="TBO54" s="84"/>
      <c r="TBP54" s="84"/>
      <c r="TBQ54" s="84"/>
      <c r="TBR54" s="84"/>
      <c r="TBS54" s="84"/>
      <c r="TBT54" s="84"/>
      <c r="TBU54" s="84"/>
      <c r="TBV54" s="84"/>
      <c r="TBW54" s="84"/>
      <c r="TBX54" s="84"/>
      <c r="TBY54" s="84"/>
      <c r="TBZ54" s="84"/>
      <c r="TCA54" s="84"/>
      <c r="TCB54" s="84"/>
      <c r="TCC54" s="84"/>
      <c r="TCD54" s="84"/>
      <c r="TCE54" s="84"/>
      <c r="TCF54" s="84"/>
      <c r="TCG54" s="84"/>
      <c r="TCH54" s="84"/>
      <c r="TCI54" s="84"/>
      <c r="TCJ54" s="84"/>
      <c r="TCK54" s="84"/>
      <c r="TCL54" s="84"/>
      <c r="TCM54" s="84"/>
      <c r="TCN54" s="84"/>
      <c r="TCO54" s="84"/>
      <c r="TCP54" s="84"/>
      <c r="TCQ54" s="84"/>
      <c r="TCR54" s="84"/>
      <c r="TCS54" s="84"/>
      <c r="TCT54" s="84"/>
      <c r="TCU54" s="84"/>
      <c r="TCV54" s="84"/>
      <c r="TCW54" s="84"/>
      <c r="TCX54" s="84"/>
      <c r="TCY54" s="84"/>
      <c r="TCZ54" s="84"/>
      <c r="TDA54" s="84"/>
      <c r="TDB54" s="84"/>
      <c r="TDC54" s="84"/>
      <c r="TDD54" s="84"/>
      <c r="TDE54" s="84"/>
      <c r="TDF54" s="84"/>
      <c r="TDG54" s="84"/>
      <c r="TDH54" s="84"/>
      <c r="TDI54" s="84"/>
      <c r="TDJ54" s="84"/>
      <c r="TDK54" s="84"/>
      <c r="TDL54" s="84"/>
      <c r="TDM54" s="84"/>
      <c r="TDN54" s="84"/>
      <c r="TDO54" s="84"/>
      <c r="TDP54" s="84"/>
      <c r="TDQ54" s="84"/>
      <c r="TDR54" s="84"/>
      <c r="TDS54" s="84"/>
      <c r="TDT54" s="84"/>
      <c r="TDU54" s="84"/>
      <c r="TDV54" s="84"/>
      <c r="TDW54" s="84"/>
      <c r="TDX54" s="84"/>
      <c r="TDY54" s="84"/>
      <c r="TDZ54" s="84"/>
      <c r="TEA54" s="84"/>
      <c r="TEB54" s="84"/>
      <c r="TEC54" s="84"/>
      <c r="TED54" s="84"/>
      <c r="TEE54" s="84"/>
      <c r="TEF54" s="84"/>
      <c r="TEG54" s="84"/>
      <c r="TEH54" s="84"/>
      <c r="TEI54" s="84"/>
      <c r="TEJ54" s="84"/>
      <c r="TEK54" s="84"/>
      <c r="TEL54" s="84"/>
      <c r="TEM54" s="84"/>
      <c r="TEN54" s="84"/>
      <c r="TEO54" s="84"/>
      <c r="TEP54" s="84"/>
      <c r="TEQ54" s="84"/>
      <c r="TER54" s="84"/>
      <c r="TES54" s="84"/>
      <c r="TET54" s="84"/>
      <c r="TEU54" s="84"/>
      <c r="TEV54" s="84"/>
      <c r="TEW54" s="84"/>
      <c r="TEX54" s="84"/>
      <c r="TEY54" s="84"/>
      <c r="TEZ54" s="84"/>
      <c r="TFA54" s="84"/>
      <c r="TFB54" s="84"/>
      <c r="TFC54" s="84"/>
      <c r="TFD54" s="84"/>
      <c r="TFE54" s="84"/>
      <c r="TFF54" s="84"/>
      <c r="TFG54" s="84"/>
      <c r="TFH54" s="84"/>
      <c r="TFI54" s="84"/>
      <c r="TFJ54" s="84"/>
      <c r="TFK54" s="84"/>
      <c r="TFL54" s="84"/>
      <c r="TFM54" s="84"/>
      <c r="TFN54" s="84"/>
      <c r="TFO54" s="84"/>
      <c r="TFP54" s="84"/>
      <c r="TFQ54" s="84"/>
      <c r="TFR54" s="84"/>
      <c r="TFS54" s="84"/>
      <c r="TFT54" s="84"/>
      <c r="TFU54" s="84"/>
      <c r="TFV54" s="84"/>
      <c r="TFW54" s="84"/>
      <c r="TFX54" s="84"/>
      <c r="TFY54" s="84"/>
      <c r="TFZ54" s="84"/>
      <c r="TGA54" s="84"/>
      <c r="TGB54" s="84"/>
      <c r="TGC54" s="84"/>
      <c r="TGD54" s="84"/>
      <c r="TGE54" s="84"/>
      <c r="TGF54" s="84"/>
      <c r="TGG54" s="84"/>
      <c r="TGH54" s="84"/>
      <c r="TGI54" s="84"/>
      <c r="TGJ54" s="84"/>
      <c r="TGK54" s="84"/>
      <c r="TGL54" s="84"/>
      <c r="TGM54" s="84"/>
      <c r="TGN54" s="84"/>
      <c r="TGO54" s="84"/>
      <c r="TGP54" s="84"/>
      <c r="TGQ54" s="84"/>
      <c r="TGR54" s="84"/>
      <c r="TGS54" s="84"/>
      <c r="TGT54" s="84"/>
      <c r="TGU54" s="84"/>
      <c r="TGV54" s="84"/>
      <c r="TGW54" s="84"/>
      <c r="TGX54" s="84"/>
      <c r="TGY54" s="84"/>
      <c r="TGZ54" s="84"/>
      <c r="THA54" s="84"/>
      <c r="THB54" s="84"/>
      <c r="THC54" s="84"/>
      <c r="THD54" s="84"/>
      <c r="THE54" s="84"/>
      <c r="THF54" s="84"/>
      <c r="THG54" s="84"/>
      <c r="THH54" s="84"/>
      <c r="THI54" s="84"/>
      <c r="THJ54" s="84"/>
      <c r="THK54" s="84"/>
      <c r="THL54" s="84"/>
      <c r="THM54" s="84"/>
      <c r="THN54" s="84"/>
      <c r="THO54" s="84"/>
      <c r="THP54" s="84"/>
      <c r="THQ54" s="84"/>
      <c r="THR54" s="84"/>
      <c r="THS54" s="84"/>
      <c r="THT54" s="84"/>
      <c r="THU54" s="84"/>
      <c r="THV54" s="84"/>
      <c r="THW54" s="84"/>
      <c r="THX54" s="84"/>
      <c r="THY54" s="84"/>
      <c r="THZ54" s="84"/>
      <c r="TIA54" s="84"/>
      <c r="TIB54" s="84"/>
      <c r="TIC54" s="84"/>
      <c r="TID54" s="84"/>
      <c r="TIE54" s="84"/>
      <c r="TIF54" s="84"/>
      <c r="TIG54" s="84"/>
      <c r="TIH54" s="84"/>
      <c r="TII54" s="84"/>
      <c r="TIJ54" s="84"/>
      <c r="TIK54" s="84"/>
      <c r="TIL54" s="84"/>
      <c r="TIM54" s="84"/>
      <c r="TIN54" s="84"/>
      <c r="TIO54" s="84"/>
      <c r="TIP54" s="84"/>
      <c r="TIQ54" s="84"/>
      <c r="TIR54" s="84"/>
      <c r="TIS54" s="84"/>
      <c r="TIT54" s="84"/>
      <c r="TIU54" s="84"/>
      <c r="TIV54" s="84"/>
      <c r="TIW54" s="84"/>
      <c r="TIX54" s="84"/>
      <c r="TIY54" s="84"/>
      <c r="TIZ54" s="84"/>
      <c r="TJA54" s="84"/>
      <c r="TJB54" s="84"/>
      <c r="TJC54" s="84"/>
      <c r="TJD54" s="84"/>
      <c r="TJE54" s="84"/>
      <c r="TJF54" s="84"/>
      <c r="TJG54" s="84"/>
      <c r="TJH54" s="84"/>
      <c r="TJI54" s="84"/>
      <c r="TJJ54" s="84"/>
      <c r="TJK54" s="84"/>
      <c r="TJL54" s="84"/>
      <c r="TJM54" s="84"/>
      <c r="TJN54" s="84"/>
      <c r="TJO54" s="84"/>
      <c r="TJP54" s="84"/>
      <c r="TJQ54" s="84"/>
      <c r="TJR54" s="84"/>
      <c r="TJS54" s="84"/>
      <c r="TJT54" s="84"/>
      <c r="TJU54" s="84"/>
      <c r="TJV54" s="84"/>
      <c r="TJW54" s="84"/>
      <c r="TJX54" s="84"/>
      <c r="TJY54" s="84"/>
      <c r="TJZ54" s="84"/>
      <c r="TKA54" s="84"/>
      <c r="TKB54" s="84"/>
      <c r="TKC54" s="84"/>
      <c r="TKD54" s="84"/>
      <c r="TKE54" s="84"/>
      <c r="TKF54" s="84"/>
      <c r="TKG54" s="84"/>
      <c r="TKH54" s="84"/>
      <c r="TKI54" s="84"/>
      <c r="TKJ54" s="84"/>
      <c r="TKK54" s="84"/>
      <c r="TKL54" s="84"/>
      <c r="TKM54" s="84"/>
      <c r="TKN54" s="84"/>
      <c r="TKO54" s="84"/>
      <c r="TKP54" s="84"/>
      <c r="TKQ54" s="84"/>
      <c r="TKR54" s="84"/>
      <c r="TKS54" s="84"/>
      <c r="TKT54" s="84"/>
      <c r="TKU54" s="84"/>
      <c r="TKV54" s="84"/>
      <c r="TKW54" s="84"/>
      <c r="TKX54" s="84"/>
      <c r="TKY54" s="84"/>
      <c r="TKZ54" s="84"/>
      <c r="TLA54" s="84"/>
      <c r="TLB54" s="84"/>
      <c r="TLC54" s="84"/>
      <c r="TLD54" s="84"/>
      <c r="TLE54" s="84"/>
      <c r="TLF54" s="84"/>
      <c r="TLG54" s="84"/>
      <c r="TLH54" s="84"/>
      <c r="TLI54" s="84"/>
      <c r="TLJ54" s="84"/>
      <c r="TLK54" s="84"/>
      <c r="TLL54" s="84"/>
      <c r="TLM54" s="84"/>
      <c r="TLN54" s="84"/>
      <c r="TLO54" s="84"/>
      <c r="TLP54" s="84"/>
      <c r="TLQ54" s="84"/>
      <c r="TLR54" s="84"/>
      <c r="TLS54" s="84"/>
      <c r="TLT54" s="84"/>
      <c r="TLU54" s="84"/>
      <c r="TLV54" s="84"/>
      <c r="TLW54" s="84"/>
      <c r="TLX54" s="84"/>
      <c r="TLY54" s="84"/>
      <c r="TLZ54" s="84"/>
      <c r="TMA54" s="84"/>
      <c r="TMB54" s="84"/>
      <c r="TMC54" s="84"/>
      <c r="TMD54" s="84"/>
      <c r="TME54" s="84"/>
      <c r="TMF54" s="84"/>
      <c r="TMG54" s="84"/>
      <c r="TMH54" s="84"/>
      <c r="TMI54" s="84"/>
      <c r="TMJ54" s="84"/>
      <c r="TMK54" s="84"/>
      <c r="TML54" s="84"/>
      <c r="TMM54" s="84"/>
      <c r="TMN54" s="84"/>
      <c r="TMO54" s="84"/>
      <c r="TMP54" s="84"/>
      <c r="TMQ54" s="84"/>
      <c r="TMR54" s="84"/>
      <c r="TMS54" s="84"/>
      <c r="TMT54" s="84"/>
      <c r="TMU54" s="84"/>
      <c r="TMV54" s="84"/>
      <c r="TMW54" s="84"/>
      <c r="TMX54" s="84"/>
      <c r="TMY54" s="84"/>
      <c r="TMZ54" s="84"/>
      <c r="TNA54" s="84"/>
      <c r="TNB54" s="84"/>
      <c r="TNC54" s="84"/>
      <c r="TND54" s="84"/>
      <c r="TNE54" s="84"/>
      <c r="TNF54" s="84"/>
      <c r="TNG54" s="84"/>
      <c r="TNH54" s="84"/>
      <c r="TNI54" s="84"/>
      <c r="TNJ54" s="84"/>
      <c r="TNK54" s="84"/>
      <c r="TNL54" s="84"/>
      <c r="TNM54" s="84"/>
      <c r="TNN54" s="84"/>
      <c r="TNO54" s="84"/>
      <c r="TNP54" s="84"/>
      <c r="TNQ54" s="84"/>
      <c r="TNR54" s="84"/>
      <c r="TNS54" s="84"/>
      <c r="TNT54" s="84"/>
      <c r="TNU54" s="84"/>
      <c r="TNV54" s="84"/>
      <c r="TNW54" s="84"/>
      <c r="TNX54" s="84"/>
      <c r="TNY54" s="84"/>
      <c r="TNZ54" s="84"/>
      <c r="TOA54" s="84"/>
      <c r="TOB54" s="84"/>
      <c r="TOC54" s="84"/>
      <c r="TOD54" s="84"/>
      <c r="TOE54" s="84"/>
      <c r="TOF54" s="84"/>
      <c r="TOG54" s="84"/>
      <c r="TOH54" s="84"/>
      <c r="TOI54" s="84"/>
      <c r="TOJ54" s="84"/>
      <c r="TOK54" s="84"/>
      <c r="TOL54" s="84"/>
      <c r="TOM54" s="84"/>
      <c r="TON54" s="84"/>
      <c r="TOO54" s="84"/>
      <c r="TOP54" s="84"/>
      <c r="TOQ54" s="84"/>
      <c r="TOR54" s="84"/>
      <c r="TOS54" s="84"/>
      <c r="TOT54" s="84"/>
      <c r="TOU54" s="84"/>
      <c r="TOV54" s="84"/>
      <c r="TOW54" s="84"/>
      <c r="TOX54" s="84"/>
      <c r="TOY54" s="84"/>
      <c r="TOZ54" s="84"/>
      <c r="TPA54" s="84"/>
      <c r="TPB54" s="84"/>
      <c r="TPC54" s="84"/>
      <c r="TPD54" s="84"/>
      <c r="TPE54" s="84"/>
      <c r="TPF54" s="84"/>
      <c r="TPG54" s="84"/>
      <c r="TPH54" s="84"/>
      <c r="TPI54" s="84"/>
      <c r="TPJ54" s="84"/>
      <c r="TPK54" s="84"/>
      <c r="TPL54" s="84"/>
      <c r="TPM54" s="84"/>
      <c r="TPN54" s="84"/>
      <c r="TPO54" s="84"/>
      <c r="TPP54" s="84"/>
      <c r="TPQ54" s="84"/>
      <c r="TPR54" s="84"/>
      <c r="TPS54" s="84"/>
      <c r="TPT54" s="84"/>
      <c r="TPU54" s="84"/>
      <c r="TPV54" s="84"/>
      <c r="TPW54" s="84"/>
      <c r="TPX54" s="84"/>
      <c r="TPY54" s="84"/>
      <c r="TPZ54" s="84"/>
      <c r="TQA54" s="84"/>
      <c r="TQB54" s="84"/>
      <c r="TQC54" s="84"/>
      <c r="TQD54" s="84"/>
      <c r="TQE54" s="84"/>
      <c r="TQF54" s="84"/>
      <c r="TQG54" s="84"/>
      <c r="TQH54" s="84"/>
      <c r="TQI54" s="84"/>
      <c r="TQJ54" s="84"/>
      <c r="TQK54" s="84"/>
      <c r="TQL54" s="84"/>
      <c r="TQM54" s="84"/>
      <c r="TQN54" s="84"/>
      <c r="TQO54" s="84"/>
      <c r="TQP54" s="84"/>
      <c r="TQQ54" s="84"/>
      <c r="TQR54" s="84"/>
      <c r="TQS54" s="84"/>
      <c r="TQT54" s="84"/>
      <c r="TQU54" s="84"/>
      <c r="TQV54" s="84"/>
      <c r="TQW54" s="84"/>
      <c r="TQX54" s="84"/>
      <c r="TQY54" s="84"/>
      <c r="TQZ54" s="84"/>
      <c r="TRA54" s="84"/>
      <c r="TRB54" s="84"/>
      <c r="TRC54" s="84"/>
      <c r="TRD54" s="84"/>
      <c r="TRE54" s="84"/>
      <c r="TRF54" s="84"/>
      <c r="TRG54" s="84"/>
      <c r="TRH54" s="84"/>
      <c r="TRI54" s="84"/>
      <c r="TRJ54" s="84"/>
      <c r="TRK54" s="84"/>
      <c r="TRL54" s="84"/>
      <c r="TRM54" s="84"/>
      <c r="TRN54" s="84"/>
      <c r="TRO54" s="84"/>
      <c r="TRP54" s="84"/>
      <c r="TRQ54" s="84"/>
      <c r="TRR54" s="84"/>
      <c r="TRS54" s="84"/>
      <c r="TRT54" s="84"/>
      <c r="TRU54" s="84"/>
      <c r="TRV54" s="84"/>
      <c r="TRW54" s="84"/>
      <c r="TRX54" s="84"/>
      <c r="TRY54" s="84"/>
      <c r="TRZ54" s="84"/>
      <c r="TSA54" s="84"/>
      <c r="TSB54" s="84"/>
      <c r="TSC54" s="84"/>
      <c r="TSD54" s="84"/>
      <c r="TSE54" s="84"/>
      <c r="TSF54" s="84"/>
      <c r="TSG54" s="84"/>
      <c r="TSH54" s="84"/>
      <c r="TSI54" s="84"/>
      <c r="TSJ54" s="84"/>
      <c r="TSK54" s="84"/>
      <c r="TSL54" s="84"/>
      <c r="TSM54" s="84"/>
      <c r="TSN54" s="84"/>
      <c r="TSO54" s="84"/>
      <c r="TSP54" s="84"/>
      <c r="TSQ54" s="84"/>
      <c r="TSR54" s="84"/>
      <c r="TSS54" s="84"/>
      <c r="TST54" s="84"/>
      <c r="TSU54" s="84"/>
      <c r="TSV54" s="84"/>
      <c r="TSW54" s="84"/>
      <c r="TSX54" s="84"/>
      <c r="TSY54" s="84"/>
      <c r="TSZ54" s="84"/>
      <c r="TTA54" s="84"/>
      <c r="TTB54" s="84"/>
      <c r="TTC54" s="84"/>
      <c r="TTD54" s="84"/>
      <c r="TTE54" s="84"/>
      <c r="TTF54" s="84"/>
      <c r="TTG54" s="84"/>
      <c r="TTH54" s="84"/>
      <c r="TTI54" s="84"/>
      <c r="TTJ54" s="84"/>
      <c r="TTK54" s="84"/>
      <c r="TTL54" s="84"/>
      <c r="TTM54" s="84"/>
      <c r="TTN54" s="84"/>
      <c r="TTO54" s="84"/>
      <c r="TTP54" s="84"/>
      <c r="TTQ54" s="84"/>
      <c r="TTR54" s="84"/>
      <c r="TTS54" s="84"/>
      <c r="TTT54" s="84"/>
      <c r="TTU54" s="84"/>
      <c r="TTV54" s="84"/>
      <c r="TTW54" s="84"/>
      <c r="TTX54" s="84"/>
      <c r="TTY54" s="84"/>
      <c r="TTZ54" s="84"/>
      <c r="TUA54" s="84"/>
      <c r="TUB54" s="84"/>
      <c r="TUC54" s="84"/>
      <c r="TUD54" s="84"/>
      <c r="TUE54" s="84"/>
      <c r="TUF54" s="84"/>
      <c r="TUG54" s="84"/>
      <c r="TUH54" s="84"/>
      <c r="TUI54" s="84"/>
      <c r="TUJ54" s="84"/>
      <c r="TUK54" s="84"/>
      <c r="TUL54" s="84"/>
      <c r="TUM54" s="84"/>
      <c r="TUN54" s="84"/>
      <c r="TUO54" s="84"/>
      <c r="TUP54" s="84"/>
      <c r="TUQ54" s="84"/>
      <c r="TUR54" s="84"/>
      <c r="TUS54" s="84"/>
      <c r="TUT54" s="84"/>
      <c r="TUU54" s="84"/>
      <c r="TUV54" s="84"/>
      <c r="TUW54" s="84"/>
      <c r="TUX54" s="84"/>
      <c r="TUY54" s="84"/>
      <c r="TUZ54" s="84"/>
      <c r="TVA54" s="84"/>
      <c r="TVB54" s="84"/>
      <c r="TVC54" s="84"/>
      <c r="TVD54" s="84"/>
      <c r="TVE54" s="84"/>
      <c r="TVF54" s="84"/>
      <c r="TVG54" s="84"/>
      <c r="TVH54" s="84"/>
      <c r="TVI54" s="84"/>
      <c r="TVJ54" s="84"/>
      <c r="TVK54" s="84"/>
      <c r="TVL54" s="84"/>
      <c r="TVM54" s="84"/>
      <c r="TVN54" s="84"/>
      <c r="TVO54" s="84"/>
      <c r="TVP54" s="84"/>
      <c r="TVQ54" s="84"/>
      <c r="TVR54" s="84"/>
      <c r="TVS54" s="84"/>
      <c r="TVT54" s="84"/>
      <c r="TVU54" s="84"/>
      <c r="TVV54" s="84"/>
      <c r="TVW54" s="84"/>
      <c r="TVX54" s="84"/>
      <c r="TVY54" s="84"/>
      <c r="TVZ54" s="84"/>
      <c r="TWA54" s="84"/>
      <c r="TWB54" s="84"/>
      <c r="TWC54" s="84"/>
      <c r="TWD54" s="84"/>
      <c r="TWE54" s="84"/>
      <c r="TWF54" s="84"/>
      <c r="TWG54" s="84"/>
      <c r="TWH54" s="84"/>
      <c r="TWI54" s="84"/>
      <c r="TWJ54" s="84"/>
      <c r="TWK54" s="84"/>
      <c r="TWL54" s="84"/>
      <c r="TWM54" s="84"/>
      <c r="TWN54" s="84"/>
      <c r="TWO54" s="84"/>
      <c r="TWP54" s="84"/>
      <c r="TWQ54" s="84"/>
      <c r="TWR54" s="84"/>
      <c r="TWS54" s="84"/>
      <c r="TWT54" s="84"/>
      <c r="TWU54" s="84"/>
      <c r="TWV54" s="84"/>
      <c r="TWW54" s="84"/>
      <c r="TWX54" s="84"/>
      <c r="TWY54" s="84"/>
      <c r="TWZ54" s="84"/>
      <c r="TXA54" s="84"/>
      <c r="TXB54" s="84"/>
      <c r="TXC54" s="84"/>
      <c r="TXD54" s="84"/>
      <c r="TXE54" s="84"/>
      <c r="TXF54" s="84"/>
      <c r="TXG54" s="84"/>
      <c r="TXH54" s="84"/>
      <c r="TXI54" s="84"/>
      <c r="TXJ54" s="84"/>
      <c r="TXK54" s="84"/>
      <c r="TXL54" s="84"/>
      <c r="TXM54" s="84"/>
      <c r="TXN54" s="84"/>
      <c r="TXO54" s="84"/>
      <c r="TXP54" s="84"/>
      <c r="TXQ54" s="84"/>
      <c r="TXR54" s="84"/>
      <c r="TXS54" s="84"/>
      <c r="TXT54" s="84"/>
      <c r="TXU54" s="84"/>
      <c r="TXV54" s="84"/>
      <c r="TXW54" s="84"/>
      <c r="TXX54" s="84"/>
      <c r="TXY54" s="84"/>
      <c r="TXZ54" s="84"/>
      <c r="TYA54" s="84"/>
      <c r="TYB54" s="84"/>
      <c r="TYC54" s="84"/>
      <c r="TYD54" s="84"/>
      <c r="TYE54" s="84"/>
      <c r="TYF54" s="84"/>
      <c r="TYG54" s="84"/>
      <c r="TYH54" s="84"/>
      <c r="TYI54" s="84"/>
      <c r="TYJ54" s="84"/>
      <c r="TYK54" s="84"/>
      <c r="TYL54" s="84"/>
      <c r="TYM54" s="84"/>
      <c r="TYN54" s="84"/>
      <c r="TYO54" s="84"/>
      <c r="TYP54" s="84"/>
      <c r="TYQ54" s="84"/>
      <c r="TYR54" s="84"/>
      <c r="TYS54" s="84"/>
      <c r="TYT54" s="84"/>
      <c r="TYU54" s="84"/>
      <c r="TYV54" s="84"/>
      <c r="TYW54" s="84"/>
      <c r="TYX54" s="84"/>
      <c r="TYY54" s="84"/>
      <c r="TYZ54" s="84"/>
      <c r="TZA54" s="84"/>
      <c r="TZB54" s="84"/>
      <c r="TZC54" s="84"/>
      <c r="TZD54" s="84"/>
      <c r="TZE54" s="84"/>
      <c r="TZF54" s="84"/>
      <c r="TZG54" s="84"/>
      <c r="TZH54" s="84"/>
      <c r="TZI54" s="84"/>
      <c r="TZJ54" s="84"/>
      <c r="TZK54" s="84"/>
      <c r="TZL54" s="84"/>
      <c r="TZM54" s="84"/>
      <c r="TZN54" s="84"/>
      <c r="TZO54" s="84"/>
      <c r="TZP54" s="84"/>
      <c r="TZQ54" s="84"/>
      <c r="TZR54" s="84"/>
      <c r="TZS54" s="84"/>
      <c r="TZT54" s="84"/>
      <c r="TZU54" s="84"/>
      <c r="TZV54" s="84"/>
      <c r="TZW54" s="84"/>
      <c r="TZX54" s="84"/>
      <c r="TZY54" s="84"/>
      <c r="TZZ54" s="84"/>
      <c r="UAA54" s="84"/>
      <c r="UAB54" s="84"/>
      <c r="UAC54" s="84"/>
      <c r="UAD54" s="84"/>
      <c r="UAE54" s="84"/>
      <c r="UAF54" s="84"/>
      <c r="UAG54" s="84"/>
      <c r="UAH54" s="84"/>
      <c r="UAI54" s="84"/>
      <c r="UAJ54" s="84"/>
      <c r="UAK54" s="84"/>
      <c r="UAL54" s="84"/>
      <c r="UAM54" s="84"/>
      <c r="UAN54" s="84"/>
      <c r="UAO54" s="84"/>
      <c r="UAP54" s="84"/>
      <c r="UAQ54" s="84"/>
      <c r="UAR54" s="84"/>
      <c r="UAS54" s="84"/>
      <c r="UAT54" s="84"/>
      <c r="UAU54" s="84"/>
      <c r="UAV54" s="84"/>
      <c r="UAW54" s="84"/>
      <c r="UAX54" s="84"/>
      <c r="UAY54" s="84"/>
      <c r="UAZ54" s="84"/>
      <c r="UBA54" s="84"/>
      <c r="UBB54" s="84"/>
      <c r="UBC54" s="84"/>
      <c r="UBD54" s="84"/>
      <c r="UBE54" s="84"/>
      <c r="UBF54" s="84"/>
      <c r="UBG54" s="84"/>
      <c r="UBH54" s="84"/>
      <c r="UBI54" s="84"/>
      <c r="UBJ54" s="84"/>
      <c r="UBK54" s="84"/>
      <c r="UBL54" s="84"/>
      <c r="UBM54" s="84"/>
      <c r="UBN54" s="84"/>
      <c r="UBO54" s="84"/>
      <c r="UBP54" s="84"/>
      <c r="UBQ54" s="84"/>
      <c r="UBR54" s="84"/>
      <c r="UBS54" s="84"/>
      <c r="UBT54" s="84"/>
      <c r="UBU54" s="84"/>
      <c r="UBV54" s="84"/>
      <c r="UBW54" s="84"/>
      <c r="UBX54" s="84"/>
      <c r="UBY54" s="84"/>
      <c r="UBZ54" s="84"/>
      <c r="UCA54" s="84"/>
      <c r="UCB54" s="84"/>
      <c r="UCC54" s="84"/>
      <c r="UCD54" s="84"/>
      <c r="UCE54" s="84"/>
      <c r="UCF54" s="84"/>
      <c r="UCG54" s="84"/>
      <c r="UCH54" s="84"/>
      <c r="UCI54" s="84"/>
      <c r="UCJ54" s="84"/>
      <c r="UCK54" s="84"/>
      <c r="UCL54" s="84"/>
      <c r="UCM54" s="84"/>
      <c r="UCN54" s="84"/>
      <c r="UCO54" s="84"/>
      <c r="UCP54" s="84"/>
      <c r="UCQ54" s="84"/>
      <c r="UCR54" s="84"/>
      <c r="UCS54" s="84"/>
      <c r="UCT54" s="84"/>
      <c r="UCU54" s="84"/>
      <c r="UCV54" s="84"/>
      <c r="UCW54" s="84"/>
      <c r="UCX54" s="84"/>
      <c r="UCY54" s="84"/>
      <c r="UCZ54" s="84"/>
      <c r="UDA54" s="84"/>
      <c r="UDB54" s="84"/>
      <c r="UDC54" s="84"/>
      <c r="UDD54" s="84"/>
      <c r="UDE54" s="84"/>
      <c r="UDF54" s="84"/>
      <c r="UDG54" s="84"/>
      <c r="UDH54" s="84"/>
      <c r="UDI54" s="84"/>
      <c r="UDJ54" s="84"/>
      <c r="UDK54" s="84"/>
      <c r="UDL54" s="84"/>
      <c r="UDM54" s="84"/>
      <c r="UDN54" s="84"/>
      <c r="UDO54" s="84"/>
      <c r="UDP54" s="84"/>
      <c r="UDQ54" s="84"/>
      <c r="UDR54" s="84"/>
      <c r="UDS54" s="84"/>
      <c r="UDT54" s="84"/>
      <c r="UDU54" s="84"/>
      <c r="UDV54" s="84"/>
      <c r="UDW54" s="84"/>
      <c r="UDX54" s="84"/>
      <c r="UDY54" s="84"/>
      <c r="UDZ54" s="84"/>
      <c r="UEA54" s="84"/>
      <c r="UEB54" s="84"/>
      <c r="UEC54" s="84"/>
      <c r="UED54" s="84"/>
      <c r="UEE54" s="84"/>
      <c r="UEF54" s="84"/>
      <c r="UEG54" s="84"/>
      <c r="UEH54" s="84"/>
      <c r="UEI54" s="84"/>
      <c r="UEJ54" s="84"/>
      <c r="UEK54" s="84"/>
      <c r="UEL54" s="84"/>
      <c r="UEM54" s="84"/>
      <c r="UEN54" s="84"/>
      <c r="UEO54" s="84"/>
      <c r="UEP54" s="84"/>
      <c r="UEQ54" s="84"/>
      <c r="UER54" s="84"/>
      <c r="UES54" s="84"/>
      <c r="UET54" s="84"/>
      <c r="UEU54" s="84"/>
      <c r="UEV54" s="84"/>
      <c r="UEW54" s="84"/>
      <c r="UEX54" s="84"/>
      <c r="UEY54" s="84"/>
      <c r="UEZ54" s="84"/>
      <c r="UFA54" s="84"/>
      <c r="UFB54" s="84"/>
      <c r="UFC54" s="84"/>
      <c r="UFD54" s="84"/>
      <c r="UFE54" s="84"/>
      <c r="UFF54" s="84"/>
      <c r="UFG54" s="84"/>
      <c r="UFH54" s="84"/>
      <c r="UFI54" s="84"/>
      <c r="UFJ54" s="84"/>
      <c r="UFK54" s="84"/>
      <c r="UFL54" s="84"/>
      <c r="UFM54" s="84"/>
      <c r="UFN54" s="84"/>
      <c r="UFO54" s="84"/>
      <c r="UFP54" s="84"/>
      <c r="UFQ54" s="84"/>
      <c r="UFR54" s="84"/>
      <c r="UFS54" s="84"/>
      <c r="UFT54" s="84"/>
      <c r="UFU54" s="84"/>
      <c r="UFV54" s="84"/>
      <c r="UFW54" s="84"/>
      <c r="UFX54" s="84"/>
      <c r="UFY54" s="84"/>
      <c r="UFZ54" s="84"/>
      <c r="UGA54" s="84"/>
      <c r="UGB54" s="84"/>
      <c r="UGC54" s="84"/>
      <c r="UGD54" s="84"/>
      <c r="UGE54" s="84"/>
      <c r="UGF54" s="84"/>
      <c r="UGG54" s="84"/>
      <c r="UGH54" s="84"/>
      <c r="UGI54" s="84"/>
      <c r="UGJ54" s="84"/>
      <c r="UGK54" s="84"/>
      <c r="UGL54" s="84"/>
      <c r="UGM54" s="84"/>
      <c r="UGN54" s="84"/>
      <c r="UGO54" s="84"/>
      <c r="UGP54" s="84"/>
      <c r="UGQ54" s="84"/>
      <c r="UGR54" s="84"/>
      <c r="UGS54" s="84"/>
      <c r="UGT54" s="84"/>
      <c r="UGU54" s="84"/>
      <c r="UGV54" s="84"/>
      <c r="UGW54" s="84"/>
      <c r="UGX54" s="84"/>
      <c r="UGY54" s="84"/>
      <c r="UGZ54" s="84"/>
      <c r="UHA54" s="84"/>
      <c r="UHB54" s="84"/>
      <c r="UHC54" s="84"/>
      <c r="UHD54" s="84"/>
      <c r="UHE54" s="84"/>
      <c r="UHF54" s="84"/>
      <c r="UHG54" s="84"/>
      <c r="UHH54" s="84"/>
      <c r="UHI54" s="84"/>
      <c r="UHJ54" s="84"/>
      <c r="UHK54" s="84"/>
      <c r="UHL54" s="84"/>
      <c r="UHM54" s="84"/>
      <c r="UHN54" s="84"/>
      <c r="UHO54" s="84"/>
      <c r="UHP54" s="84"/>
      <c r="UHQ54" s="84"/>
      <c r="UHR54" s="84"/>
      <c r="UHS54" s="84"/>
      <c r="UHT54" s="84"/>
      <c r="UHU54" s="84"/>
      <c r="UHV54" s="84"/>
      <c r="UHW54" s="84"/>
      <c r="UHX54" s="84"/>
      <c r="UHY54" s="84"/>
      <c r="UHZ54" s="84"/>
      <c r="UIA54" s="84"/>
      <c r="UIB54" s="84"/>
      <c r="UIC54" s="84"/>
      <c r="UID54" s="84"/>
      <c r="UIE54" s="84"/>
      <c r="UIF54" s="84"/>
      <c r="UIG54" s="84"/>
      <c r="UIH54" s="84"/>
      <c r="UII54" s="84"/>
      <c r="UIJ54" s="84"/>
      <c r="UIK54" s="84"/>
      <c r="UIL54" s="84"/>
      <c r="UIM54" s="84"/>
      <c r="UIN54" s="84"/>
      <c r="UIO54" s="84"/>
      <c r="UIP54" s="84"/>
      <c r="UIQ54" s="84"/>
      <c r="UIR54" s="84"/>
      <c r="UIS54" s="84"/>
      <c r="UIT54" s="84"/>
      <c r="UIU54" s="84"/>
      <c r="UIV54" s="84"/>
      <c r="UIW54" s="84"/>
      <c r="UIX54" s="84"/>
      <c r="UIY54" s="84"/>
      <c r="UIZ54" s="84"/>
      <c r="UJA54" s="84"/>
      <c r="UJB54" s="84"/>
      <c r="UJC54" s="84"/>
      <c r="UJD54" s="84"/>
      <c r="UJE54" s="84"/>
      <c r="UJF54" s="84"/>
      <c r="UJG54" s="84"/>
      <c r="UJH54" s="84"/>
      <c r="UJI54" s="84"/>
      <c r="UJJ54" s="84"/>
      <c r="UJK54" s="84"/>
      <c r="UJL54" s="84"/>
      <c r="UJM54" s="84"/>
      <c r="UJN54" s="84"/>
      <c r="UJO54" s="84"/>
      <c r="UJP54" s="84"/>
      <c r="UJQ54" s="84"/>
      <c r="UJR54" s="84"/>
      <c r="UJS54" s="84"/>
      <c r="UJT54" s="84"/>
      <c r="UJU54" s="84"/>
      <c r="UJV54" s="84"/>
      <c r="UJW54" s="84"/>
      <c r="UJX54" s="84"/>
      <c r="UJY54" s="84"/>
      <c r="UJZ54" s="84"/>
      <c r="UKA54" s="84"/>
      <c r="UKB54" s="84"/>
      <c r="UKC54" s="84"/>
      <c r="UKD54" s="84"/>
      <c r="UKE54" s="84"/>
      <c r="UKF54" s="84"/>
      <c r="UKG54" s="84"/>
      <c r="UKH54" s="84"/>
      <c r="UKI54" s="84"/>
      <c r="UKJ54" s="84"/>
      <c r="UKK54" s="84"/>
      <c r="UKL54" s="84"/>
      <c r="UKM54" s="84"/>
      <c r="UKN54" s="84"/>
      <c r="UKO54" s="84"/>
      <c r="UKP54" s="84"/>
      <c r="UKQ54" s="84"/>
      <c r="UKR54" s="84"/>
      <c r="UKS54" s="84"/>
      <c r="UKT54" s="84"/>
      <c r="UKU54" s="84"/>
      <c r="UKV54" s="84"/>
      <c r="UKW54" s="84"/>
      <c r="UKX54" s="84"/>
      <c r="UKY54" s="84"/>
      <c r="UKZ54" s="84"/>
      <c r="ULA54" s="84"/>
      <c r="ULB54" s="84"/>
      <c r="ULC54" s="84"/>
      <c r="ULD54" s="84"/>
      <c r="ULE54" s="84"/>
      <c r="ULF54" s="84"/>
      <c r="ULG54" s="84"/>
      <c r="ULH54" s="84"/>
      <c r="ULI54" s="84"/>
      <c r="ULJ54" s="84"/>
      <c r="ULK54" s="84"/>
      <c r="ULL54" s="84"/>
      <c r="ULM54" s="84"/>
      <c r="ULN54" s="84"/>
      <c r="ULO54" s="84"/>
      <c r="ULP54" s="84"/>
      <c r="ULQ54" s="84"/>
      <c r="ULR54" s="84"/>
      <c r="ULS54" s="84"/>
      <c r="ULT54" s="84"/>
      <c r="ULU54" s="84"/>
      <c r="ULV54" s="84"/>
      <c r="ULW54" s="84"/>
      <c r="ULX54" s="84"/>
      <c r="ULY54" s="84"/>
      <c r="ULZ54" s="84"/>
      <c r="UMA54" s="84"/>
      <c r="UMB54" s="84"/>
      <c r="UMC54" s="84"/>
      <c r="UMD54" s="84"/>
      <c r="UME54" s="84"/>
      <c r="UMF54" s="84"/>
      <c r="UMG54" s="84"/>
      <c r="UMH54" s="84"/>
      <c r="UMI54" s="84"/>
      <c r="UMJ54" s="84"/>
      <c r="UMK54" s="84"/>
      <c r="UML54" s="84"/>
      <c r="UMM54" s="84"/>
      <c r="UMN54" s="84"/>
      <c r="UMO54" s="84"/>
      <c r="UMP54" s="84"/>
      <c r="UMQ54" s="84"/>
      <c r="UMR54" s="84"/>
      <c r="UMS54" s="84"/>
      <c r="UMT54" s="84"/>
      <c r="UMU54" s="84"/>
      <c r="UMV54" s="84"/>
      <c r="UMW54" s="84"/>
      <c r="UMX54" s="84"/>
      <c r="UMY54" s="84"/>
      <c r="UMZ54" s="84"/>
      <c r="UNA54" s="84"/>
      <c r="UNB54" s="84"/>
      <c r="UNC54" s="84"/>
      <c r="UND54" s="84"/>
      <c r="UNE54" s="84"/>
      <c r="UNF54" s="84"/>
      <c r="UNG54" s="84"/>
      <c r="UNH54" s="84"/>
      <c r="UNI54" s="84"/>
      <c r="UNJ54" s="84"/>
      <c r="UNK54" s="84"/>
      <c r="UNL54" s="84"/>
      <c r="UNM54" s="84"/>
      <c r="UNN54" s="84"/>
      <c r="UNO54" s="84"/>
      <c r="UNP54" s="84"/>
      <c r="UNQ54" s="84"/>
      <c r="UNR54" s="84"/>
      <c r="UNS54" s="84"/>
      <c r="UNT54" s="84"/>
      <c r="UNU54" s="84"/>
      <c r="UNV54" s="84"/>
      <c r="UNW54" s="84"/>
      <c r="UNX54" s="84"/>
      <c r="UNY54" s="84"/>
      <c r="UNZ54" s="84"/>
      <c r="UOA54" s="84"/>
      <c r="UOB54" s="84"/>
      <c r="UOC54" s="84"/>
      <c r="UOD54" s="84"/>
      <c r="UOE54" s="84"/>
      <c r="UOF54" s="84"/>
      <c r="UOG54" s="84"/>
      <c r="UOH54" s="84"/>
      <c r="UOI54" s="84"/>
      <c r="UOJ54" s="84"/>
      <c r="UOK54" s="84"/>
      <c r="UOL54" s="84"/>
      <c r="UOM54" s="84"/>
      <c r="UON54" s="84"/>
      <c r="UOO54" s="84"/>
      <c r="UOP54" s="84"/>
      <c r="UOQ54" s="84"/>
      <c r="UOR54" s="84"/>
      <c r="UOS54" s="84"/>
      <c r="UOT54" s="84"/>
      <c r="UOU54" s="84"/>
      <c r="UOV54" s="84"/>
      <c r="UOW54" s="84"/>
      <c r="UOX54" s="84"/>
      <c r="UOY54" s="84"/>
      <c r="UOZ54" s="84"/>
      <c r="UPA54" s="84"/>
      <c r="UPB54" s="84"/>
      <c r="UPC54" s="84"/>
      <c r="UPD54" s="84"/>
      <c r="UPE54" s="84"/>
      <c r="UPF54" s="84"/>
      <c r="UPG54" s="84"/>
      <c r="UPH54" s="84"/>
      <c r="UPI54" s="84"/>
      <c r="UPJ54" s="84"/>
      <c r="UPK54" s="84"/>
      <c r="UPL54" s="84"/>
      <c r="UPM54" s="84"/>
      <c r="UPN54" s="84"/>
      <c r="UPO54" s="84"/>
      <c r="UPP54" s="84"/>
      <c r="UPQ54" s="84"/>
      <c r="UPR54" s="84"/>
      <c r="UPS54" s="84"/>
      <c r="UPT54" s="84"/>
      <c r="UPU54" s="84"/>
      <c r="UPV54" s="84"/>
      <c r="UPW54" s="84"/>
      <c r="UPX54" s="84"/>
      <c r="UPY54" s="84"/>
      <c r="UPZ54" s="84"/>
      <c r="UQA54" s="84"/>
      <c r="UQB54" s="84"/>
      <c r="UQC54" s="84"/>
      <c r="UQD54" s="84"/>
      <c r="UQE54" s="84"/>
      <c r="UQF54" s="84"/>
      <c r="UQG54" s="84"/>
      <c r="UQH54" s="84"/>
      <c r="UQI54" s="84"/>
      <c r="UQJ54" s="84"/>
      <c r="UQK54" s="84"/>
      <c r="UQL54" s="84"/>
      <c r="UQM54" s="84"/>
      <c r="UQN54" s="84"/>
      <c r="UQO54" s="84"/>
      <c r="UQP54" s="84"/>
      <c r="UQQ54" s="84"/>
      <c r="UQR54" s="84"/>
      <c r="UQS54" s="84"/>
      <c r="UQT54" s="84"/>
      <c r="UQU54" s="84"/>
      <c r="UQV54" s="84"/>
      <c r="UQW54" s="84"/>
      <c r="UQX54" s="84"/>
      <c r="UQY54" s="84"/>
      <c r="UQZ54" s="84"/>
      <c r="URA54" s="84"/>
      <c r="URB54" s="84"/>
      <c r="URC54" s="84"/>
      <c r="URD54" s="84"/>
      <c r="URE54" s="84"/>
      <c r="URF54" s="84"/>
      <c r="URG54" s="84"/>
      <c r="URH54" s="84"/>
      <c r="URI54" s="84"/>
      <c r="URJ54" s="84"/>
      <c r="URK54" s="84"/>
      <c r="URL54" s="84"/>
      <c r="URM54" s="84"/>
      <c r="URN54" s="84"/>
      <c r="URO54" s="84"/>
      <c r="URP54" s="84"/>
      <c r="URQ54" s="84"/>
      <c r="URR54" s="84"/>
      <c r="URS54" s="84"/>
      <c r="URT54" s="84"/>
      <c r="URU54" s="84"/>
      <c r="URV54" s="84"/>
      <c r="URW54" s="84"/>
      <c r="URX54" s="84"/>
      <c r="URY54" s="84"/>
      <c r="URZ54" s="84"/>
      <c r="USA54" s="84"/>
      <c r="USB54" s="84"/>
      <c r="USC54" s="84"/>
      <c r="USD54" s="84"/>
      <c r="USE54" s="84"/>
      <c r="USF54" s="84"/>
      <c r="USG54" s="84"/>
      <c r="USH54" s="84"/>
      <c r="USI54" s="84"/>
      <c r="USJ54" s="84"/>
      <c r="USK54" s="84"/>
      <c r="USL54" s="84"/>
      <c r="USM54" s="84"/>
      <c r="USN54" s="84"/>
      <c r="USO54" s="84"/>
      <c r="USP54" s="84"/>
      <c r="USQ54" s="84"/>
      <c r="USR54" s="84"/>
      <c r="USS54" s="84"/>
      <c r="UST54" s="84"/>
      <c r="USU54" s="84"/>
      <c r="USV54" s="84"/>
      <c r="USW54" s="84"/>
      <c r="USX54" s="84"/>
      <c r="USY54" s="84"/>
      <c r="USZ54" s="84"/>
      <c r="UTA54" s="84"/>
      <c r="UTB54" s="84"/>
      <c r="UTC54" s="84"/>
      <c r="UTD54" s="84"/>
      <c r="UTE54" s="84"/>
      <c r="UTF54" s="84"/>
      <c r="UTG54" s="84"/>
      <c r="UTH54" s="84"/>
      <c r="UTI54" s="84"/>
      <c r="UTJ54" s="84"/>
      <c r="UTK54" s="84"/>
      <c r="UTL54" s="84"/>
      <c r="UTM54" s="84"/>
      <c r="UTN54" s="84"/>
      <c r="UTO54" s="84"/>
      <c r="UTP54" s="84"/>
      <c r="UTQ54" s="84"/>
      <c r="UTR54" s="84"/>
      <c r="UTS54" s="84"/>
      <c r="UTT54" s="84"/>
      <c r="UTU54" s="84"/>
      <c r="UTV54" s="84"/>
      <c r="UTW54" s="84"/>
      <c r="UTX54" s="84"/>
      <c r="UTY54" s="84"/>
      <c r="UTZ54" s="84"/>
      <c r="UUA54" s="84"/>
      <c r="UUB54" s="84"/>
      <c r="UUC54" s="84"/>
      <c r="UUD54" s="84"/>
      <c r="UUE54" s="84"/>
      <c r="UUF54" s="84"/>
      <c r="UUG54" s="84"/>
      <c r="UUH54" s="84"/>
      <c r="UUI54" s="84"/>
      <c r="UUJ54" s="84"/>
      <c r="UUK54" s="84"/>
      <c r="UUL54" s="84"/>
      <c r="UUM54" s="84"/>
      <c r="UUN54" s="84"/>
      <c r="UUO54" s="84"/>
      <c r="UUP54" s="84"/>
      <c r="UUQ54" s="84"/>
      <c r="UUR54" s="84"/>
      <c r="UUS54" s="84"/>
      <c r="UUT54" s="84"/>
      <c r="UUU54" s="84"/>
      <c r="UUV54" s="84"/>
      <c r="UUW54" s="84"/>
      <c r="UUX54" s="84"/>
      <c r="UUY54" s="84"/>
      <c r="UUZ54" s="84"/>
      <c r="UVA54" s="84"/>
      <c r="UVB54" s="84"/>
      <c r="UVC54" s="84"/>
      <c r="UVD54" s="84"/>
      <c r="UVE54" s="84"/>
      <c r="UVF54" s="84"/>
      <c r="UVG54" s="84"/>
      <c r="UVH54" s="84"/>
      <c r="UVI54" s="84"/>
      <c r="UVJ54" s="84"/>
      <c r="UVK54" s="84"/>
      <c r="UVL54" s="84"/>
      <c r="UVM54" s="84"/>
      <c r="UVN54" s="84"/>
      <c r="UVO54" s="84"/>
      <c r="UVP54" s="84"/>
      <c r="UVQ54" s="84"/>
      <c r="UVR54" s="84"/>
      <c r="UVS54" s="84"/>
      <c r="UVT54" s="84"/>
      <c r="UVU54" s="84"/>
      <c r="UVV54" s="84"/>
      <c r="UVW54" s="84"/>
      <c r="UVX54" s="84"/>
      <c r="UVY54" s="84"/>
      <c r="UVZ54" s="84"/>
      <c r="UWA54" s="84"/>
      <c r="UWB54" s="84"/>
      <c r="UWC54" s="84"/>
      <c r="UWD54" s="84"/>
      <c r="UWE54" s="84"/>
      <c r="UWF54" s="84"/>
      <c r="UWG54" s="84"/>
      <c r="UWH54" s="84"/>
      <c r="UWI54" s="84"/>
      <c r="UWJ54" s="84"/>
      <c r="UWK54" s="84"/>
      <c r="UWL54" s="84"/>
      <c r="UWM54" s="84"/>
      <c r="UWN54" s="84"/>
      <c r="UWO54" s="84"/>
      <c r="UWP54" s="84"/>
      <c r="UWQ54" s="84"/>
      <c r="UWR54" s="84"/>
      <c r="UWS54" s="84"/>
      <c r="UWT54" s="84"/>
      <c r="UWU54" s="84"/>
      <c r="UWV54" s="84"/>
      <c r="UWW54" s="84"/>
      <c r="UWX54" s="84"/>
      <c r="UWY54" s="84"/>
      <c r="UWZ54" s="84"/>
      <c r="UXA54" s="84"/>
      <c r="UXB54" s="84"/>
      <c r="UXC54" s="84"/>
      <c r="UXD54" s="84"/>
      <c r="UXE54" s="84"/>
      <c r="UXF54" s="84"/>
      <c r="UXG54" s="84"/>
      <c r="UXH54" s="84"/>
      <c r="UXI54" s="84"/>
      <c r="UXJ54" s="84"/>
      <c r="UXK54" s="84"/>
      <c r="UXL54" s="84"/>
      <c r="UXM54" s="84"/>
      <c r="UXN54" s="84"/>
      <c r="UXO54" s="84"/>
      <c r="UXP54" s="84"/>
      <c r="UXQ54" s="84"/>
      <c r="UXR54" s="84"/>
      <c r="UXS54" s="84"/>
      <c r="UXT54" s="84"/>
      <c r="UXU54" s="84"/>
      <c r="UXV54" s="84"/>
      <c r="UXW54" s="84"/>
      <c r="UXX54" s="84"/>
      <c r="UXY54" s="84"/>
      <c r="UXZ54" s="84"/>
      <c r="UYA54" s="84"/>
      <c r="UYB54" s="84"/>
      <c r="UYC54" s="84"/>
      <c r="UYD54" s="84"/>
      <c r="UYE54" s="84"/>
      <c r="UYF54" s="84"/>
      <c r="UYG54" s="84"/>
      <c r="UYH54" s="84"/>
      <c r="UYI54" s="84"/>
      <c r="UYJ54" s="84"/>
      <c r="UYK54" s="84"/>
      <c r="UYL54" s="84"/>
      <c r="UYM54" s="84"/>
      <c r="UYN54" s="84"/>
      <c r="UYO54" s="84"/>
      <c r="UYP54" s="84"/>
      <c r="UYQ54" s="84"/>
      <c r="UYR54" s="84"/>
      <c r="UYS54" s="84"/>
      <c r="UYT54" s="84"/>
      <c r="UYU54" s="84"/>
      <c r="UYV54" s="84"/>
      <c r="UYW54" s="84"/>
      <c r="UYX54" s="84"/>
      <c r="UYY54" s="84"/>
      <c r="UYZ54" s="84"/>
      <c r="UZA54" s="84"/>
      <c r="UZB54" s="84"/>
      <c r="UZC54" s="84"/>
      <c r="UZD54" s="84"/>
      <c r="UZE54" s="84"/>
      <c r="UZF54" s="84"/>
      <c r="UZG54" s="84"/>
      <c r="UZH54" s="84"/>
      <c r="UZI54" s="84"/>
      <c r="UZJ54" s="84"/>
      <c r="UZK54" s="84"/>
      <c r="UZL54" s="84"/>
      <c r="UZM54" s="84"/>
      <c r="UZN54" s="84"/>
      <c r="UZO54" s="84"/>
      <c r="UZP54" s="84"/>
      <c r="UZQ54" s="84"/>
      <c r="UZR54" s="84"/>
      <c r="UZS54" s="84"/>
      <c r="UZT54" s="84"/>
      <c r="UZU54" s="84"/>
      <c r="UZV54" s="84"/>
      <c r="UZW54" s="84"/>
      <c r="UZX54" s="84"/>
      <c r="UZY54" s="84"/>
      <c r="UZZ54" s="84"/>
      <c r="VAA54" s="84"/>
      <c r="VAB54" s="84"/>
      <c r="VAC54" s="84"/>
      <c r="VAD54" s="84"/>
      <c r="VAE54" s="84"/>
      <c r="VAF54" s="84"/>
      <c r="VAG54" s="84"/>
      <c r="VAH54" s="84"/>
      <c r="VAI54" s="84"/>
      <c r="VAJ54" s="84"/>
      <c r="VAK54" s="84"/>
      <c r="VAL54" s="84"/>
      <c r="VAM54" s="84"/>
      <c r="VAN54" s="84"/>
      <c r="VAO54" s="84"/>
      <c r="VAP54" s="84"/>
      <c r="VAQ54" s="84"/>
      <c r="VAR54" s="84"/>
      <c r="VAS54" s="84"/>
      <c r="VAT54" s="84"/>
      <c r="VAU54" s="84"/>
      <c r="VAV54" s="84"/>
      <c r="VAW54" s="84"/>
      <c r="VAX54" s="84"/>
      <c r="VAY54" s="84"/>
      <c r="VAZ54" s="84"/>
      <c r="VBA54" s="84"/>
      <c r="VBB54" s="84"/>
      <c r="VBC54" s="84"/>
      <c r="VBD54" s="84"/>
      <c r="VBE54" s="84"/>
      <c r="VBF54" s="84"/>
      <c r="VBG54" s="84"/>
      <c r="VBH54" s="84"/>
      <c r="VBI54" s="84"/>
      <c r="VBJ54" s="84"/>
      <c r="VBK54" s="84"/>
      <c r="VBL54" s="84"/>
      <c r="VBM54" s="84"/>
      <c r="VBN54" s="84"/>
      <c r="VBO54" s="84"/>
      <c r="VBP54" s="84"/>
      <c r="VBQ54" s="84"/>
      <c r="VBR54" s="84"/>
      <c r="VBS54" s="84"/>
      <c r="VBT54" s="84"/>
      <c r="VBU54" s="84"/>
      <c r="VBV54" s="84"/>
      <c r="VBW54" s="84"/>
      <c r="VBX54" s="84"/>
      <c r="VBY54" s="84"/>
      <c r="VBZ54" s="84"/>
      <c r="VCA54" s="84"/>
      <c r="VCB54" s="84"/>
      <c r="VCC54" s="84"/>
      <c r="VCD54" s="84"/>
      <c r="VCE54" s="84"/>
      <c r="VCF54" s="84"/>
      <c r="VCG54" s="84"/>
      <c r="VCH54" s="84"/>
      <c r="VCI54" s="84"/>
      <c r="VCJ54" s="84"/>
      <c r="VCK54" s="84"/>
      <c r="VCL54" s="84"/>
      <c r="VCM54" s="84"/>
      <c r="VCN54" s="84"/>
      <c r="VCO54" s="84"/>
      <c r="VCP54" s="84"/>
      <c r="VCQ54" s="84"/>
      <c r="VCR54" s="84"/>
      <c r="VCS54" s="84"/>
      <c r="VCT54" s="84"/>
      <c r="VCU54" s="84"/>
      <c r="VCV54" s="84"/>
      <c r="VCW54" s="84"/>
      <c r="VCX54" s="84"/>
      <c r="VCY54" s="84"/>
      <c r="VCZ54" s="84"/>
      <c r="VDA54" s="84"/>
      <c r="VDB54" s="84"/>
      <c r="VDC54" s="84"/>
      <c r="VDD54" s="84"/>
      <c r="VDE54" s="84"/>
      <c r="VDF54" s="84"/>
      <c r="VDG54" s="84"/>
      <c r="VDH54" s="84"/>
      <c r="VDI54" s="84"/>
      <c r="VDJ54" s="84"/>
      <c r="VDK54" s="84"/>
      <c r="VDL54" s="84"/>
      <c r="VDM54" s="84"/>
      <c r="VDN54" s="84"/>
      <c r="VDO54" s="84"/>
      <c r="VDP54" s="84"/>
      <c r="VDQ54" s="84"/>
      <c r="VDR54" s="84"/>
      <c r="VDS54" s="84"/>
      <c r="VDT54" s="84"/>
      <c r="VDU54" s="84"/>
      <c r="VDV54" s="84"/>
      <c r="VDW54" s="84"/>
      <c r="VDX54" s="84"/>
      <c r="VDY54" s="84"/>
      <c r="VDZ54" s="84"/>
      <c r="VEA54" s="84"/>
      <c r="VEB54" s="84"/>
      <c r="VEC54" s="84"/>
      <c r="VED54" s="84"/>
      <c r="VEE54" s="84"/>
      <c r="VEF54" s="84"/>
      <c r="VEG54" s="84"/>
      <c r="VEH54" s="84"/>
      <c r="VEI54" s="84"/>
      <c r="VEJ54" s="84"/>
      <c r="VEK54" s="84"/>
      <c r="VEL54" s="84"/>
      <c r="VEM54" s="84"/>
      <c r="VEN54" s="84"/>
      <c r="VEO54" s="84"/>
      <c r="VEP54" s="84"/>
      <c r="VEQ54" s="84"/>
      <c r="VER54" s="84"/>
      <c r="VES54" s="84"/>
      <c r="VET54" s="84"/>
      <c r="VEU54" s="84"/>
      <c r="VEV54" s="84"/>
      <c r="VEW54" s="84"/>
      <c r="VEX54" s="84"/>
      <c r="VEY54" s="84"/>
      <c r="VEZ54" s="84"/>
      <c r="VFA54" s="84"/>
      <c r="VFB54" s="84"/>
      <c r="VFC54" s="84"/>
      <c r="VFD54" s="84"/>
      <c r="VFE54" s="84"/>
      <c r="VFF54" s="84"/>
      <c r="VFG54" s="84"/>
      <c r="VFH54" s="84"/>
      <c r="VFI54" s="84"/>
      <c r="VFJ54" s="84"/>
      <c r="VFK54" s="84"/>
      <c r="VFL54" s="84"/>
      <c r="VFM54" s="84"/>
      <c r="VFN54" s="84"/>
      <c r="VFO54" s="84"/>
      <c r="VFP54" s="84"/>
      <c r="VFQ54" s="84"/>
      <c r="VFR54" s="84"/>
      <c r="VFS54" s="84"/>
      <c r="VFT54" s="84"/>
      <c r="VFU54" s="84"/>
      <c r="VFV54" s="84"/>
      <c r="VFW54" s="84"/>
      <c r="VFX54" s="84"/>
      <c r="VFY54" s="84"/>
      <c r="VFZ54" s="84"/>
      <c r="VGA54" s="84"/>
      <c r="VGB54" s="84"/>
      <c r="VGC54" s="84"/>
      <c r="VGD54" s="84"/>
      <c r="VGE54" s="84"/>
      <c r="VGF54" s="84"/>
      <c r="VGG54" s="84"/>
      <c r="VGH54" s="84"/>
      <c r="VGI54" s="84"/>
      <c r="VGJ54" s="84"/>
      <c r="VGK54" s="84"/>
      <c r="VGL54" s="84"/>
      <c r="VGM54" s="84"/>
      <c r="VGN54" s="84"/>
      <c r="VGO54" s="84"/>
      <c r="VGP54" s="84"/>
      <c r="VGQ54" s="84"/>
      <c r="VGR54" s="84"/>
      <c r="VGS54" s="84"/>
      <c r="VGT54" s="84"/>
      <c r="VGU54" s="84"/>
      <c r="VGV54" s="84"/>
      <c r="VGW54" s="84"/>
      <c r="VGX54" s="84"/>
      <c r="VGY54" s="84"/>
      <c r="VGZ54" s="84"/>
      <c r="VHA54" s="84"/>
      <c r="VHB54" s="84"/>
      <c r="VHC54" s="84"/>
      <c r="VHD54" s="84"/>
      <c r="VHE54" s="84"/>
      <c r="VHF54" s="84"/>
      <c r="VHG54" s="84"/>
      <c r="VHH54" s="84"/>
      <c r="VHI54" s="84"/>
      <c r="VHJ54" s="84"/>
      <c r="VHK54" s="84"/>
      <c r="VHL54" s="84"/>
      <c r="VHM54" s="84"/>
      <c r="VHN54" s="84"/>
      <c r="VHO54" s="84"/>
      <c r="VHP54" s="84"/>
      <c r="VHQ54" s="84"/>
      <c r="VHR54" s="84"/>
      <c r="VHS54" s="84"/>
      <c r="VHT54" s="84"/>
      <c r="VHU54" s="84"/>
      <c r="VHV54" s="84"/>
      <c r="VHW54" s="84"/>
      <c r="VHX54" s="84"/>
      <c r="VHY54" s="84"/>
      <c r="VHZ54" s="84"/>
      <c r="VIA54" s="84"/>
      <c r="VIB54" s="84"/>
      <c r="VIC54" s="84"/>
      <c r="VID54" s="84"/>
      <c r="VIE54" s="84"/>
      <c r="VIF54" s="84"/>
      <c r="VIG54" s="84"/>
      <c r="VIH54" s="84"/>
      <c r="VII54" s="84"/>
      <c r="VIJ54" s="84"/>
      <c r="VIK54" s="84"/>
      <c r="VIL54" s="84"/>
      <c r="VIM54" s="84"/>
      <c r="VIN54" s="84"/>
      <c r="VIO54" s="84"/>
      <c r="VIP54" s="84"/>
      <c r="VIQ54" s="84"/>
      <c r="VIR54" s="84"/>
      <c r="VIS54" s="84"/>
      <c r="VIT54" s="84"/>
      <c r="VIU54" s="84"/>
      <c r="VIV54" s="84"/>
      <c r="VIW54" s="84"/>
      <c r="VIX54" s="84"/>
      <c r="VIY54" s="84"/>
      <c r="VIZ54" s="84"/>
      <c r="VJA54" s="84"/>
      <c r="VJB54" s="84"/>
      <c r="VJC54" s="84"/>
      <c r="VJD54" s="84"/>
      <c r="VJE54" s="84"/>
      <c r="VJF54" s="84"/>
      <c r="VJG54" s="84"/>
      <c r="VJH54" s="84"/>
      <c r="VJI54" s="84"/>
      <c r="VJJ54" s="84"/>
      <c r="VJK54" s="84"/>
      <c r="VJL54" s="84"/>
      <c r="VJM54" s="84"/>
      <c r="VJN54" s="84"/>
      <c r="VJO54" s="84"/>
      <c r="VJP54" s="84"/>
      <c r="VJQ54" s="84"/>
      <c r="VJR54" s="84"/>
      <c r="VJS54" s="84"/>
      <c r="VJT54" s="84"/>
      <c r="VJU54" s="84"/>
      <c r="VJV54" s="84"/>
      <c r="VJW54" s="84"/>
      <c r="VJX54" s="84"/>
      <c r="VJY54" s="84"/>
      <c r="VJZ54" s="84"/>
      <c r="VKA54" s="84"/>
      <c r="VKB54" s="84"/>
      <c r="VKC54" s="84"/>
      <c r="VKD54" s="84"/>
      <c r="VKE54" s="84"/>
      <c r="VKF54" s="84"/>
      <c r="VKG54" s="84"/>
      <c r="VKH54" s="84"/>
      <c r="VKI54" s="84"/>
      <c r="VKJ54" s="84"/>
      <c r="VKK54" s="84"/>
      <c r="VKL54" s="84"/>
      <c r="VKM54" s="84"/>
      <c r="VKN54" s="84"/>
      <c r="VKO54" s="84"/>
      <c r="VKP54" s="84"/>
      <c r="VKQ54" s="84"/>
      <c r="VKR54" s="84"/>
      <c r="VKS54" s="84"/>
      <c r="VKT54" s="84"/>
      <c r="VKU54" s="84"/>
      <c r="VKV54" s="84"/>
      <c r="VKW54" s="84"/>
      <c r="VKX54" s="84"/>
      <c r="VKY54" s="84"/>
      <c r="VKZ54" s="84"/>
      <c r="VLA54" s="84"/>
      <c r="VLB54" s="84"/>
      <c r="VLC54" s="84"/>
      <c r="VLD54" s="84"/>
      <c r="VLE54" s="84"/>
      <c r="VLF54" s="84"/>
      <c r="VLG54" s="84"/>
      <c r="VLH54" s="84"/>
      <c r="VLI54" s="84"/>
      <c r="VLJ54" s="84"/>
      <c r="VLK54" s="84"/>
      <c r="VLL54" s="84"/>
      <c r="VLM54" s="84"/>
      <c r="VLN54" s="84"/>
      <c r="VLO54" s="84"/>
      <c r="VLP54" s="84"/>
      <c r="VLQ54" s="84"/>
      <c r="VLR54" s="84"/>
      <c r="VLS54" s="84"/>
      <c r="VLT54" s="84"/>
      <c r="VLU54" s="84"/>
      <c r="VLV54" s="84"/>
      <c r="VLW54" s="84"/>
      <c r="VLX54" s="84"/>
      <c r="VLY54" s="84"/>
      <c r="VLZ54" s="84"/>
      <c r="VMA54" s="84"/>
      <c r="VMB54" s="84"/>
      <c r="VMC54" s="84"/>
      <c r="VMD54" s="84"/>
      <c r="VME54" s="84"/>
      <c r="VMF54" s="84"/>
      <c r="VMG54" s="84"/>
      <c r="VMH54" s="84"/>
      <c r="VMI54" s="84"/>
      <c r="VMJ54" s="84"/>
      <c r="VMK54" s="84"/>
      <c r="VML54" s="84"/>
      <c r="VMM54" s="84"/>
      <c r="VMN54" s="84"/>
      <c r="VMO54" s="84"/>
      <c r="VMP54" s="84"/>
      <c r="VMQ54" s="84"/>
      <c r="VMR54" s="84"/>
      <c r="VMS54" s="84"/>
      <c r="VMT54" s="84"/>
      <c r="VMU54" s="84"/>
      <c r="VMV54" s="84"/>
      <c r="VMW54" s="84"/>
      <c r="VMX54" s="84"/>
      <c r="VMY54" s="84"/>
      <c r="VMZ54" s="84"/>
      <c r="VNA54" s="84"/>
      <c r="VNB54" s="84"/>
      <c r="VNC54" s="84"/>
      <c r="VND54" s="84"/>
      <c r="VNE54" s="84"/>
      <c r="VNF54" s="84"/>
      <c r="VNG54" s="84"/>
      <c r="VNH54" s="84"/>
      <c r="VNI54" s="84"/>
      <c r="VNJ54" s="84"/>
      <c r="VNK54" s="84"/>
      <c r="VNL54" s="84"/>
      <c r="VNM54" s="84"/>
      <c r="VNN54" s="84"/>
      <c r="VNO54" s="84"/>
      <c r="VNP54" s="84"/>
      <c r="VNQ54" s="84"/>
      <c r="VNR54" s="84"/>
      <c r="VNS54" s="84"/>
      <c r="VNT54" s="84"/>
      <c r="VNU54" s="84"/>
      <c r="VNV54" s="84"/>
      <c r="VNW54" s="84"/>
      <c r="VNX54" s="84"/>
      <c r="VNY54" s="84"/>
      <c r="VNZ54" s="84"/>
      <c r="VOA54" s="84"/>
      <c r="VOB54" s="84"/>
      <c r="VOC54" s="84"/>
      <c r="VOD54" s="84"/>
      <c r="VOE54" s="84"/>
      <c r="VOF54" s="84"/>
      <c r="VOG54" s="84"/>
      <c r="VOH54" s="84"/>
      <c r="VOI54" s="84"/>
      <c r="VOJ54" s="84"/>
      <c r="VOK54" s="84"/>
      <c r="VOL54" s="84"/>
      <c r="VOM54" s="84"/>
      <c r="VON54" s="84"/>
      <c r="VOO54" s="84"/>
      <c r="VOP54" s="84"/>
      <c r="VOQ54" s="84"/>
      <c r="VOR54" s="84"/>
      <c r="VOS54" s="84"/>
      <c r="VOT54" s="84"/>
      <c r="VOU54" s="84"/>
      <c r="VOV54" s="84"/>
      <c r="VOW54" s="84"/>
      <c r="VOX54" s="84"/>
      <c r="VOY54" s="84"/>
      <c r="VOZ54" s="84"/>
      <c r="VPA54" s="84"/>
      <c r="VPB54" s="84"/>
      <c r="VPC54" s="84"/>
      <c r="VPD54" s="84"/>
      <c r="VPE54" s="84"/>
      <c r="VPF54" s="84"/>
      <c r="VPG54" s="84"/>
      <c r="VPH54" s="84"/>
      <c r="VPI54" s="84"/>
      <c r="VPJ54" s="84"/>
      <c r="VPK54" s="84"/>
      <c r="VPL54" s="84"/>
      <c r="VPM54" s="84"/>
      <c r="VPN54" s="84"/>
      <c r="VPO54" s="84"/>
      <c r="VPP54" s="84"/>
      <c r="VPQ54" s="84"/>
      <c r="VPR54" s="84"/>
      <c r="VPS54" s="84"/>
      <c r="VPT54" s="84"/>
      <c r="VPU54" s="84"/>
      <c r="VPV54" s="84"/>
      <c r="VPW54" s="84"/>
      <c r="VPX54" s="84"/>
      <c r="VPY54" s="84"/>
      <c r="VPZ54" s="84"/>
      <c r="VQA54" s="84"/>
      <c r="VQB54" s="84"/>
      <c r="VQC54" s="84"/>
      <c r="VQD54" s="84"/>
      <c r="VQE54" s="84"/>
      <c r="VQF54" s="84"/>
      <c r="VQG54" s="84"/>
      <c r="VQH54" s="84"/>
      <c r="VQI54" s="84"/>
      <c r="VQJ54" s="84"/>
      <c r="VQK54" s="84"/>
      <c r="VQL54" s="84"/>
      <c r="VQM54" s="84"/>
      <c r="VQN54" s="84"/>
      <c r="VQO54" s="84"/>
      <c r="VQP54" s="84"/>
      <c r="VQQ54" s="84"/>
      <c r="VQR54" s="84"/>
      <c r="VQS54" s="84"/>
      <c r="VQT54" s="84"/>
      <c r="VQU54" s="84"/>
      <c r="VQV54" s="84"/>
      <c r="VQW54" s="84"/>
      <c r="VQX54" s="84"/>
      <c r="VQY54" s="84"/>
      <c r="VQZ54" s="84"/>
      <c r="VRA54" s="84"/>
      <c r="VRB54" s="84"/>
      <c r="VRC54" s="84"/>
      <c r="VRD54" s="84"/>
      <c r="VRE54" s="84"/>
      <c r="VRF54" s="84"/>
      <c r="VRG54" s="84"/>
      <c r="VRH54" s="84"/>
      <c r="VRI54" s="84"/>
      <c r="VRJ54" s="84"/>
      <c r="VRK54" s="84"/>
      <c r="VRL54" s="84"/>
      <c r="VRM54" s="84"/>
      <c r="VRN54" s="84"/>
      <c r="VRO54" s="84"/>
      <c r="VRP54" s="84"/>
      <c r="VRQ54" s="84"/>
      <c r="VRR54" s="84"/>
      <c r="VRS54" s="84"/>
      <c r="VRT54" s="84"/>
      <c r="VRU54" s="84"/>
      <c r="VRV54" s="84"/>
      <c r="VRW54" s="84"/>
      <c r="VRX54" s="84"/>
      <c r="VRY54" s="84"/>
      <c r="VRZ54" s="84"/>
      <c r="VSA54" s="84"/>
      <c r="VSB54" s="84"/>
      <c r="VSC54" s="84"/>
      <c r="VSD54" s="84"/>
      <c r="VSE54" s="84"/>
      <c r="VSF54" s="84"/>
      <c r="VSG54" s="84"/>
      <c r="VSH54" s="84"/>
      <c r="VSI54" s="84"/>
      <c r="VSJ54" s="84"/>
      <c r="VSK54" s="84"/>
      <c r="VSL54" s="84"/>
      <c r="VSM54" s="84"/>
      <c r="VSN54" s="84"/>
      <c r="VSO54" s="84"/>
      <c r="VSP54" s="84"/>
      <c r="VSQ54" s="84"/>
      <c r="VSR54" s="84"/>
      <c r="VSS54" s="84"/>
      <c r="VST54" s="84"/>
      <c r="VSU54" s="84"/>
      <c r="VSV54" s="84"/>
      <c r="VSW54" s="84"/>
      <c r="VSX54" s="84"/>
      <c r="VSY54" s="84"/>
      <c r="VSZ54" s="84"/>
      <c r="VTA54" s="84"/>
      <c r="VTB54" s="84"/>
      <c r="VTC54" s="84"/>
      <c r="VTD54" s="84"/>
      <c r="VTE54" s="84"/>
      <c r="VTF54" s="84"/>
      <c r="VTG54" s="84"/>
      <c r="VTH54" s="84"/>
      <c r="VTI54" s="84"/>
      <c r="VTJ54" s="84"/>
      <c r="VTK54" s="84"/>
      <c r="VTL54" s="84"/>
      <c r="VTM54" s="84"/>
      <c r="VTN54" s="84"/>
      <c r="VTO54" s="84"/>
      <c r="VTP54" s="84"/>
      <c r="VTQ54" s="84"/>
      <c r="VTR54" s="84"/>
      <c r="VTS54" s="84"/>
      <c r="VTT54" s="84"/>
      <c r="VTU54" s="84"/>
      <c r="VTV54" s="84"/>
      <c r="VTW54" s="84"/>
      <c r="VTX54" s="84"/>
      <c r="VTY54" s="84"/>
      <c r="VTZ54" s="84"/>
      <c r="VUA54" s="84"/>
      <c r="VUB54" s="84"/>
      <c r="VUC54" s="84"/>
      <c r="VUD54" s="84"/>
      <c r="VUE54" s="84"/>
      <c r="VUF54" s="84"/>
      <c r="VUG54" s="84"/>
      <c r="VUH54" s="84"/>
      <c r="VUI54" s="84"/>
      <c r="VUJ54" s="84"/>
      <c r="VUK54" s="84"/>
      <c r="VUL54" s="84"/>
      <c r="VUM54" s="84"/>
      <c r="VUN54" s="84"/>
      <c r="VUO54" s="84"/>
      <c r="VUP54" s="84"/>
      <c r="VUQ54" s="84"/>
      <c r="VUR54" s="84"/>
      <c r="VUS54" s="84"/>
      <c r="VUT54" s="84"/>
      <c r="VUU54" s="84"/>
      <c r="VUV54" s="84"/>
      <c r="VUW54" s="84"/>
      <c r="VUX54" s="84"/>
      <c r="VUY54" s="84"/>
      <c r="VUZ54" s="84"/>
      <c r="VVA54" s="84"/>
      <c r="VVB54" s="84"/>
      <c r="VVC54" s="84"/>
      <c r="VVD54" s="84"/>
      <c r="VVE54" s="84"/>
      <c r="VVF54" s="84"/>
      <c r="VVG54" s="84"/>
      <c r="VVH54" s="84"/>
      <c r="VVI54" s="84"/>
      <c r="VVJ54" s="84"/>
      <c r="VVK54" s="84"/>
      <c r="VVL54" s="84"/>
      <c r="VVM54" s="84"/>
      <c r="VVN54" s="84"/>
      <c r="VVO54" s="84"/>
      <c r="VVP54" s="84"/>
      <c r="VVQ54" s="84"/>
      <c r="VVR54" s="84"/>
      <c r="VVS54" s="84"/>
      <c r="VVT54" s="84"/>
      <c r="VVU54" s="84"/>
      <c r="VVV54" s="84"/>
      <c r="VVW54" s="84"/>
      <c r="VVX54" s="84"/>
      <c r="VVY54" s="84"/>
      <c r="VVZ54" s="84"/>
      <c r="VWA54" s="84"/>
      <c r="VWB54" s="84"/>
      <c r="VWC54" s="84"/>
      <c r="VWD54" s="84"/>
      <c r="VWE54" s="84"/>
      <c r="VWF54" s="84"/>
      <c r="VWG54" s="84"/>
      <c r="VWH54" s="84"/>
      <c r="VWI54" s="84"/>
      <c r="VWJ54" s="84"/>
      <c r="VWK54" s="84"/>
      <c r="VWL54" s="84"/>
      <c r="VWM54" s="84"/>
      <c r="VWN54" s="84"/>
      <c r="VWO54" s="84"/>
      <c r="VWP54" s="84"/>
      <c r="VWQ54" s="84"/>
      <c r="VWR54" s="84"/>
      <c r="VWS54" s="84"/>
      <c r="VWT54" s="84"/>
      <c r="VWU54" s="84"/>
      <c r="VWV54" s="84"/>
      <c r="VWW54" s="84"/>
      <c r="VWX54" s="84"/>
      <c r="VWY54" s="84"/>
      <c r="VWZ54" s="84"/>
      <c r="VXA54" s="84"/>
      <c r="VXB54" s="84"/>
      <c r="VXC54" s="84"/>
      <c r="VXD54" s="84"/>
      <c r="VXE54" s="84"/>
      <c r="VXF54" s="84"/>
      <c r="VXG54" s="84"/>
      <c r="VXH54" s="84"/>
      <c r="VXI54" s="84"/>
      <c r="VXJ54" s="84"/>
      <c r="VXK54" s="84"/>
      <c r="VXL54" s="84"/>
      <c r="VXM54" s="84"/>
      <c r="VXN54" s="84"/>
      <c r="VXO54" s="84"/>
      <c r="VXP54" s="84"/>
      <c r="VXQ54" s="84"/>
      <c r="VXR54" s="84"/>
      <c r="VXS54" s="84"/>
      <c r="VXT54" s="84"/>
      <c r="VXU54" s="84"/>
      <c r="VXV54" s="84"/>
      <c r="VXW54" s="84"/>
      <c r="VXX54" s="84"/>
      <c r="VXY54" s="84"/>
      <c r="VXZ54" s="84"/>
      <c r="VYA54" s="84"/>
      <c r="VYB54" s="84"/>
      <c r="VYC54" s="84"/>
      <c r="VYD54" s="84"/>
      <c r="VYE54" s="84"/>
      <c r="VYF54" s="84"/>
      <c r="VYG54" s="84"/>
      <c r="VYH54" s="84"/>
      <c r="VYI54" s="84"/>
      <c r="VYJ54" s="84"/>
      <c r="VYK54" s="84"/>
      <c r="VYL54" s="84"/>
      <c r="VYM54" s="84"/>
      <c r="VYN54" s="84"/>
      <c r="VYO54" s="84"/>
      <c r="VYP54" s="84"/>
      <c r="VYQ54" s="84"/>
      <c r="VYR54" s="84"/>
      <c r="VYS54" s="84"/>
      <c r="VYT54" s="84"/>
      <c r="VYU54" s="84"/>
      <c r="VYV54" s="84"/>
      <c r="VYW54" s="84"/>
      <c r="VYX54" s="84"/>
      <c r="VYY54" s="84"/>
      <c r="VYZ54" s="84"/>
      <c r="VZA54" s="84"/>
      <c r="VZB54" s="84"/>
      <c r="VZC54" s="84"/>
      <c r="VZD54" s="84"/>
      <c r="VZE54" s="84"/>
      <c r="VZF54" s="84"/>
      <c r="VZG54" s="84"/>
      <c r="VZH54" s="84"/>
      <c r="VZI54" s="84"/>
      <c r="VZJ54" s="84"/>
      <c r="VZK54" s="84"/>
      <c r="VZL54" s="84"/>
      <c r="VZM54" s="84"/>
      <c r="VZN54" s="84"/>
      <c r="VZO54" s="84"/>
      <c r="VZP54" s="84"/>
      <c r="VZQ54" s="84"/>
      <c r="VZR54" s="84"/>
      <c r="VZS54" s="84"/>
      <c r="VZT54" s="84"/>
      <c r="VZU54" s="84"/>
      <c r="VZV54" s="84"/>
      <c r="VZW54" s="84"/>
      <c r="VZX54" s="84"/>
      <c r="VZY54" s="84"/>
      <c r="VZZ54" s="84"/>
      <c r="WAA54" s="84"/>
      <c r="WAB54" s="84"/>
      <c r="WAC54" s="84"/>
      <c r="WAD54" s="84"/>
      <c r="WAE54" s="84"/>
      <c r="WAF54" s="84"/>
      <c r="WAG54" s="84"/>
      <c r="WAH54" s="84"/>
      <c r="WAI54" s="84"/>
      <c r="WAJ54" s="84"/>
      <c r="WAK54" s="84"/>
      <c r="WAL54" s="84"/>
      <c r="WAM54" s="84"/>
      <c r="WAN54" s="84"/>
      <c r="WAO54" s="84"/>
      <c r="WAP54" s="84"/>
      <c r="WAQ54" s="84"/>
      <c r="WAR54" s="84"/>
      <c r="WAS54" s="84"/>
      <c r="WAT54" s="84"/>
      <c r="WAU54" s="84"/>
      <c r="WAV54" s="84"/>
      <c r="WAW54" s="84"/>
      <c r="WAX54" s="84"/>
      <c r="WAY54" s="84"/>
      <c r="WAZ54" s="84"/>
      <c r="WBA54" s="84"/>
      <c r="WBB54" s="84"/>
      <c r="WBC54" s="84"/>
      <c r="WBD54" s="84"/>
      <c r="WBE54" s="84"/>
      <c r="WBF54" s="84"/>
      <c r="WBG54" s="84"/>
      <c r="WBH54" s="84"/>
      <c r="WBI54" s="84"/>
      <c r="WBJ54" s="84"/>
      <c r="WBK54" s="84"/>
      <c r="WBL54" s="84"/>
      <c r="WBM54" s="84"/>
      <c r="WBN54" s="84"/>
      <c r="WBO54" s="84"/>
      <c r="WBP54" s="84"/>
      <c r="WBQ54" s="84"/>
      <c r="WBR54" s="84"/>
      <c r="WBS54" s="84"/>
      <c r="WBT54" s="84"/>
      <c r="WBU54" s="84"/>
      <c r="WBV54" s="84"/>
      <c r="WBW54" s="84"/>
      <c r="WBX54" s="84"/>
      <c r="WBY54" s="84"/>
      <c r="WBZ54" s="84"/>
      <c r="WCA54" s="84"/>
      <c r="WCB54" s="84"/>
      <c r="WCC54" s="84"/>
      <c r="WCD54" s="84"/>
      <c r="WCE54" s="84"/>
      <c r="WCF54" s="84"/>
      <c r="WCG54" s="84"/>
      <c r="WCH54" s="84"/>
      <c r="WCI54" s="84"/>
      <c r="WCJ54" s="84"/>
      <c r="WCK54" s="84"/>
      <c r="WCL54" s="84"/>
      <c r="WCM54" s="84"/>
      <c r="WCN54" s="84"/>
      <c r="WCO54" s="84"/>
      <c r="WCP54" s="84"/>
      <c r="WCQ54" s="84"/>
      <c r="WCR54" s="84"/>
      <c r="WCS54" s="84"/>
      <c r="WCT54" s="84"/>
      <c r="WCU54" s="84"/>
      <c r="WCV54" s="84"/>
      <c r="WCW54" s="84"/>
      <c r="WCX54" s="84"/>
      <c r="WCY54" s="84"/>
      <c r="WCZ54" s="84"/>
      <c r="WDA54" s="84"/>
      <c r="WDB54" s="84"/>
      <c r="WDC54" s="84"/>
      <c r="WDD54" s="84"/>
      <c r="WDE54" s="84"/>
      <c r="WDF54" s="84"/>
      <c r="WDG54" s="84"/>
      <c r="WDH54" s="84"/>
      <c r="WDI54" s="84"/>
      <c r="WDJ54" s="84"/>
      <c r="WDK54" s="84"/>
      <c r="WDL54" s="84"/>
      <c r="WDM54" s="84"/>
      <c r="WDN54" s="84"/>
      <c r="WDO54" s="84"/>
      <c r="WDP54" s="84"/>
      <c r="WDQ54" s="84"/>
      <c r="WDR54" s="84"/>
      <c r="WDS54" s="84"/>
      <c r="WDT54" s="84"/>
      <c r="WDU54" s="84"/>
      <c r="WDV54" s="84"/>
      <c r="WDW54" s="84"/>
      <c r="WDX54" s="84"/>
      <c r="WDY54" s="84"/>
      <c r="WDZ54" s="84"/>
      <c r="WEA54" s="84"/>
      <c r="WEB54" s="84"/>
      <c r="WEC54" s="84"/>
      <c r="WED54" s="84"/>
      <c r="WEE54" s="84"/>
      <c r="WEF54" s="84"/>
      <c r="WEG54" s="84"/>
      <c r="WEH54" s="84"/>
      <c r="WEI54" s="84"/>
      <c r="WEJ54" s="84"/>
      <c r="WEK54" s="84"/>
      <c r="WEL54" s="84"/>
      <c r="WEM54" s="84"/>
      <c r="WEN54" s="84"/>
      <c r="WEO54" s="84"/>
      <c r="WEP54" s="84"/>
      <c r="WEQ54" s="84"/>
      <c r="WER54" s="84"/>
      <c r="WES54" s="84"/>
      <c r="WET54" s="84"/>
      <c r="WEU54" s="84"/>
      <c r="WEV54" s="84"/>
      <c r="WEW54" s="84"/>
      <c r="WEX54" s="84"/>
      <c r="WEY54" s="84"/>
      <c r="WEZ54" s="84"/>
      <c r="WFA54" s="84"/>
      <c r="WFB54" s="84"/>
      <c r="WFC54" s="84"/>
      <c r="WFD54" s="84"/>
      <c r="WFE54" s="84"/>
      <c r="WFF54" s="84"/>
      <c r="WFG54" s="84"/>
      <c r="WFH54" s="84"/>
      <c r="WFI54" s="84"/>
      <c r="WFJ54" s="84"/>
      <c r="WFK54" s="84"/>
      <c r="WFL54" s="84"/>
      <c r="WFM54" s="84"/>
      <c r="WFN54" s="84"/>
      <c r="WFO54" s="84"/>
      <c r="WFP54" s="84"/>
      <c r="WFQ54" s="84"/>
      <c r="WFR54" s="84"/>
      <c r="WFS54" s="84"/>
      <c r="WFT54" s="84"/>
      <c r="WFU54" s="84"/>
      <c r="WFV54" s="84"/>
      <c r="WFW54" s="84"/>
      <c r="WFX54" s="84"/>
      <c r="WFY54" s="84"/>
      <c r="WFZ54" s="84"/>
      <c r="WGA54" s="84"/>
      <c r="WGB54" s="84"/>
      <c r="WGC54" s="84"/>
      <c r="WGD54" s="84"/>
      <c r="WGE54" s="84"/>
      <c r="WGF54" s="84"/>
      <c r="WGG54" s="84"/>
      <c r="WGH54" s="84"/>
      <c r="WGI54" s="84"/>
      <c r="WGJ54" s="84"/>
      <c r="WGK54" s="84"/>
      <c r="WGL54" s="84"/>
      <c r="WGM54" s="84"/>
      <c r="WGN54" s="84"/>
      <c r="WGO54" s="84"/>
      <c r="WGP54" s="84"/>
      <c r="WGQ54" s="84"/>
      <c r="WGR54" s="84"/>
      <c r="WGS54" s="84"/>
      <c r="WGT54" s="84"/>
      <c r="WGU54" s="84"/>
      <c r="WGV54" s="84"/>
      <c r="WGW54" s="84"/>
      <c r="WGX54" s="84"/>
      <c r="WGY54" s="84"/>
      <c r="WGZ54" s="84"/>
      <c r="WHA54" s="84"/>
      <c r="WHB54" s="84"/>
      <c r="WHC54" s="84"/>
      <c r="WHD54" s="84"/>
      <c r="WHE54" s="84"/>
      <c r="WHF54" s="84"/>
      <c r="WHG54" s="84"/>
      <c r="WHH54" s="84"/>
      <c r="WHI54" s="84"/>
      <c r="WHJ54" s="84"/>
      <c r="WHK54" s="84"/>
      <c r="WHL54" s="84"/>
      <c r="WHM54" s="84"/>
      <c r="WHN54" s="84"/>
      <c r="WHO54" s="84"/>
      <c r="WHP54" s="84"/>
      <c r="WHQ54" s="84"/>
      <c r="WHR54" s="84"/>
      <c r="WHS54" s="84"/>
      <c r="WHT54" s="84"/>
      <c r="WHU54" s="84"/>
      <c r="WHV54" s="84"/>
      <c r="WHW54" s="84"/>
      <c r="WHX54" s="84"/>
      <c r="WHY54" s="84"/>
      <c r="WHZ54" s="84"/>
      <c r="WIA54" s="84"/>
      <c r="WIB54" s="84"/>
      <c r="WIC54" s="84"/>
      <c r="WID54" s="84"/>
      <c r="WIE54" s="84"/>
      <c r="WIF54" s="84"/>
      <c r="WIG54" s="84"/>
      <c r="WIH54" s="84"/>
      <c r="WII54" s="84"/>
      <c r="WIJ54" s="84"/>
      <c r="WIK54" s="84"/>
      <c r="WIL54" s="84"/>
      <c r="WIM54" s="84"/>
      <c r="WIN54" s="84"/>
      <c r="WIO54" s="84"/>
      <c r="WIP54" s="84"/>
      <c r="WIQ54" s="84"/>
      <c r="WIR54" s="84"/>
      <c r="WIS54" s="84"/>
      <c r="WIT54" s="84"/>
      <c r="WIU54" s="84"/>
      <c r="WIV54" s="84"/>
      <c r="WIW54" s="84"/>
      <c r="WIX54" s="84"/>
      <c r="WIY54" s="84"/>
      <c r="WIZ54" s="84"/>
      <c r="WJA54" s="84"/>
      <c r="WJB54" s="84"/>
      <c r="WJC54" s="84"/>
      <c r="WJD54" s="84"/>
      <c r="WJE54" s="84"/>
      <c r="WJF54" s="84"/>
      <c r="WJG54" s="84"/>
      <c r="WJH54" s="84"/>
      <c r="WJI54" s="84"/>
      <c r="WJJ54" s="84"/>
      <c r="WJK54" s="84"/>
      <c r="WJL54" s="84"/>
      <c r="WJM54" s="84"/>
      <c r="WJN54" s="84"/>
      <c r="WJO54" s="84"/>
      <c r="WJP54" s="84"/>
      <c r="WJQ54" s="84"/>
      <c r="WJR54" s="84"/>
      <c r="WJS54" s="84"/>
      <c r="WJT54" s="84"/>
      <c r="WJU54" s="84"/>
      <c r="WJV54" s="84"/>
      <c r="WJW54" s="84"/>
      <c r="WJX54" s="84"/>
      <c r="WJY54" s="84"/>
      <c r="WJZ54" s="84"/>
      <c r="WKA54" s="84"/>
      <c r="WKB54" s="84"/>
      <c r="WKC54" s="84"/>
      <c r="WKD54" s="84"/>
      <c r="WKE54" s="84"/>
      <c r="WKF54" s="84"/>
      <c r="WKG54" s="84"/>
      <c r="WKH54" s="84"/>
      <c r="WKI54" s="84"/>
      <c r="WKJ54" s="84"/>
      <c r="WKK54" s="84"/>
      <c r="WKL54" s="84"/>
      <c r="WKM54" s="84"/>
      <c r="WKN54" s="84"/>
      <c r="WKO54" s="84"/>
      <c r="WKP54" s="84"/>
      <c r="WKQ54" s="84"/>
      <c r="WKR54" s="84"/>
      <c r="WKS54" s="84"/>
      <c r="WKT54" s="84"/>
      <c r="WKU54" s="84"/>
      <c r="WKV54" s="84"/>
      <c r="WKW54" s="84"/>
      <c r="WKX54" s="84"/>
      <c r="WKY54" s="84"/>
      <c r="WKZ54" s="84"/>
      <c r="WLA54" s="84"/>
      <c r="WLB54" s="84"/>
      <c r="WLC54" s="84"/>
      <c r="WLD54" s="84"/>
      <c r="WLE54" s="84"/>
      <c r="WLF54" s="84"/>
      <c r="WLG54" s="84"/>
      <c r="WLH54" s="84"/>
      <c r="WLI54" s="84"/>
      <c r="WLJ54" s="84"/>
      <c r="WLK54" s="84"/>
      <c r="WLL54" s="84"/>
      <c r="WLM54" s="84"/>
      <c r="WLN54" s="84"/>
      <c r="WLO54" s="84"/>
      <c r="WLP54" s="84"/>
      <c r="WLQ54" s="84"/>
      <c r="WLR54" s="84"/>
      <c r="WLS54" s="84"/>
      <c r="WLT54" s="84"/>
      <c r="WLU54" s="84"/>
      <c r="WLV54" s="84"/>
      <c r="WLW54" s="84"/>
      <c r="WLX54" s="84"/>
      <c r="WLY54" s="84"/>
      <c r="WLZ54" s="84"/>
      <c r="WMA54" s="84"/>
      <c r="WMB54" s="84"/>
      <c r="WMC54" s="84"/>
      <c r="WMD54" s="84"/>
      <c r="WME54" s="84"/>
      <c r="WMF54" s="84"/>
      <c r="WMG54" s="84"/>
      <c r="WMH54" s="84"/>
      <c r="WMI54" s="84"/>
      <c r="WMJ54" s="84"/>
      <c r="WMK54" s="84"/>
      <c r="WML54" s="84"/>
      <c r="WMM54" s="84"/>
      <c r="WMN54" s="84"/>
      <c r="WMO54" s="84"/>
      <c r="WMP54" s="84"/>
      <c r="WMQ54" s="84"/>
      <c r="WMR54" s="84"/>
      <c r="WMS54" s="84"/>
      <c r="WMT54" s="84"/>
      <c r="WMU54" s="84"/>
      <c r="WMV54" s="84"/>
      <c r="WMW54" s="84"/>
      <c r="WMX54" s="84"/>
      <c r="WMY54" s="84"/>
      <c r="WMZ54" s="84"/>
      <c r="WNA54" s="84"/>
      <c r="WNB54" s="84"/>
      <c r="WNC54" s="84"/>
      <c r="WND54" s="84"/>
      <c r="WNE54" s="84"/>
      <c r="WNF54" s="84"/>
      <c r="WNG54" s="84"/>
      <c r="WNH54" s="84"/>
      <c r="WNI54" s="84"/>
      <c r="WNJ54" s="84"/>
      <c r="WNK54" s="84"/>
      <c r="WNL54" s="84"/>
      <c r="WNM54" s="84"/>
      <c r="WNN54" s="84"/>
      <c r="WNO54" s="84"/>
      <c r="WNP54" s="84"/>
      <c r="WNQ54" s="84"/>
      <c r="WNR54" s="84"/>
      <c r="WNS54" s="84"/>
      <c r="WNT54" s="84"/>
      <c r="WNU54" s="84"/>
      <c r="WNV54" s="84"/>
      <c r="WNW54" s="84"/>
      <c r="WNX54" s="84"/>
      <c r="WNY54" s="84"/>
      <c r="WNZ54" s="84"/>
      <c r="WOA54" s="84"/>
      <c r="WOB54" s="84"/>
      <c r="WOC54" s="84"/>
      <c r="WOD54" s="84"/>
      <c r="WOE54" s="84"/>
      <c r="WOF54" s="84"/>
      <c r="WOG54" s="84"/>
      <c r="WOH54" s="84"/>
      <c r="WOI54" s="84"/>
      <c r="WOJ54" s="84"/>
      <c r="WOK54" s="84"/>
      <c r="WOL54" s="84"/>
      <c r="WOM54" s="84"/>
      <c r="WON54" s="84"/>
      <c r="WOO54" s="84"/>
      <c r="WOP54" s="84"/>
      <c r="WOQ54" s="84"/>
      <c r="WOR54" s="84"/>
      <c r="WOS54" s="84"/>
      <c r="WOT54" s="84"/>
      <c r="WOU54" s="84"/>
      <c r="WOV54" s="84"/>
      <c r="WOW54" s="84"/>
      <c r="WOX54" s="84"/>
      <c r="WOY54" s="84"/>
      <c r="WOZ54" s="84"/>
      <c r="WPA54" s="84"/>
      <c r="WPB54" s="84"/>
      <c r="WPC54" s="84"/>
      <c r="WPD54" s="84"/>
      <c r="WPE54" s="84"/>
      <c r="WPF54" s="84"/>
      <c r="WPG54" s="84"/>
      <c r="WPH54" s="84"/>
      <c r="WPI54" s="84"/>
      <c r="WPJ54" s="84"/>
      <c r="WPK54" s="84"/>
      <c r="WPL54" s="84"/>
      <c r="WPM54" s="84"/>
      <c r="WPN54" s="84"/>
      <c r="WPO54" s="84"/>
      <c r="WPP54" s="84"/>
      <c r="WPQ54" s="84"/>
      <c r="WPR54" s="84"/>
      <c r="WPS54" s="84"/>
      <c r="WPT54" s="84"/>
      <c r="WPU54" s="84"/>
      <c r="WPV54" s="84"/>
      <c r="WPW54" s="84"/>
      <c r="WPX54" s="84"/>
      <c r="WPY54" s="84"/>
      <c r="WPZ54" s="84"/>
      <c r="WQA54" s="84"/>
      <c r="WQB54" s="84"/>
      <c r="WQC54" s="84"/>
      <c r="WQD54" s="84"/>
      <c r="WQE54" s="84"/>
      <c r="WQF54" s="84"/>
      <c r="WQG54" s="84"/>
      <c r="WQH54" s="84"/>
      <c r="WQI54" s="84"/>
      <c r="WQJ54" s="84"/>
      <c r="WQK54" s="84"/>
      <c r="WQL54" s="84"/>
      <c r="WQM54" s="84"/>
      <c r="WQN54" s="84"/>
      <c r="WQO54" s="84"/>
      <c r="WQP54" s="84"/>
      <c r="WQQ54" s="84"/>
      <c r="WQR54" s="84"/>
      <c r="WQS54" s="84"/>
      <c r="WQT54" s="84"/>
      <c r="WQU54" s="84"/>
      <c r="WQV54" s="84"/>
      <c r="WQW54" s="84"/>
      <c r="WQX54" s="84"/>
      <c r="WQY54" s="84"/>
      <c r="WQZ54" s="84"/>
      <c r="WRA54" s="84"/>
      <c r="WRB54" s="84"/>
      <c r="WRC54" s="84"/>
      <c r="WRD54" s="84"/>
      <c r="WRE54" s="84"/>
      <c r="WRF54" s="84"/>
      <c r="WRG54" s="84"/>
      <c r="WRH54" s="84"/>
      <c r="WRI54" s="84"/>
      <c r="WRJ54" s="84"/>
      <c r="WRK54" s="84"/>
      <c r="WRL54" s="84"/>
      <c r="WRM54" s="84"/>
      <c r="WRN54" s="84"/>
      <c r="WRO54" s="84"/>
      <c r="WRP54" s="84"/>
      <c r="WRQ54" s="84"/>
      <c r="WRR54" s="84"/>
      <c r="WRS54" s="84"/>
      <c r="WRT54" s="84"/>
      <c r="WRU54" s="84"/>
      <c r="WRV54" s="84"/>
      <c r="WRW54" s="84"/>
      <c r="WRX54" s="84"/>
      <c r="WRY54" s="84"/>
      <c r="WRZ54" s="84"/>
      <c r="WSA54" s="84"/>
      <c r="WSB54" s="84"/>
      <c r="WSC54" s="84"/>
      <c r="WSD54" s="84"/>
      <c r="WSE54" s="84"/>
      <c r="WSF54" s="84"/>
      <c r="WSG54" s="84"/>
      <c r="WSH54" s="84"/>
      <c r="WSI54" s="84"/>
      <c r="WSJ54" s="84"/>
      <c r="WSK54" s="84"/>
      <c r="WSL54" s="84"/>
      <c r="WSM54" s="84"/>
      <c r="WSN54" s="84"/>
      <c r="WSO54" s="84"/>
      <c r="WSP54" s="84"/>
      <c r="WSQ54" s="84"/>
      <c r="WSR54" s="84"/>
      <c r="WSS54" s="84"/>
      <c r="WST54" s="84"/>
      <c r="WSU54" s="84"/>
      <c r="WSV54" s="84"/>
      <c r="WSW54" s="84"/>
      <c r="WSX54" s="84"/>
      <c r="WSY54" s="84"/>
      <c r="WSZ54" s="84"/>
      <c r="WTA54" s="84"/>
      <c r="WTB54" s="84"/>
      <c r="WTC54" s="84"/>
      <c r="WTD54" s="84"/>
      <c r="WTE54" s="84"/>
      <c r="WTF54" s="84"/>
      <c r="WTG54" s="84"/>
      <c r="WTH54" s="84"/>
      <c r="WTI54" s="84"/>
      <c r="WTJ54" s="84"/>
      <c r="WTK54" s="84"/>
      <c r="WTL54" s="84"/>
      <c r="WTM54" s="84"/>
      <c r="WTN54" s="84"/>
      <c r="WTO54" s="84"/>
      <c r="WTP54" s="84"/>
      <c r="WTQ54" s="84"/>
      <c r="WTR54" s="84"/>
      <c r="WTS54" s="84"/>
      <c r="WTT54" s="84"/>
      <c r="WTU54" s="84"/>
      <c r="WTV54" s="84"/>
      <c r="WTW54" s="84"/>
      <c r="WTX54" s="84"/>
      <c r="WTY54" s="84"/>
      <c r="WTZ54" s="84"/>
      <c r="WUA54" s="84"/>
      <c r="WUB54" s="84"/>
      <c r="WUC54" s="84"/>
      <c r="WUD54" s="84"/>
      <c r="WUE54" s="84"/>
      <c r="WUF54" s="84"/>
      <c r="WUG54" s="84"/>
      <c r="WUH54" s="84"/>
      <c r="WUI54" s="84"/>
      <c r="WUJ54" s="84"/>
      <c r="WUK54" s="84"/>
      <c r="WUL54" s="84"/>
      <c r="WUM54" s="84"/>
      <c r="WUN54" s="84"/>
      <c r="WUO54" s="84"/>
      <c r="WUP54" s="84"/>
      <c r="WUQ54" s="84"/>
      <c r="WUR54" s="84"/>
      <c r="WUS54" s="84"/>
      <c r="WUT54" s="84"/>
      <c r="WUU54" s="84"/>
      <c r="WUV54" s="84"/>
      <c r="WUW54" s="84"/>
      <c r="WUX54" s="84"/>
      <c r="WUY54" s="84"/>
      <c r="WUZ54" s="84"/>
      <c r="WVA54" s="84"/>
      <c r="WVB54" s="84"/>
      <c r="WVC54" s="84"/>
      <c r="WVD54" s="84"/>
      <c r="WVE54" s="84"/>
      <c r="WVF54" s="84"/>
      <c r="WVG54" s="84"/>
      <c r="WVH54" s="84"/>
      <c r="WVI54" s="84"/>
      <c r="WVJ54" s="84"/>
      <c r="WVK54" s="84"/>
      <c r="WVL54" s="84"/>
      <c r="WVM54" s="84"/>
      <c r="WVN54" s="84"/>
      <c r="WVO54" s="84"/>
      <c r="WVP54" s="84"/>
      <c r="WVQ54" s="84"/>
      <c r="WVR54" s="84"/>
      <c r="WVS54" s="84"/>
      <c r="WVT54" s="84"/>
      <c r="WVU54" s="84"/>
      <c r="WVV54" s="84"/>
      <c r="WVW54" s="84"/>
      <c r="WVX54" s="84"/>
      <c r="WVY54" s="84"/>
      <c r="WVZ54" s="84"/>
      <c r="WWA54" s="84"/>
      <c r="WWB54" s="84"/>
      <c r="WWC54" s="84"/>
      <c r="WWD54" s="84"/>
      <c r="WWE54" s="84"/>
      <c r="WWF54" s="84"/>
      <c r="WWG54" s="84"/>
      <c r="WWH54" s="84"/>
      <c r="WWI54" s="84"/>
      <c r="WWJ54" s="84"/>
      <c r="WWK54" s="84"/>
      <c r="WWL54" s="84"/>
      <c r="WWM54" s="84"/>
      <c r="WWN54" s="84"/>
      <c r="WWO54" s="84"/>
      <c r="WWP54" s="84"/>
      <c r="WWQ54" s="84"/>
      <c r="WWR54" s="84"/>
      <c r="WWS54" s="84"/>
      <c r="WWT54" s="84"/>
      <c r="WWU54" s="84"/>
      <c r="WWV54" s="84"/>
      <c r="WWW54" s="84"/>
      <c r="WWX54" s="84"/>
      <c r="WWY54" s="84"/>
      <c r="WWZ54" s="84"/>
      <c r="WXA54" s="84"/>
      <c r="WXB54" s="84"/>
      <c r="WXC54" s="84"/>
      <c r="WXD54" s="84"/>
      <c r="WXE54" s="84"/>
      <c r="WXF54" s="84"/>
      <c r="WXG54" s="84"/>
      <c r="WXH54" s="84"/>
      <c r="WXI54" s="84"/>
      <c r="WXJ54" s="84"/>
      <c r="WXK54" s="84"/>
      <c r="WXL54" s="84"/>
      <c r="WXM54" s="84"/>
      <c r="WXN54" s="84"/>
      <c r="WXO54" s="84"/>
      <c r="WXP54" s="84"/>
      <c r="WXQ54" s="84"/>
      <c r="WXR54" s="84"/>
      <c r="WXS54" s="84"/>
      <c r="WXT54" s="84"/>
      <c r="WXU54" s="84"/>
      <c r="WXV54" s="84"/>
      <c r="WXW54" s="84"/>
      <c r="WXX54" s="84"/>
      <c r="WXY54" s="84"/>
      <c r="WXZ54" s="84"/>
      <c r="WYA54" s="84"/>
      <c r="WYB54" s="84"/>
      <c r="WYC54" s="84"/>
      <c r="WYD54" s="84"/>
      <c r="WYE54" s="84"/>
      <c r="WYF54" s="84"/>
      <c r="WYG54" s="84"/>
      <c r="WYH54" s="84"/>
      <c r="WYI54" s="84"/>
      <c r="WYJ54" s="84"/>
      <c r="WYK54" s="84"/>
      <c r="WYL54" s="84"/>
      <c r="WYM54" s="84"/>
      <c r="WYN54" s="84"/>
      <c r="WYO54" s="84"/>
      <c r="WYP54" s="84"/>
      <c r="WYQ54" s="84"/>
      <c r="WYR54" s="84"/>
      <c r="WYS54" s="84"/>
      <c r="WYT54" s="84"/>
      <c r="WYU54" s="84"/>
      <c r="WYV54" s="84"/>
      <c r="WYW54" s="84"/>
      <c r="WYX54" s="84"/>
      <c r="WYY54" s="84"/>
      <c r="WYZ54" s="84"/>
      <c r="WZA54" s="84"/>
      <c r="WZB54" s="84"/>
      <c r="WZC54" s="84"/>
      <c r="WZD54" s="84"/>
      <c r="WZE54" s="84"/>
      <c r="WZF54" s="84"/>
      <c r="WZG54" s="84"/>
      <c r="WZH54" s="84"/>
      <c r="WZI54" s="84"/>
      <c r="WZJ54" s="84"/>
      <c r="WZK54" s="84"/>
      <c r="WZL54" s="84"/>
      <c r="WZM54" s="84"/>
      <c r="WZN54" s="84"/>
      <c r="WZO54" s="84"/>
      <c r="WZP54" s="84"/>
      <c r="WZQ54" s="84"/>
      <c r="WZR54" s="84"/>
      <c r="WZS54" s="84"/>
      <c r="WZT54" s="84"/>
      <c r="WZU54" s="84"/>
      <c r="WZV54" s="84"/>
      <c r="WZW54" s="84"/>
      <c r="WZX54" s="84"/>
      <c r="WZY54" s="84"/>
      <c r="WZZ54" s="84"/>
      <c r="XAA54" s="84"/>
      <c r="XAB54" s="84"/>
      <c r="XAC54" s="84"/>
      <c r="XAD54" s="84"/>
      <c r="XAE54" s="84"/>
      <c r="XAF54" s="84"/>
      <c r="XAG54" s="84"/>
      <c r="XAH54" s="84"/>
      <c r="XAI54" s="84"/>
      <c r="XAJ54" s="84"/>
      <c r="XAK54" s="84"/>
      <c r="XAL54" s="84"/>
      <c r="XAM54" s="84"/>
      <c r="XAN54" s="84"/>
      <c r="XAO54" s="84"/>
      <c r="XAP54" s="84"/>
      <c r="XAQ54" s="84"/>
      <c r="XAR54" s="84"/>
      <c r="XAS54" s="84"/>
      <c r="XAT54" s="84"/>
      <c r="XAU54" s="84"/>
      <c r="XAV54" s="84"/>
      <c r="XAW54" s="84"/>
      <c r="XAX54" s="84"/>
      <c r="XAY54" s="84"/>
      <c r="XAZ54" s="84"/>
      <c r="XBA54" s="84"/>
      <c r="XBB54" s="84"/>
      <c r="XBC54" s="84"/>
      <c r="XBD54" s="84"/>
      <c r="XBE54" s="84"/>
      <c r="XBF54" s="84"/>
      <c r="XBG54" s="84"/>
      <c r="XBH54" s="84"/>
      <c r="XBI54" s="84"/>
      <c r="XBJ54" s="84"/>
      <c r="XBK54" s="84"/>
      <c r="XBL54" s="84"/>
      <c r="XBM54" s="84"/>
      <c r="XBN54" s="84"/>
      <c r="XBO54" s="84"/>
      <c r="XBP54" s="84"/>
      <c r="XBQ54" s="84"/>
      <c r="XBR54" s="84"/>
      <c r="XBS54" s="84"/>
      <c r="XBT54" s="84"/>
      <c r="XBU54" s="84"/>
      <c r="XBV54" s="84"/>
      <c r="XBW54" s="84"/>
      <c r="XBX54" s="84"/>
      <c r="XBY54" s="84"/>
      <c r="XBZ54" s="84"/>
      <c r="XCA54" s="84"/>
      <c r="XCB54" s="84"/>
      <c r="XCC54" s="84"/>
      <c r="XCD54" s="84"/>
      <c r="XCE54" s="84"/>
      <c r="XCF54" s="84"/>
      <c r="XCG54" s="84"/>
      <c r="XCH54" s="84"/>
      <c r="XCI54" s="84"/>
      <c r="XCJ54" s="84"/>
      <c r="XCK54" s="84"/>
      <c r="XCL54" s="84"/>
      <c r="XCM54" s="84"/>
      <c r="XCN54" s="84"/>
      <c r="XCO54" s="84"/>
      <c r="XCP54" s="84"/>
      <c r="XCQ54" s="84"/>
      <c r="XCR54" s="84"/>
      <c r="XCS54" s="84"/>
      <c r="XCT54" s="84"/>
      <c r="XCU54" s="84"/>
      <c r="XCV54" s="84"/>
      <c r="XCW54" s="84"/>
      <c r="XCX54" s="84"/>
      <c r="XCY54" s="84"/>
      <c r="XCZ54" s="84"/>
      <c r="XDA54" s="84"/>
      <c r="XDB54" s="84"/>
      <c r="XDC54" s="84"/>
      <c r="XDD54" s="84"/>
      <c r="XDE54" s="84"/>
      <c r="XDF54" s="84"/>
      <c r="XDG54" s="84"/>
      <c r="XDH54" s="84"/>
      <c r="XDI54" s="84"/>
      <c r="XDJ54" s="84"/>
      <c r="XDK54" s="84"/>
      <c r="XDL54" s="84"/>
      <c r="XDM54" s="84"/>
      <c r="XDN54" s="84"/>
      <c r="XDO54" s="84"/>
      <c r="XDP54" s="84"/>
      <c r="XDQ54" s="84"/>
      <c r="XDR54" s="84"/>
      <c r="XDS54" s="84"/>
      <c r="XDT54" s="84"/>
      <c r="XDU54" s="84"/>
      <c r="XDV54" s="84"/>
      <c r="XDW54" s="84"/>
      <c r="XDX54" s="84"/>
      <c r="XDY54" s="84"/>
      <c r="XDZ54" s="84"/>
      <c r="XEA54" s="84"/>
      <c r="XEB54" s="84"/>
      <c r="XEC54" s="84"/>
      <c r="XED54" s="84"/>
      <c r="XEE54" s="84"/>
      <c r="XEF54" s="84"/>
      <c r="XEG54" s="84"/>
      <c r="XEH54" s="84"/>
      <c r="XEI54" s="84"/>
      <c r="XEJ54" s="84"/>
      <c r="XEK54" s="84"/>
      <c r="XEL54" s="84"/>
      <c r="XEM54" s="84"/>
      <c r="XEN54" s="84"/>
      <c r="XEO54" s="84"/>
      <c r="XEP54" s="84"/>
      <c r="XEQ54" s="84"/>
      <c r="XER54" s="84"/>
      <c r="XES54" s="84"/>
      <c r="XET54" s="84"/>
      <c r="XEU54" s="84"/>
      <c r="XEV54" s="84"/>
      <c r="XEW54" s="84"/>
      <c r="XEX54" s="84"/>
      <c r="XEY54" s="84"/>
      <c r="XEZ54" s="84"/>
      <c r="XFA54" s="84"/>
      <c r="XFB54" s="84"/>
      <c r="XFC54" s="84"/>
      <c r="XFD54" s="84"/>
    </row>
    <row r="55" spans="1:16384" s="34" customFormat="1" x14ac:dyDescent="0.3">
      <c r="A55" s="74" t="s">
        <v>120</v>
      </c>
      <c r="B55" s="74"/>
      <c r="C55" s="74"/>
      <c r="D55" s="74"/>
      <c r="E55" s="74"/>
      <c r="F55" s="74"/>
      <c r="G55" s="74"/>
      <c r="H55" s="74"/>
      <c r="I55" s="74"/>
      <c r="J55" s="38"/>
    </row>
    <row r="56" spans="1:16384" s="34" customFormat="1" x14ac:dyDescent="0.3">
      <c r="A56" s="74" t="s">
        <v>61</v>
      </c>
      <c r="B56" s="74"/>
      <c r="C56" s="74"/>
      <c r="D56" s="74"/>
      <c r="E56" s="74"/>
      <c r="F56" s="74"/>
      <c r="G56" s="74"/>
      <c r="H56" s="74"/>
      <c r="I56" s="74"/>
      <c r="J56" s="38"/>
    </row>
    <row r="57" spans="1:16384" s="34" customFormat="1" ht="29.25" customHeight="1" x14ac:dyDescent="0.3">
      <c r="A57" s="74" t="s">
        <v>34</v>
      </c>
      <c r="B57" s="74"/>
      <c r="C57" s="74"/>
      <c r="D57" s="74"/>
      <c r="E57" s="74"/>
      <c r="F57" s="74"/>
      <c r="G57" s="74"/>
      <c r="H57" s="74"/>
      <c r="I57" s="74"/>
      <c r="J57" s="39"/>
    </row>
    <row r="58" spans="1:16384" s="34" customFormat="1" x14ac:dyDescent="0.3">
      <c r="A58" s="40"/>
      <c r="J58" s="39"/>
    </row>
    <row r="59" spans="1:16384" s="34" customFormat="1" x14ac:dyDescent="0.3">
      <c r="J59" s="39"/>
    </row>
  </sheetData>
  <sheetProtection algorithmName="SHA-512" hashValue="7sq+RHgKClIov9H6RAwk9MI1jhLCa58QK/07AaN9kZUsG/uzUv2gqhYAazlKpkqJD9Ttr3qB3IdJWAhCpXfR+g==" saltValue="AwytMUYGF3kKAXvTU3JuRA==" spinCount="100000" sheet="1" objects="1" scenarios="1" autoFilter="0"/>
  <mergeCells count="1830">
    <mergeCell ref="XDQ54:XDY54"/>
    <mergeCell ref="XDZ54:XEH54"/>
    <mergeCell ref="XEI54:XEQ54"/>
    <mergeCell ref="XER54:XEZ54"/>
    <mergeCell ref="XFA54:XFD54"/>
    <mergeCell ref="XBX54:XCF54"/>
    <mergeCell ref="XCG54:XCO54"/>
    <mergeCell ref="XCP54:XCX54"/>
    <mergeCell ref="XCY54:XDG54"/>
    <mergeCell ref="XDH54:XDP54"/>
    <mergeCell ref="XAE54:XAM54"/>
    <mergeCell ref="XAN54:XAV54"/>
    <mergeCell ref="XAW54:XBE54"/>
    <mergeCell ref="XBF54:XBN54"/>
    <mergeCell ref="XBO54:XBW54"/>
    <mergeCell ref="WYL54:WYT54"/>
    <mergeCell ref="WYU54:WZC54"/>
    <mergeCell ref="WZD54:WZL54"/>
    <mergeCell ref="WZM54:WZU54"/>
    <mergeCell ref="WZV54:XAD54"/>
    <mergeCell ref="WWS54:WXA54"/>
    <mergeCell ref="WXB54:WXJ54"/>
    <mergeCell ref="WXK54:WXS54"/>
    <mergeCell ref="WXT54:WYB54"/>
    <mergeCell ref="WYC54:WYK54"/>
    <mergeCell ref="WUZ54:WVH54"/>
    <mergeCell ref="WVI54:WVQ54"/>
    <mergeCell ref="WVR54:WVZ54"/>
    <mergeCell ref="WWA54:WWI54"/>
    <mergeCell ref="WWJ54:WWR54"/>
    <mergeCell ref="WTG54:WTO54"/>
    <mergeCell ref="WTP54:WTX54"/>
    <mergeCell ref="WTY54:WUG54"/>
    <mergeCell ref="WUH54:WUP54"/>
    <mergeCell ref="WUQ54:WUY54"/>
    <mergeCell ref="WRN54:WRV54"/>
    <mergeCell ref="WRW54:WSE54"/>
    <mergeCell ref="WSF54:WSN54"/>
    <mergeCell ref="WSO54:WSW54"/>
    <mergeCell ref="WSX54:WTF54"/>
    <mergeCell ref="WPU54:WQC54"/>
    <mergeCell ref="WQD54:WQL54"/>
    <mergeCell ref="WQM54:WQU54"/>
    <mergeCell ref="WQV54:WRD54"/>
    <mergeCell ref="WRE54:WRM54"/>
    <mergeCell ref="WOB54:WOJ54"/>
    <mergeCell ref="WOK54:WOS54"/>
    <mergeCell ref="WOT54:WPB54"/>
    <mergeCell ref="WPC54:WPK54"/>
    <mergeCell ref="WPL54:WPT54"/>
    <mergeCell ref="WMI54:WMQ54"/>
    <mergeCell ref="WMR54:WMZ54"/>
    <mergeCell ref="WNA54:WNI54"/>
    <mergeCell ref="WNJ54:WNR54"/>
    <mergeCell ref="WNS54:WOA54"/>
    <mergeCell ref="WKP54:WKX54"/>
    <mergeCell ref="WKY54:WLG54"/>
    <mergeCell ref="WLH54:WLP54"/>
    <mergeCell ref="WLQ54:WLY54"/>
    <mergeCell ref="WLZ54:WMH54"/>
    <mergeCell ref="WIW54:WJE54"/>
    <mergeCell ref="WJF54:WJN54"/>
    <mergeCell ref="WJO54:WJW54"/>
    <mergeCell ref="WJX54:WKF54"/>
    <mergeCell ref="WKG54:WKO54"/>
    <mergeCell ref="WHD54:WHL54"/>
    <mergeCell ref="WHM54:WHU54"/>
    <mergeCell ref="WHV54:WID54"/>
    <mergeCell ref="WIE54:WIM54"/>
    <mergeCell ref="WIN54:WIV54"/>
    <mergeCell ref="WFK54:WFS54"/>
    <mergeCell ref="WFT54:WGB54"/>
    <mergeCell ref="WGC54:WGK54"/>
    <mergeCell ref="WGL54:WGT54"/>
    <mergeCell ref="WGU54:WHC54"/>
    <mergeCell ref="WDR54:WDZ54"/>
    <mergeCell ref="WEA54:WEI54"/>
    <mergeCell ref="WEJ54:WER54"/>
    <mergeCell ref="WES54:WFA54"/>
    <mergeCell ref="WFB54:WFJ54"/>
    <mergeCell ref="WBY54:WCG54"/>
    <mergeCell ref="WCH54:WCP54"/>
    <mergeCell ref="WCQ54:WCY54"/>
    <mergeCell ref="WCZ54:WDH54"/>
    <mergeCell ref="WDI54:WDQ54"/>
    <mergeCell ref="WAF54:WAN54"/>
    <mergeCell ref="WAO54:WAW54"/>
    <mergeCell ref="WAX54:WBF54"/>
    <mergeCell ref="WBG54:WBO54"/>
    <mergeCell ref="WBP54:WBX54"/>
    <mergeCell ref="VYM54:VYU54"/>
    <mergeCell ref="VYV54:VZD54"/>
    <mergeCell ref="VZE54:VZM54"/>
    <mergeCell ref="VZN54:VZV54"/>
    <mergeCell ref="VZW54:WAE54"/>
    <mergeCell ref="VWT54:VXB54"/>
    <mergeCell ref="VXC54:VXK54"/>
    <mergeCell ref="VXL54:VXT54"/>
    <mergeCell ref="VXU54:VYC54"/>
    <mergeCell ref="VYD54:VYL54"/>
    <mergeCell ref="VVA54:VVI54"/>
    <mergeCell ref="VVJ54:VVR54"/>
    <mergeCell ref="VVS54:VWA54"/>
    <mergeCell ref="VWB54:VWJ54"/>
    <mergeCell ref="VWK54:VWS54"/>
    <mergeCell ref="VTH54:VTP54"/>
    <mergeCell ref="VTQ54:VTY54"/>
    <mergeCell ref="VTZ54:VUH54"/>
    <mergeCell ref="VUI54:VUQ54"/>
    <mergeCell ref="VUR54:VUZ54"/>
    <mergeCell ref="VRO54:VRW54"/>
    <mergeCell ref="VRX54:VSF54"/>
    <mergeCell ref="VSG54:VSO54"/>
    <mergeCell ref="VSP54:VSX54"/>
    <mergeCell ref="VSY54:VTG54"/>
    <mergeCell ref="VPV54:VQD54"/>
    <mergeCell ref="VQE54:VQM54"/>
    <mergeCell ref="VQN54:VQV54"/>
    <mergeCell ref="VQW54:VRE54"/>
    <mergeCell ref="VRF54:VRN54"/>
    <mergeCell ref="VOC54:VOK54"/>
    <mergeCell ref="VOL54:VOT54"/>
    <mergeCell ref="VOU54:VPC54"/>
    <mergeCell ref="VPD54:VPL54"/>
    <mergeCell ref="VPM54:VPU54"/>
    <mergeCell ref="VMJ54:VMR54"/>
    <mergeCell ref="VMS54:VNA54"/>
    <mergeCell ref="VNB54:VNJ54"/>
    <mergeCell ref="VNK54:VNS54"/>
    <mergeCell ref="VNT54:VOB54"/>
    <mergeCell ref="VKQ54:VKY54"/>
    <mergeCell ref="VKZ54:VLH54"/>
    <mergeCell ref="VLI54:VLQ54"/>
    <mergeCell ref="VLR54:VLZ54"/>
    <mergeCell ref="VMA54:VMI54"/>
    <mergeCell ref="VIX54:VJF54"/>
    <mergeCell ref="VJG54:VJO54"/>
    <mergeCell ref="VJP54:VJX54"/>
    <mergeCell ref="VJY54:VKG54"/>
    <mergeCell ref="VKH54:VKP54"/>
    <mergeCell ref="VHE54:VHM54"/>
    <mergeCell ref="VHN54:VHV54"/>
    <mergeCell ref="VHW54:VIE54"/>
    <mergeCell ref="VIF54:VIN54"/>
    <mergeCell ref="VIO54:VIW54"/>
    <mergeCell ref="VFL54:VFT54"/>
    <mergeCell ref="VFU54:VGC54"/>
    <mergeCell ref="VGD54:VGL54"/>
    <mergeCell ref="VGM54:VGU54"/>
    <mergeCell ref="VGV54:VHD54"/>
    <mergeCell ref="VDS54:VEA54"/>
    <mergeCell ref="VEB54:VEJ54"/>
    <mergeCell ref="VEK54:VES54"/>
    <mergeCell ref="VET54:VFB54"/>
    <mergeCell ref="VFC54:VFK54"/>
    <mergeCell ref="VBZ54:VCH54"/>
    <mergeCell ref="VCI54:VCQ54"/>
    <mergeCell ref="VCR54:VCZ54"/>
    <mergeCell ref="VDA54:VDI54"/>
    <mergeCell ref="VDJ54:VDR54"/>
    <mergeCell ref="VAG54:VAO54"/>
    <mergeCell ref="VAP54:VAX54"/>
    <mergeCell ref="VAY54:VBG54"/>
    <mergeCell ref="VBH54:VBP54"/>
    <mergeCell ref="VBQ54:VBY54"/>
    <mergeCell ref="UYN54:UYV54"/>
    <mergeCell ref="UYW54:UZE54"/>
    <mergeCell ref="UZF54:UZN54"/>
    <mergeCell ref="UZO54:UZW54"/>
    <mergeCell ref="UZX54:VAF54"/>
    <mergeCell ref="UWU54:UXC54"/>
    <mergeCell ref="UXD54:UXL54"/>
    <mergeCell ref="UXM54:UXU54"/>
    <mergeCell ref="UXV54:UYD54"/>
    <mergeCell ref="UYE54:UYM54"/>
    <mergeCell ref="UVB54:UVJ54"/>
    <mergeCell ref="UVK54:UVS54"/>
    <mergeCell ref="UVT54:UWB54"/>
    <mergeCell ref="UWC54:UWK54"/>
    <mergeCell ref="UWL54:UWT54"/>
    <mergeCell ref="UTI54:UTQ54"/>
    <mergeCell ref="UTR54:UTZ54"/>
    <mergeCell ref="UUA54:UUI54"/>
    <mergeCell ref="UUJ54:UUR54"/>
    <mergeCell ref="UUS54:UVA54"/>
    <mergeCell ref="URP54:URX54"/>
    <mergeCell ref="URY54:USG54"/>
    <mergeCell ref="USH54:USP54"/>
    <mergeCell ref="USQ54:USY54"/>
    <mergeCell ref="USZ54:UTH54"/>
    <mergeCell ref="UPW54:UQE54"/>
    <mergeCell ref="UQF54:UQN54"/>
    <mergeCell ref="UQO54:UQW54"/>
    <mergeCell ref="UQX54:URF54"/>
    <mergeCell ref="URG54:URO54"/>
    <mergeCell ref="UOD54:UOL54"/>
    <mergeCell ref="UOM54:UOU54"/>
    <mergeCell ref="UOV54:UPD54"/>
    <mergeCell ref="UPE54:UPM54"/>
    <mergeCell ref="UPN54:UPV54"/>
    <mergeCell ref="UMK54:UMS54"/>
    <mergeCell ref="UMT54:UNB54"/>
    <mergeCell ref="UNC54:UNK54"/>
    <mergeCell ref="UNL54:UNT54"/>
    <mergeCell ref="UNU54:UOC54"/>
    <mergeCell ref="UKR54:UKZ54"/>
    <mergeCell ref="ULA54:ULI54"/>
    <mergeCell ref="ULJ54:ULR54"/>
    <mergeCell ref="ULS54:UMA54"/>
    <mergeCell ref="UMB54:UMJ54"/>
    <mergeCell ref="UIY54:UJG54"/>
    <mergeCell ref="UJH54:UJP54"/>
    <mergeCell ref="UJQ54:UJY54"/>
    <mergeCell ref="UJZ54:UKH54"/>
    <mergeCell ref="UKI54:UKQ54"/>
    <mergeCell ref="UHF54:UHN54"/>
    <mergeCell ref="UHO54:UHW54"/>
    <mergeCell ref="UHX54:UIF54"/>
    <mergeCell ref="UIG54:UIO54"/>
    <mergeCell ref="UIP54:UIX54"/>
    <mergeCell ref="UFM54:UFU54"/>
    <mergeCell ref="UFV54:UGD54"/>
    <mergeCell ref="UGE54:UGM54"/>
    <mergeCell ref="UGN54:UGV54"/>
    <mergeCell ref="UGW54:UHE54"/>
    <mergeCell ref="UDT54:UEB54"/>
    <mergeCell ref="UEC54:UEK54"/>
    <mergeCell ref="UEL54:UET54"/>
    <mergeCell ref="UEU54:UFC54"/>
    <mergeCell ref="UFD54:UFL54"/>
    <mergeCell ref="UCA54:UCI54"/>
    <mergeCell ref="UCJ54:UCR54"/>
    <mergeCell ref="UCS54:UDA54"/>
    <mergeCell ref="UDB54:UDJ54"/>
    <mergeCell ref="UDK54:UDS54"/>
    <mergeCell ref="UAH54:UAP54"/>
    <mergeCell ref="UAQ54:UAY54"/>
    <mergeCell ref="UAZ54:UBH54"/>
    <mergeCell ref="UBI54:UBQ54"/>
    <mergeCell ref="UBR54:UBZ54"/>
    <mergeCell ref="TYO54:TYW54"/>
    <mergeCell ref="TYX54:TZF54"/>
    <mergeCell ref="TZG54:TZO54"/>
    <mergeCell ref="TZP54:TZX54"/>
    <mergeCell ref="TZY54:UAG54"/>
    <mergeCell ref="TWV54:TXD54"/>
    <mergeCell ref="TXE54:TXM54"/>
    <mergeCell ref="TXN54:TXV54"/>
    <mergeCell ref="TXW54:TYE54"/>
    <mergeCell ref="TYF54:TYN54"/>
    <mergeCell ref="TVC54:TVK54"/>
    <mergeCell ref="TVL54:TVT54"/>
    <mergeCell ref="TVU54:TWC54"/>
    <mergeCell ref="TWD54:TWL54"/>
    <mergeCell ref="TWM54:TWU54"/>
    <mergeCell ref="TTJ54:TTR54"/>
    <mergeCell ref="TTS54:TUA54"/>
    <mergeCell ref="TUB54:TUJ54"/>
    <mergeCell ref="TUK54:TUS54"/>
    <mergeCell ref="TUT54:TVB54"/>
    <mergeCell ref="TRQ54:TRY54"/>
    <mergeCell ref="TRZ54:TSH54"/>
    <mergeCell ref="TSI54:TSQ54"/>
    <mergeCell ref="TSR54:TSZ54"/>
    <mergeCell ref="TTA54:TTI54"/>
    <mergeCell ref="TPX54:TQF54"/>
    <mergeCell ref="TQG54:TQO54"/>
    <mergeCell ref="TQP54:TQX54"/>
    <mergeCell ref="TQY54:TRG54"/>
    <mergeCell ref="TRH54:TRP54"/>
    <mergeCell ref="TOE54:TOM54"/>
    <mergeCell ref="TON54:TOV54"/>
    <mergeCell ref="TOW54:TPE54"/>
    <mergeCell ref="TPF54:TPN54"/>
    <mergeCell ref="TPO54:TPW54"/>
    <mergeCell ref="TML54:TMT54"/>
    <mergeCell ref="TMU54:TNC54"/>
    <mergeCell ref="TND54:TNL54"/>
    <mergeCell ref="TNM54:TNU54"/>
    <mergeCell ref="TNV54:TOD54"/>
    <mergeCell ref="TKS54:TLA54"/>
    <mergeCell ref="TLB54:TLJ54"/>
    <mergeCell ref="TLK54:TLS54"/>
    <mergeCell ref="TLT54:TMB54"/>
    <mergeCell ref="TMC54:TMK54"/>
    <mergeCell ref="TIZ54:TJH54"/>
    <mergeCell ref="TJI54:TJQ54"/>
    <mergeCell ref="TJR54:TJZ54"/>
    <mergeCell ref="TKA54:TKI54"/>
    <mergeCell ref="TKJ54:TKR54"/>
    <mergeCell ref="THG54:THO54"/>
    <mergeCell ref="THP54:THX54"/>
    <mergeCell ref="THY54:TIG54"/>
    <mergeCell ref="TIH54:TIP54"/>
    <mergeCell ref="TIQ54:TIY54"/>
    <mergeCell ref="TFN54:TFV54"/>
    <mergeCell ref="TFW54:TGE54"/>
    <mergeCell ref="TGF54:TGN54"/>
    <mergeCell ref="TGO54:TGW54"/>
    <mergeCell ref="TGX54:THF54"/>
    <mergeCell ref="TDU54:TEC54"/>
    <mergeCell ref="TED54:TEL54"/>
    <mergeCell ref="TEM54:TEU54"/>
    <mergeCell ref="TEV54:TFD54"/>
    <mergeCell ref="TFE54:TFM54"/>
    <mergeCell ref="TCB54:TCJ54"/>
    <mergeCell ref="TCK54:TCS54"/>
    <mergeCell ref="TCT54:TDB54"/>
    <mergeCell ref="TDC54:TDK54"/>
    <mergeCell ref="TDL54:TDT54"/>
    <mergeCell ref="TAI54:TAQ54"/>
    <mergeCell ref="TAR54:TAZ54"/>
    <mergeCell ref="TBA54:TBI54"/>
    <mergeCell ref="TBJ54:TBR54"/>
    <mergeCell ref="TBS54:TCA54"/>
    <mergeCell ref="SYP54:SYX54"/>
    <mergeCell ref="SYY54:SZG54"/>
    <mergeCell ref="SZH54:SZP54"/>
    <mergeCell ref="SZQ54:SZY54"/>
    <mergeCell ref="SZZ54:TAH54"/>
    <mergeCell ref="SWW54:SXE54"/>
    <mergeCell ref="SXF54:SXN54"/>
    <mergeCell ref="SXO54:SXW54"/>
    <mergeCell ref="SXX54:SYF54"/>
    <mergeCell ref="SYG54:SYO54"/>
    <mergeCell ref="SVD54:SVL54"/>
    <mergeCell ref="SVM54:SVU54"/>
    <mergeCell ref="SVV54:SWD54"/>
    <mergeCell ref="SWE54:SWM54"/>
    <mergeCell ref="SWN54:SWV54"/>
    <mergeCell ref="STK54:STS54"/>
    <mergeCell ref="STT54:SUB54"/>
    <mergeCell ref="SUC54:SUK54"/>
    <mergeCell ref="SUL54:SUT54"/>
    <mergeCell ref="SUU54:SVC54"/>
    <mergeCell ref="SRR54:SRZ54"/>
    <mergeCell ref="SSA54:SSI54"/>
    <mergeCell ref="SSJ54:SSR54"/>
    <mergeCell ref="SSS54:STA54"/>
    <mergeCell ref="STB54:STJ54"/>
    <mergeCell ref="SPY54:SQG54"/>
    <mergeCell ref="SQH54:SQP54"/>
    <mergeCell ref="SQQ54:SQY54"/>
    <mergeCell ref="SQZ54:SRH54"/>
    <mergeCell ref="SRI54:SRQ54"/>
    <mergeCell ref="SOF54:SON54"/>
    <mergeCell ref="SOO54:SOW54"/>
    <mergeCell ref="SOX54:SPF54"/>
    <mergeCell ref="SPG54:SPO54"/>
    <mergeCell ref="SPP54:SPX54"/>
    <mergeCell ref="SMM54:SMU54"/>
    <mergeCell ref="SMV54:SND54"/>
    <mergeCell ref="SNE54:SNM54"/>
    <mergeCell ref="SNN54:SNV54"/>
    <mergeCell ref="SNW54:SOE54"/>
    <mergeCell ref="SKT54:SLB54"/>
    <mergeCell ref="SLC54:SLK54"/>
    <mergeCell ref="SLL54:SLT54"/>
    <mergeCell ref="SLU54:SMC54"/>
    <mergeCell ref="SMD54:SML54"/>
    <mergeCell ref="SJA54:SJI54"/>
    <mergeCell ref="SJJ54:SJR54"/>
    <mergeCell ref="SJS54:SKA54"/>
    <mergeCell ref="SKB54:SKJ54"/>
    <mergeCell ref="SKK54:SKS54"/>
    <mergeCell ref="SHH54:SHP54"/>
    <mergeCell ref="SHQ54:SHY54"/>
    <mergeCell ref="SHZ54:SIH54"/>
    <mergeCell ref="SII54:SIQ54"/>
    <mergeCell ref="SIR54:SIZ54"/>
    <mergeCell ref="SFO54:SFW54"/>
    <mergeCell ref="SFX54:SGF54"/>
    <mergeCell ref="SGG54:SGO54"/>
    <mergeCell ref="SGP54:SGX54"/>
    <mergeCell ref="SGY54:SHG54"/>
    <mergeCell ref="SDV54:SED54"/>
    <mergeCell ref="SEE54:SEM54"/>
    <mergeCell ref="SEN54:SEV54"/>
    <mergeCell ref="SEW54:SFE54"/>
    <mergeCell ref="SFF54:SFN54"/>
    <mergeCell ref="SCC54:SCK54"/>
    <mergeCell ref="SCL54:SCT54"/>
    <mergeCell ref="SCU54:SDC54"/>
    <mergeCell ref="SDD54:SDL54"/>
    <mergeCell ref="SDM54:SDU54"/>
    <mergeCell ref="SAJ54:SAR54"/>
    <mergeCell ref="SAS54:SBA54"/>
    <mergeCell ref="SBB54:SBJ54"/>
    <mergeCell ref="SBK54:SBS54"/>
    <mergeCell ref="SBT54:SCB54"/>
    <mergeCell ref="RYQ54:RYY54"/>
    <mergeCell ref="RYZ54:RZH54"/>
    <mergeCell ref="RZI54:RZQ54"/>
    <mergeCell ref="RZR54:RZZ54"/>
    <mergeCell ref="SAA54:SAI54"/>
    <mergeCell ref="RWX54:RXF54"/>
    <mergeCell ref="RXG54:RXO54"/>
    <mergeCell ref="RXP54:RXX54"/>
    <mergeCell ref="RXY54:RYG54"/>
    <mergeCell ref="RYH54:RYP54"/>
    <mergeCell ref="RVE54:RVM54"/>
    <mergeCell ref="RVN54:RVV54"/>
    <mergeCell ref="RVW54:RWE54"/>
    <mergeCell ref="RWF54:RWN54"/>
    <mergeCell ref="RWO54:RWW54"/>
    <mergeCell ref="RTL54:RTT54"/>
    <mergeCell ref="RTU54:RUC54"/>
    <mergeCell ref="RUD54:RUL54"/>
    <mergeCell ref="RUM54:RUU54"/>
    <mergeCell ref="RUV54:RVD54"/>
    <mergeCell ref="RRS54:RSA54"/>
    <mergeCell ref="RSB54:RSJ54"/>
    <mergeCell ref="RSK54:RSS54"/>
    <mergeCell ref="RST54:RTB54"/>
    <mergeCell ref="RTC54:RTK54"/>
    <mergeCell ref="RPZ54:RQH54"/>
    <mergeCell ref="RQI54:RQQ54"/>
    <mergeCell ref="RQR54:RQZ54"/>
    <mergeCell ref="RRA54:RRI54"/>
    <mergeCell ref="RRJ54:RRR54"/>
    <mergeCell ref="ROG54:ROO54"/>
    <mergeCell ref="ROP54:ROX54"/>
    <mergeCell ref="ROY54:RPG54"/>
    <mergeCell ref="RPH54:RPP54"/>
    <mergeCell ref="RPQ54:RPY54"/>
    <mergeCell ref="RMN54:RMV54"/>
    <mergeCell ref="RMW54:RNE54"/>
    <mergeCell ref="RNF54:RNN54"/>
    <mergeCell ref="RNO54:RNW54"/>
    <mergeCell ref="RNX54:ROF54"/>
    <mergeCell ref="RKU54:RLC54"/>
    <mergeCell ref="RLD54:RLL54"/>
    <mergeCell ref="RLM54:RLU54"/>
    <mergeCell ref="RLV54:RMD54"/>
    <mergeCell ref="RME54:RMM54"/>
    <mergeCell ref="RJB54:RJJ54"/>
    <mergeCell ref="RJK54:RJS54"/>
    <mergeCell ref="RJT54:RKB54"/>
    <mergeCell ref="RKC54:RKK54"/>
    <mergeCell ref="RKL54:RKT54"/>
    <mergeCell ref="RHI54:RHQ54"/>
    <mergeCell ref="RHR54:RHZ54"/>
    <mergeCell ref="RIA54:RII54"/>
    <mergeCell ref="RIJ54:RIR54"/>
    <mergeCell ref="RIS54:RJA54"/>
    <mergeCell ref="RFP54:RFX54"/>
    <mergeCell ref="RFY54:RGG54"/>
    <mergeCell ref="RGH54:RGP54"/>
    <mergeCell ref="RGQ54:RGY54"/>
    <mergeCell ref="RGZ54:RHH54"/>
    <mergeCell ref="RDW54:REE54"/>
    <mergeCell ref="REF54:REN54"/>
    <mergeCell ref="REO54:REW54"/>
    <mergeCell ref="REX54:RFF54"/>
    <mergeCell ref="RFG54:RFO54"/>
    <mergeCell ref="RCD54:RCL54"/>
    <mergeCell ref="RCM54:RCU54"/>
    <mergeCell ref="RCV54:RDD54"/>
    <mergeCell ref="RDE54:RDM54"/>
    <mergeCell ref="RDN54:RDV54"/>
    <mergeCell ref="RAK54:RAS54"/>
    <mergeCell ref="RAT54:RBB54"/>
    <mergeCell ref="RBC54:RBK54"/>
    <mergeCell ref="RBL54:RBT54"/>
    <mergeCell ref="RBU54:RCC54"/>
    <mergeCell ref="QYR54:QYZ54"/>
    <mergeCell ref="QZA54:QZI54"/>
    <mergeCell ref="QZJ54:QZR54"/>
    <mergeCell ref="QZS54:RAA54"/>
    <mergeCell ref="RAB54:RAJ54"/>
    <mergeCell ref="QWY54:QXG54"/>
    <mergeCell ref="QXH54:QXP54"/>
    <mergeCell ref="QXQ54:QXY54"/>
    <mergeCell ref="QXZ54:QYH54"/>
    <mergeCell ref="QYI54:QYQ54"/>
    <mergeCell ref="QVF54:QVN54"/>
    <mergeCell ref="QVO54:QVW54"/>
    <mergeCell ref="QVX54:QWF54"/>
    <mergeCell ref="QWG54:QWO54"/>
    <mergeCell ref="QWP54:QWX54"/>
    <mergeCell ref="QTM54:QTU54"/>
    <mergeCell ref="QTV54:QUD54"/>
    <mergeCell ref="QUE54:QUM54"/>
    <mergeCell ref="QUN54:QUV54"/>
    <mergeCell ref="QUW54:QVE54"/>
    <mergeCell ref="QRT54:QSB54"/>
    <mergeCell ref="QSC54:QSK54"/>
    <mergeCell ref="QSL54:QST54"/>
    <mergeCell ref="QSU54:QTC54"/>
    <mergeCell ref="QTD54:QTL54"/>
    <mergeCell ref="QQA54:QQI54"/>
    <mergeCell ref="QQJ54:QQR54"/>
    <mergeCell ref="QQS54:QRA54"/>
    <mergeCell ref="QRB54:QRJ54"/>
    <mergeCell ref="QRK54:QRS54"/>
    <mergeCell ref="QOH54:QOP54"/>
    <mergeCell ref="QOQ54:QOY54"/>
    <mergeCell ref="QOZ54:QPH54"/>
    <mergeCell ref="QPI54:QPQ54"/>
    <mergeCell ref="QPR54:QPZ54"/>
    <mergeCell ref="QMO54:QMW54"/>
    <mergeCell ref="QMX54:QNF54"/>
    <mergeCell ref="QNG54:QNO54"/>
    <mergeCell ref="QNP54:QNX54"/>
    <mergeCell ref="QNY54:QOG54"/>
    <mergeCell ref="QKV54:QLD54"/>
    <mergeCell ref="QLE54:QLM54"/>
    <mergeCell ref="QLN54:QLV54"/>
    <mergeCell ref="QLW54:QME54"/>
    <mergeCell ref="QMF54:QMN54"/>
    <mergeCell ref="QJC54:QJK54"/>
    <mergeCell ref="QJL54:QJT54"/>
    <mergeCell ref="QJU54:QKC54"/>
    <mergeCell ref="QKD54:QKL54"/>
    <mergeCell ref="QKM54:QKU54"/>
    <mergeCell ref="QHJ54:QHR54"/>
    <mergeCell ref="QHS54:QIA54"/>
    <mergeCell ref="QIB54:QIJ54"/>
    <mergeCell ref="QIK54:QIS54"/>
    <mergeCell ref="QIT54:QJB54"/>
    <mergeCell ref="QFQ54:QFY54"/>
    <mergeCell ref="QFZ54:QGH54"/>
    <mergeCell ref="QGI54:QGQ54"/>
    <mergeCell ref="QGR54:QGZ54"/>
    <mergeCell ref="QHA54:QHI54"/>
    <mergeCell ref="QDX54:QEF54"/>
    <mergeCell ref="QEG54:QEO54"/>
    <mergeCell ref="QEP54:QEX54"/>
    <mergeCell ref="QEY54:QFG54"/>
    <mergeCell ref="QFH54:QFP54"/>
    <mergeCell ref="QCE54:QCM54"/>
    <mergeCell ref="QCN54:QCV54"/>
    <mergeCell ref="QCW54:QDE54"/>
    <mergeCell ref="QDF54:QDN54"/>
    <mergeCell ref="QDO54:QDW54"/>
    <mergeCell ref="QAL54:QAT54"/>
    <mergeCell ref="QAU54:QBC54"/>
    <mergeCell ref="QBD54:QBL54"/>
    <mergeCell ref="QBM54:QBU54"/>
    <mergeCell ref="QBV54:QCD54"/>
    <mergeCell ref="PYS54:PZA54"/>
    <mergeCell ref="PZB54:PZJ54"/>
    <mergeCell ref="PZK54:PZS54"/>
    <mergeCell ref="PZT54:QAB54"/>
    <mergeCell ref="QAC54:QAK54"/>
    <mergeCell ref="PWZ54:PXH54"/>
    <mergeCell ref="PXI54:PXQ54"/>
    <mergeCell ref="PXR54:PXZ54"/>
    <mergeCell ref="PYA54:PYI54"/>
    <mergeCell ref="PYJ54:PYR54"/>
    <mergeCell ref="PVG54:PVO54"/>
    <mergeCell ref="PVP54:PVX54"/>
    <mergeCell ref="PVY54:PWG54"/>
    <mergeCell ref="PWH54:PWP54"/>
    <mergeCell ref="PWQ54:PWY54"/>
    <mergeCell ref="PTN54:PTV54"/>
    <mergeCell ref="PTW54:PUE54"/>
    <mergeCell ref="PUF54:PUN54"/>
    <mergeCell ref="PUO54:PUW54"/>
    <mergeCell ref="PUX54:PVF54"/>
    <mergeCell ref="PRU54:PSC54"/>
    <mergeCell ref="PSD54:PSL54"/>
    <mergeCell ref="PSM54:PSU54"/>
    <mergeCell ref="PSV54:PTD54"/>
    <mergeCell ref="PTE54:PTM54"/>
    <mergeCell ref="PQB54:PQJ54"/>
    <mergeCell ref="PQK54:PQS54"/>
    <mergeCell ref="PQT54:PRB54"/>
    <mergeCell ref="PRC54:PRK54"/>
    <mergeCell ref="PRL54:PRT54"/>
    <mergeCell ref="POI54:POQ54"/>
    <mergeCell ref="POR54:POZ54"/>
    <mergeCell ref="PPA54:PPI54"/>
    <mergeCell ref="PPJ54:PPR54"/>
    <mergeCell ref="PPS54:PQA54"/>
    <mergeCell ref="PMP54:PMX54"/>
    <mergeCell ref="PMY54:PNG54"/>
    <mergeCell ref="PNH54:PNP54"/>
    <mergeCell ref="PNQ54:PNY54"/>
    <mergeCell ref="PNZ54:POH54"/>
    <mergeCell ref="PKW54:PLE54"/>
    <mergeCell ref="PLF54:PLN54"/>
    <mergeCell ref="PLO54:PLW54"/>
    <mergeCell ref="PLX54:PMF54"/>
    <mergeCell ref="PMG54:PMO54"/>
    <mergeCell ref="PJD54:PJL54"/>
    <mergeCell ref="PJM54:PJU54"/>
    <mergeCell ref="PJV54:PKD54"/>
    <mergeCell ref="PKE54:PKM54"/>
    <mergeCell ref="PKN54:PKV54"/>
    <mergeCell ref="PHK54:PHS54"/>
    <mergeCell ref="PHT54:PIB54"/>
    <mergeCell ref="PIC54:PIK54"/>
    <mergeCell ref="PIL54:PIT54"/>
    <mergeCell ref="PIU54:PJC54"/>
    <mergeCell ref="PFR54:PFZ54"/>
    <mergeCell ref="PGA54:PGI54"/>
    <mergeCell ref="PGJ54:PGR54"/>
    <mergeCell ref="PGS54:PHA54"/>
    <mergeCell ref="PHB54:PHJ54"/>
    <mergeCell ref="PDY54:PEG54"/>
    <mergeCell ref="PEH54:PEP54"/>
    <mergeCell ref="PEQ54:PEY54"/>
    <mergeCell ref="PEZ54:PFH54"/>
    <mergeCell ref="PFI54:PFQ54"/>
    <mergeCell ref="PCF54:PCN54"/>
    <mergeCell ref="PCO54:PCW54"/>
    <mergeCell ref="PCX54:PDF54"/>
    <mergeCell ref="PDG54:PDO54"/>
    <mergeCell ref="PDP54:PDX54"/>
    <mergeCell ref="PAM54:PAU54"/>
    <mergeCell ref="PAV54:PBD54"/>
    <mergeCell ref="PBE54:PBM54"/>
    <mergeCell ref="PBN54:PBV54"/>
    <mergeCell ref="PBW54:PCE54"/>
    <mergeCell ref="OYT54:OZB54"/>
    <mergeCell ref="OZC54:OZK54"/>
    <mergeCell ref="OZL54:OZT54"/>
    <mergeCell ref="OZU54:PAC54"/>
    <mergeCell ref="PAD54:PAL54"/>
    <mergeCell ref="OXA54:OXI54"/>
    <mergeCell ref="OXJ54:OXR54"/>
    <mergeCell ref="OXS54:OYA54"/>
    <mergeCell ref="OYB54:OYJ54"/>
    <mergeCell ref="OYK54:OYS54"/>
    <mergeCell ref="OVH54:OVP54"/>
    <mergeCell ref="OVQ54:OVY54"/>
    <mergeCell ref="OVZ54:OWH54"/>
    <mergeCell ref="OWI54:OWQ54"/>
    <mergeCell ref="OWR54:OWZ54"/>
    <mergeCell ref="OTO54:OTW54"/>
    <mergeCell ref="OTX54:OUF54"/>
    <mergeCell ref="OUG54:OUO54"/>
    <mergeCell ref="OUP54:OUX54"/>
    <mergeCell ref="OUY54:OVG54"/>
    <mergeCell ref="ORV54:OSD54"/>
    <mergeCell ref="OSE54:OSM54"/>
    <mergeCell ref="OSN54:OSV54"/>
    <mergeCell ref="OSW54:OTE54"/>
    <mergeCell ref="OTF54:OTN54"/>
    <mergeCell ref="OQC54:OQK54"/>
    <mergeCell ref="OQL54:OQT54"/>
    <mergeCell ref="OQU54:ORC54"/>
    <mergeCell ref="ORD54:ORL54"/>
    <mergeCell ref="ORM54:ORU54"/>
    <mergeCell ref="OOJ54:OOR54"/>
    <mergeCell ref="OOS54:OPA54"/>
    <mergeCell ref="OPB54:OPJ54"/>
    <mergeCell ref="OPK54:OPS54"/>
    <mergeCell ref="OPT54:OQB54"/>
    <mergeCell ref="OMQ54:OMY54"/>
    <mergeCell ref="OMZ54:ONH54"/>
    <mergeCell ref="ONI54:ONQ54"/>
    <mergeCell ref="ONR54:ONZ54"/>
    <mergeCell ref="OOA54:OOI54"/>
    <mergeCell ref="OKX54:OLF54"/>
    <mergeCell ref="OLG54:OLO54"/>
    <mergeCell ref="OLP54:OLX54"/>
    <mergeCell ref="OLY54:OMG54"/>
    <mergeCell ref="OMH54:OMP54"/>
    <mergeCell ref="OJE54:OJM54"/>
    <mergeCell ref="OJN54:OJV54"/>
    <mergeCell ref="OJW54:OKE54"/>
    <mergeCell ref="OKF54:OKN54"/>
    <mergeCell ref="OKO54:OKW54"/>
    <mergeCell ref="OHL54:OHT54"/>
    <mergeCell ref="OHU54:OIC54"/>
    <mergeCell ref="OID54:OIL54"/>
    <mergeCell ref="OIM54:OIU54"/>
    <mergeCell ref="OIV54:OJD54"/>
    <mergeCell ref="OFS54:OGA54"/>
    <mergeCell ref="OGB54:OGJ54"/>
    <mergeCell ref="OGK54:OGS54"/>
    <mergeCell ref="OGT54:OHB54"/>
    <mergeCell ref="OHC54:OHK54"/>
    <mergeCell ref="ODZ54:OEH54"/>
    <mergeCell ref="OEI54:OEQ54"/>
    <mergeCell ref="OER54:OEZ54"/>
    <mergeCell ref="OFA54:OFI54"/>
    <mergeCell ref="OFJ54:OFR54"/>
    <mergeCell ref="OCG54:OCO54"/>
    <mergeCell ref="OCP54:OCX54"/>
    <mergeCell ref="OCY54:ODG54"/>
    <mergeCell ref="ODH54:ODP54"/>
    <mergeCell ref="ODQ54:ODY54"/>
    <mergeCell ref="OAN54:OAV54"/>
    <mergeCell ref="OAW54:OBE54"/>
    <mergeCell ref="OBF54:OBN54"/>
    <mergeCell ref="OBO54:OBW54"/>
    <mergeCell ref="OBX54:OCF54"/>
    <mergeCell ref="NYU54:NZC54"/>
    <mergeCell ref="NZD54:NZL54"/>
    <mergeCell ref="NZM54:NZU54"/>
    <mergeCell ref="NZV54:OAD54"/>
    <mergeCell ref="OAE54:OAM54"/>
    <mergeCell ref="NXB54:NXJ54"/>
    <mergeCell ref="NXK54:NXS54"/>
    <mergeCell ref="NXT54:NYB54"/>
    <mergeCell ref="NYC54:NYK54"/>
    <mergeCell ref="NYL54:NYT54"/>
    <mergeCell ref="NVI54:NVQ54"/>
    <mergeCell ref="NVR54:NVZ54"/>
    <mergeCell ref="NWA54:NWI54"/>
    <mergeCell ref="NWJ54:NWR54"/>
    <mergeCell ref="NWS54:NXA54"/>
    <mergeCell ref="NTP54:NTX54"/>
    <mergeCell ref="NTY54:NUG54"/>
    <mergeCell ref="NUH54:NUP54"/>
    <mergeCell ref="NUQ54:NUY54"/>
    <mergeCell ref="NUZ54:NVH54"/>
    <mergeCell ref="NRW54:NSE54"/>
    <mergeCell ref="NSF54:NSN54"/>
    <mergeCell ref="NSO54:NSW54"/>
    <mergeCell ref="NSX54:NTF54"/>
    <mergeCell ref="NTG54:NTO54"/>
    <mergeCell ref="NQD54:NQL54"/>
    <mergeCell ref="NQM54:NQU54"/>
    <mergeCell ref="NQV54:NRD54"/>
    <mergeCell ref="NRE54:NRM54"/>
    <mergeCell ref="NRN54:NRV54"/>
    <mergeCell ref="NOK54:NOS54"/>
    <mergeCell ref="NOT54:NPB54"/>
    <mergeCell ref="NPC54:NPK54"/>
    <mergeCell ref="NPL54:NPT54"/>
    <mergeCell ref="NPU54:NQC54"/>
    <mergeCell ref="NMR54:NMZ54"/>
    <mergeCell ref="NNA54:NNI54"/>
    <mergeCell ref="NNJ54:NNR54"/>
    <mergeCell ref="NNS54:NOA54"/>
    <mergeCell ref="NOB54:NOJ54"/>
    <mergeCell ref="NKY54:NLG54"/>
    <mergeCell ref="NLH54:NLP54"/>
    <mergeCell ref="NLQ54:NLY54"/>
    <mergeCell ref="NLZ54:NMH54"/>
    <mergeCell ref="NMI54:NMQ54"/>
    <mergeCell ref="NJF54:NJN54"/>
    <mergeCell ref="NJO54:NJW54"/>
    <mergeCell ref="NJX54:NKF54"/>
    <mergeCell ref="NKG54:NKO54"/>
    <mergeCell ref="NKP54:NKX54"/>
    <mergeCell ref="NHM54:NHU54"/>
    <mergeCell ref="NHV54:NID54"/>
    <mergeCell ref="NIE54:NIM54"/>
    <mergeCell ref="NIN54:NIV54"/>
    <mergeCell ref="NIW54:NJE54"/>
    <mergeCell ref="NFT54:NGB54"/>
    <mergeCell ref="NGC54:NGK54"/>
    <mergeCell ref="NGL54:NGT54"/>
    <mergeCell ref="NGU54:NHC54"/>
    <mergeCell ref="NHD54:NHL54"/>
    <mergeCell ref="NEA54:NEI54"/>
    <mergeCell ref="NEJ54:NER54"/>
    <mergeCell ref="NES54:NFA54"/>
    <mergeCell ref="NFB54:NFJ54"/>
    <mergeCell ref="NFK54:NFS54"/>
    <mergeCell ref="NCH54:NCP54"/>
    <mergeCell ref="NCQ54:NCY54"/>
    <mergeCell ref="NCZ54:NDH54"/>
    <mergeCell ref="NDI54:NDQ54"/>
    <mergeCell ref="NDR54:NDZ54"/>
    <mergeCell ref="NAO54:NAW54"/>
    <mergeCell ref="NAX54:NBF54"/>
    <mergeCell ref="NBG54:NBO54"/>
    <mergeCell ref="NBP54:NBX54"/>
    <mergeCell ref="NBY54:NCG54"/>
    <mergeCell ref="MYV54:MZD54"/>
    <mergeCell ref="MZE54:MZM54"/>
    <mergeCell ref="MZN54:MZV54"/>
    <mergeCell ref="MZW54:NAE54"/>
    <mergeCell ref="NAF54:NAN54"/>
    <mergeCell ref="MXC54:MXK54"/>
    <mergeCell ref="MXL54:MXT54"/>
    <mergeCell ref="MXU54:MYC54"/>
    <mergeCell ref="MYD54:MYL54"/>
    <mergeCell ref="MYM54:MYU54"/>
    <mergeCell ref="MVJ54:MVR54"/>
    <mergeCell ref="MVS54:MWA54"/>
    <mergeCell ref="MWB54:MWJ54"/>
    <mergeCell ref="MWK54:MWS54"/>
    <mergeCell ref="MWT54:MXB54"/>
    <mergeCell ref="MTQ54:MTY54"/>
    <mergeCell ref="MTZ54:MUH54"/>
    <mergeCell ref="MUI54:MUQ54"/>
    <mergeCell ref="MUR54:MUZ54"/>
    <mergeCell ref="MVA54:MVI54"/>
    <mergeCell ref="MRX54:MSF54"/>
    <mergeCell ref="MSG54:MSO54"/>
    <mergeCell ref="MSP54:MSX54"/>
    <mergeCell ref="MSY54:MTG54"/>
    <mergeCell ref="MTH54:MTP54"/>
    <mergeCell ref="MQE54:MQM54"/>
    <mergeCell ref="MQN54:MQV54"/>
    <mergeCell ref="MQW54:MRE54"/>
    <mergeCell ref="MRF54:MRN54"/>
    <mergeCell ref="MRO54:MRW54"/>
    <mergeCell ref="MOL54:MOT54"/>
    <mergeCell ref="MOU54:MPC54"/>
    <mergeCell ref="MPD54:MPL54"/>
    <mergeCell ref="MPM54:MPU54"/>
    <mergeCell ref="MPV54:MQD54"/>
    <mergeCell ref="MMS54:MNA54"/>
    <mergeCell ref="MNB54:MNJ54"/>
    <mergeCell ref="MNK54:MNS54"/>
    <mergeCell ref="MNT54:MOB54"/>
    <mergeCell ref="MOC54:MOK54"/>
    <mergeCell ref="MKZ54:MLH54"/>
    <mergeCell ref="MLI54:MLQ54"/>
    <mergeCell ref="MLR54:MLZ54"/>
    <mergeCell ref="MMA54:MMI54"/>
    <mergeCell ref="MMJ54:MMR54"/>
    <mergeCell ref="MJG54:MJO54"/>
    <mergeCell ref="MJP54:MJX54"/>
    <mergeCell ref="MJY54:MKG54"/>
    <mergeCell ref="MKH54:MKP54"/>
    <mergeCell ref="MKQ54:MKY54"/>
    <mergeCell ref="MHN54:MHV54"/>
    <mergeCell ref="MHW54:MIE54"/>
    <mergeCell ref="MIF54:MIN54"/>
    <mergeCell ref="MIO54:MIW54"/>
    <mergeCell ref="MIX54:MJF54"/>
    <mergeCell ref="MFU54:MGC54"/>
    <mergeCell ref="MGD54:MGL54"/>
    <mergeCell ref="MGM54:MGU54"/>
    <mergeCell ref="MGV54:MHD54"/>
    <mergeCell ref="MHE54:MHM54"/>
    <mergeCell ref="MEB54:MEJ54"/>
    <mergeCell ref="MEK54:MES54"/>
    <mergeCell ref="MET54:MFB54"/>
    <mergeCell ref="MFC54:MFK54"/>
    <mergeCell ref="MFL54:MFT54"/>
    <mergeCell ref="MCI54:MCQ54"/>
    <mergeCell ref="MCR54:MCZ54"/>
    <mergeCell ref="MDA54:MDI54"/>
    <mergeCell ref="MDJ54:MDR54"/>
    <mergeCell ref="MDS54:MEA54"/>
    <mergeCell ref="MAP54:MAX54"/>
    <mergeCell ref="MAY54:MBG54"/>
    <mergeCell ref="MBH54:MBP54"/>
    <mergeCell ref="MBQ54:MBY54"/>
    <mergeCell ref="MBZ54:MCH54"/>
    <mergeCell ref="LYW54:LZE54"/>
    <mergeCell ref="LZF54:LZN54"/>
    <mergeCell ref="LZO54:LZW54"/>
    <mergeCell ref="LZX54:MAF54"/>
    <mergeCell ref="MAG54:MAO54"/>
    <mergeCell ref="LXD54:LXL54"/>
    <mergeCell ref="LXM54:LXU54"/>
    <mergeCell ref="LXV54:LYD54"/>
    <mergeCell ref="LYE54:LYM54"/>
    <mergeCell ref="LYN54:LYV54"/>
    <mergeCell ref="LVK54:LVS54"/>
    <mergeCell ref="LVT54:LWB54"/>
    <mergeCell ref="LWC54:LWK54"/>
    <mergeCell ref="LWL54:LWT54"/>
    <mergeCell ref="LWU54:LXC54"/>
    <mergeCell ref="LTR54:LTZ54"/>
    <mergeCell ref="LUA54:LUI54"/>
    <mergeCell ref="LUJ54:LUR54"/>
    <mergeCell ref="LUS54:LVA54"/>
    <mergeCell ref="LVB54:LVJ54"/>
    <mergeCell ref="LRY54:LSG54"/>
    <mergeCell ref="LSH54:LSP54"/>
    <mergeCell ref="LSQ54:LSY54"/>
    <mergeCell ref="LSZ54:LTH54"/>
    <mergeCell ref="LTI54:LTQ54"/>
    <mergeCell ref="LQF54:LQN54"/>
    <mergeCell ref="LQO54:LQW54"/>
    <mergeCell ref="LQX54:LRF54"/>
    <mergeCell ref="LRG54:LRO54"/>
    <mergeCell ref="LRP54:LRX54"/>
    <mergeCell ref="LOM54:LOU54"/>
    <mergeCell ref="LOV54:LPD54"/>
    <mergeCell ref="LPE54:LPM54"/>
    <mergeCell ref="LPN54:LPV54"/>
    <mergeCell ref="LPW54:LQE54"/>
    <mergeCell ref="LMT54:LNB54"/>
    <mergeCell ref="LNC54:LNK54"/>
    <mergeCell ref="LNL54:LNT54"/>
    <mergeCell ref="LNU54:LOC54"/>
    <mergeCell ref="LOD54:LOL54"/>
    <mergeCell ref="LLA54:LLI54"/>
    <mergeCell ref="LLJ54:LLR54"/>
    <mergeCell ref="LLS54:LMA54"/>
    <mergeCell ref="LMB54:LMJ54"/>
    <mergeCell ref="LMK54:LMS54"/>
    <mergeCell ref="LJH54:LJP54"/>
    <mergeCell ref="LJQ54:LJY54"/>
    <mergeCell ref="LJZ54:LKH54"/>
    <mergeCell ref="LKI54:LKQ54"/>
    <mergeCell ref="LKR54:LKZ54"/>
    <mergeCell ref="LHO54:LHW54"/>
    <mergeCell ref="LHX54:LIF54"/>
    <mergeCell ref="LIG54:LIO54"/>
    <mergeCell ref="LIP54:LIX54"/>
    <mergeCell ref="LIY54:LJG54"/>
    <mergeCell ref="LFV54:LGD54"/>
    <mergeCell ref="LGE54:LGM54"/>
    <mergeCell ref="LGN54:LGV54"/>
    <mergeCell ref="LGW54:LHE54"/>
    <mergeCell ref="LHF54:LHN54"/>
    <mergeCell ref="LEC54:LEK54"/>
    <mergeCell ref="LEL54:LET54"/>
    <mergeCell ref="LEU54:LFC54"/>
    <mergeCell ref="LFD54:LFL54"/>
    <mergeCell ref="LFM54:LFU54"/>
    <mergeCell ref="LCJ54:LCR54"/>
    <mergeCell ref="LCS54:LDA54"/>
    <mergeCell ref="LDB54:LDJ54"/>
    <mergeCell ref="LDK54:LDS54"/>
    <mergeCell ref="LDT54:LEB54"/>
    <mergeCell ref="LAQ54:LAY54"/>
    <mergeCell ref="LAZ54:LBH54"/>
    <mergeCell ref="LBI54:LBQ54"/>
    <mergeCell ref="LBR54:LBZ54"/>
    <mergeCell ref="LCA54:LCI54"/>
    <mergeCell ref="KYX54:KZF54"/>
    <mergeCell ref="KZG54:KZO54"/>
    <mergeCell ref="KZP54:KZX54"/>
    <mergeCell ref="KZY54:LAG54"/>
    <mergeCell ref="LAH54:LAP54"/>
    <mergeCell ref="KXE54:KXM54"/>
    <mergeCell ref="KXN54:KXV54"/>
    <mergeCell ref="KXW54:KYE54"/>
    <mergeCell ref="KYF54:KYN54"/>
    <mergeCell ref="KYO54:KYW54"/>
    <mergeCell ref="KVL54:KVT54"/>
    <mergeCell ref="KVU54:KWC54"/>
    <mergeCell ref="KWD54:KWL54"/>
    <mergeCell ref="KWM54:KWU54"/>
    <mergeCell ref="KWV54:KXD54"/>
    <mergeCell ref="KTS54:KUA54"/>
    <mergeCell ref="KUB54:KUJ54"/>
    <mergeCell ref="KUK54:KUS54"/>
    <mergeCell ref="KUT54:KVB54"/>
    <mergeCell ref="KVC54:KVK54"/>
    <mergeCell ref="KRZ54:KSH54"/>
    <mergeCell ref="KSI54:KSQ54"/>
    <mergeCell ref="KSR54:KSZ54"/>
    <mergeCell ref="KTA54:KTI54"/>
    <mergeCell ref="KTJ54:KTR54"/>
    <mergeCell ref="KQG54:KQO54"/>
    <mergeCell ref="KQP54:KQX54"/>
    <mergeCell ref="KQY54:KRG54"/>
    <mergeCell ref="KRH54:KRP54"/>
    <mergeCell ref="KRQ54:KRY54"/>
    <mergeCell ref="KON54:KOV54"/>
    <mergeCell ref="KOW54:KPE54"/>
    <mergeCell ref="KPF54:KPN54"/>
    <mergeCell ref="KPO54:KPW54"/>
    <mergeCell ref="KPX54:KQF54"/>
    <mergeCell ref="KMU54:KNC54"/>
    <mergeCell ref="KND54:KNL54"/>
    <mergeCell ref="KNM54:KNU54"/>
    <mergeCell ref="KNV54:KOD54"/>
    <mergeCell ref="KOE54:KOM54"/>
    <mergeCell ref="KLB54:KLJ54"/>
    <mergeCell ref="KLK54:KLS54"/>
    <mergeCell ref="KLT54:KMB54"/>
    <mergeCell ref="KMC54:KMK54"/>
    <mergeCell ref="KML54:KMT54"/>
    <mergeCell ref="KJI54:KJQ54"/>
    <mergeCell ref="KJR54:KJZ54"/>
    <mergeCell ref="KKA54:KKI54"/>
    <mergeCell ref="KKJ54:KKR54"/>
    <mergeCell ref="KKS54:KLA54"/>
    <mergeCell ref="KHP54:KHX54"/>
    <mergeCell ref="KHY54:KIG54"/>
    <mergeCell ref="KIH54:KIP54"/>
    <mergeCell ref="KIQ54:KIY54"/>
    <mergeCell ref="KIZ54:KJH54"/>
    <mergeCell ref="KFW54:KGE54"/>
    <mergeCell ref="KGF54:KGN54"/>
    <mergeCell ref="KGO54:KGW54"/>
    <mergeCell ref="KGX54:KHF54"/>
    <mergeCell ref="KHG54:KHO54"/>
    <mergeCell ref="KED54:KEL54"/>
    <mergeCell ref="KEM54:KEU54"/>
    <mergeCell ref="KEV54:KFD54"/>
    <mergeCell ref="KFE54:KFM54"/>
    <mergeCell ref="KFN54:KFV54"/>
    <mergeCell ref="KCK54:KCS54"/>
    <mergeCell ref="KCT54:KDB54"/>
    <mergeCell ref="KDC54:KDK54"/>
    <mergeCell ref="KDL54:KDT54"/>
    <mergeCell ref="KDU54:KEC54"/>
    <mergeCell ref="KAR54:KAZ54"/>
    <mergeCell ref="KBA54:KBI54"/>
    <mergeCell ref="KBJ54:KBR54"/>
    <mergeCell ref="KBS54:KCA54"/>
    <mergeCell ref="KCB54:KCJ54"/>
    <mergeCell ref="JYY54:JZG54"/>
    <mergeCell ref="JZH54:JZP54"/>
    <mergeCell ref="JZQ54:JZY54"/>
    <mergeCell ref="JZZ54:KAH54"/>
    <mergeCell ref="KAI54:KAQ54"/>
    <mergeCell ref="JXF54:JXN54"/>
    <mergeCell ref="JXO54:JXW54"/>
    <mergeCell ref="JXX54:JYF54"/>
    <mergeCell ref="JYG54:JYO54"/>
    <mergeCell ref="JYP54:JYX54"/>
    <mergeCell ref="JVM54:JVU54"/>
    <mergeCell ref="JVV54:JWD54"/>
    <mergeCell ref="JWE54:JWM54"/>
    <mergeCell ref="JWN54:JWV54"/>
    <mergeCell ref="JWW54:JXE54"/>
    <mergeCell ref="JTT54:JUB54"/>
    <mergeCell ref="JUC54:JUK54"/>
    <mergeCell ref="JUL54:JUT54"/>
    <mergeCell ref="JUU54:JVC54"/>
    <mergeCell ref="JVD54:JVL54"/>
    <mergeCell ref="JSA54:JSI54"/>
    <mergeCell ref="JSJ54:JSR54"/>
    <mergeCell ref="JSS54:JTA54"/>
    <mergeCell ref="JTB54:JTJ54"/>
    <mergeCell ref="JTK54:JTS54"/>
    <mergeCell ref="JQH54:JQP54"/>
    <mergeCell ref="JQQ54:JQY54"/>
    <mergeCell ref="JQZ54:JRH54"/>
    <mergeCell ref="JRI54:JRQ54"/>
    <mergeCell ref="JRR54:JRZ54"/>
    <mergeCell ref="JOO54:JOW54"/>
    <mergeCell ref="JOX54:JPF54"/>
    <mergeCell ref="JPG54:JPO54"/>
    <mergeCell ref="JPP54:JPX54"/>
    <mergeCell ref="JPY54:JQG54"/>
    <mergeCell ref="JMV54:JND54"/>
    <mergeCell ref="JNE54:JNM54"/>
    <mergeCell ref="JNN54:JNV54"/>
    <mergeCell ref="JNW54:JOE54"/>
    <mergeCell ref="JOF54:JON54"/>
    <mergeCell ref="JLC54:JLK54"/>
    <mergeCell ref="JLL54:JLT54"/>
    <mergeCell ref="JLU54:JMC54"/>
    <mergeCell ref="JMD54:JML54"/>
    <mergeCell ref="JMM54:JMU54"/>
    <mergeCell ref="JJJ54:JJR54"/>
    <mergeCell ref="JJS54:JKA54"/>
    <mergeCell ref="JKB54:JKJ54"/>
    <mergeCell ref="JKK54:JKS54"/>
    <mergeCell ref="JKT54:JLB54"/>
    <mergeCell ref="JHQ54:JHY54"/>
    <mergeCell ref="JHZ54:JIH54"/>
    <mergeCell ref="JII54:JIQ54"/>
    <mergeCell ref="JIR54:JIZ54"/>
    <mergeCell ref="JJA54:JJI54"/>
    <mergeCell ref="JFX54:JGF54"/>
    <mergeCell ref="JGG54:JGO54"/>
    <mergeCell ref="JGP54:JGX54"/>
    <mergeCell ref="JGY54:JHG54"/>
    <mergeCell ref="JHH54:JHP54"/>
    <mergeCell ref="JEE54:JEM54"/>
    <mergeCell ref="JEN54:JEV54"/>
    <mergeCell ref="JEW54:JFE54"/>
    <mergeCell ref="JFF54:JFN54"/>
    <mergeCell ref="JFO54:JFW54"/>
    <mergeCell ref="JCL54:JCT54"/>
    <mergeCell ref="JCU54:JDC54"/>
    <mergeCell ref="JDD54:JDL54"/>
    <mergeCell ref="JDM54:JDU54"/>
    <mergeCell ref="JDV54:JED54"/>
    <mergeCell ref="JAS54:JBA54"/>
    <mergeCell ref="JBB54:JBJ54"/>
    <mergeCell ref="JBK54:JBS54"/>
    <mergeCell ref="JBT54:JCB54"/>
    <mergeCell ref="JCC54:JCK54"/>
    <mergeCell ref="IYZ54:IZH54"/>
    <mergeCell ref="IZI54:IZQ54"/>
    <mergeCell ref="IZR54:IZZ54"/>
    <mergeCell ref="JAA54:JAI54"/>
    <mergeCell ref="JAJ54:JAR54"/>
    <mergeCell ref="IXG54:IXO54"/>
    <mergeCell ref="IXP54:IXX54"/>
    <mergeCell ref="IXY54:IYG54"/>
    <mergeCell ref="IYH54:IYP54"/>
    <mergeCell ref="IYQ54:IYY54"/>
    <mergeCell ref="IVN54:IVV54"/>
    <mergeCell ref="IVW54:IWE54"/>
    <mergeCell ref="IWF54:IWN54"/>
    <mergeCell ref="IWO54:IWW54"/>
    <mergeCell ref="IWX54:IXF54"/>
    <mergeCell ref="ITU54:IUC54"/>
    <mergeCell ref="IUD54:IUL54"/>
    <mergeCell ref="IUM54:IUU54"/>
    <mergeCell ref="IUV54:IVD54"/>
    <mergeCell ref="IVE54:IVM54"/>
    <mergeCell ref="ISB54:ISJ54"/>
    <mergeCell ref="ISK54:ISS54"/>
    <mergeCell ref="IST54:ITB54"/>
    <mergeCell ref="ITC54:ITK54"/>
    <mergeCell ref="ITL54:ITT54"/>
    <mergeCell ref="IQI54:IQQ54"/>
    <mergeCell ref="IQR54:IQZ54"/>
    <mergeCell ref="IRA54:IRI54"/>
    <mergeCell ref="IRJ54:IRR54"/>
    <mergeCell ref="IRS54:ISA54"/>
    <mergeCell ref="IOP54:IOX54"/>
    <mergeCell ref="IOY54:IPG54"/>
    <mergeCell ref="IPH54:IPP54"/>
    <mergeCell ref="IPQ54:IPY54"/>
    <mergeCell ref="IPZ54:IQH54"/>
    <mergeCell ref="IMW54:INE54"/>
    <mergeCell ref="INF54:INN54"/>
    <mergeCell ref="INO54:INW54"/>
    <mergeCell ref="INX54:IOF54"/>
    <mergeCell ref="IOG54:IOO54"/>
    <mergeCell ref="ILD54:ILL54"/>
    <mergeCell ref="ILM54:ILU54"/>
    <mergeCell ref="ILV54:IMD54"/>
    <mergeCell ref="IME54:IMM54"/>
    <mergeCell ref="IMN54:IMV54"/>
    <mergeCell ref="IJK54:IJS54"/>
    <mergeCell ref="IJT54:IKB54"/>
    <mergeCell ref="IKC54:IKK54"/>
    <mergeCell ref="IKL54:IKT54"/>
    <mergeCell ref="IKU54:ILC54"/>
    <mergeCell ref="IHR54:IHZ54"/>
    <mergeCell ref="IIA54:III54"/>
    <mergeCell ref="IIJ54:IIR54"/>
    <mergeCell ref="IIS54:IJA54"/>
    <mergeCell ref="IJB54:IJJ54"/>
    <mergeCell ref="IFY54:IGG54"/>
    <mergeCell ref="IGH54:IGP54"/>
    <mergeCell ref="IGQ54:IGY54"/>
    <mergeCell ref="IGZ54:IHH54"/>
    <mergeCell ref="IHI54:IHQ54"/>
    <mergeCell ref="IEF54:IEN54"/>
    <mergeCell ref="IEO54:IEW54"/>
    <mergeCell ref="IEX54:IFF54"/>
    <mergeCell ref="IFG54:IFO54"/>
    <mergeCell ref="IFP54:IFX54"/>
    <mergeCell ref="ICM54:ICU54"/>
    <mergeCell ref="ICV54:IDD54"/>
    <mergeCell ref="IDE54:IDM54"/>
    <mergeCell ref="IDN54:IDV54"/>
    <mergeCell ref="IDW54:IEE54"/>
    <mergeCell ref="IAT54:IBB54"/>
    <mergeCell ref="IBC54:IBK54"/>
    <mergeCell ref="IBL54:IBT54"/>
    <mergeCell ref="IBU54:ICC54"/>
    <mergeCell ref="ICD54:ICL54"/>
    <mergeCell ref="HZA54:HZI54"/>
    <mergeCell ref="HZJ54:HZR54"/>
    <mergeCell ref="HZS54:IAA54"/>
    <mergeCell ref="IAB54:IAJ54"/>
    <mergeCell ref="IAK54:IAS54"/>
    <mergeCell ref="HXH54:HXP54"/>
    <mergeCell ref="HXQ54:HXY54"/>
    <mergeCell ref="HXZ54:HYH54"/>
    <mergeCell ref="HYI54:HYQ54"/>
    <mergeCell ref="HYR54:HYZ54"/>
    <mergeCell ref="HVO54:HVW54"/>
    <mergeCell ref="HVX54:HWF54"/>
    <mergeCell ref="HWG54:HWO54"/>
    <mergeCell ref="HWP54:HWX54"/>
    <mergeCell ref="HWY54:HXG54"/>
    <mergeCell ref="HTV54:HUD54"/>
    <mergeCell ref="HUE54:HUM54"/>
    <mergeCell ref="HUN54:HUV54"/>
    <mergeCell ref="HUW54:HVE54"/>
    <mergeCell ref="HVF54:HVN54"/>
    <mergeCell ref="HSC54:HSK54"/>
    <mergeCell ref="HSL54:HST54"/>
    <mergeCell ref="HSU54:HTC54"/>
    <mergeCell ref="HTD54:HTL54"/>
    <mergeCell ref="HTM54:HTU54"/>
    <mergeCell ref="HQJ54:HQR54"/>
    <mergeCell ref="HQS54:HRA54"/>
    <mergeCell ref="HRB54:HRJ54"/>
    <mergeCell ref="HRK54:HRS54"/>
    <mergeCell ref="HRT54:HSB54"/>
    <mergeCell ref="HOQ54:HOY54"/>
    <mergeCell ref="HOZ54:HPH54"/>
    <mergeCell ref="HPI54:HPQ54"/>
    <mergeCell ref="HPR54:HPZ54"/>
    <mergeCell ref="HQA54:HQI54"/>
    <mergeCell ref="HMX54:HNF54"/>
    <mergeCell ref="HNG54:HNO54"/>
    <mergeCell ref="HNP54:HNX54"/>
    <mergeCell ref="HNY54:HOG54"/>
    <mergeCell ref="HOH54:HOP54"/>
    <mergeCell ref="HLE54:HLM54"/>
    <mergeCell ref="HLN54:HLV54"/>
    <mergeCell ref="HLW54:HME54"/>
    <mergeCell ref="HMF54:HMN54"/>
    <mergeCell ref="HMO54:HMW54"/>
    <mergeCell ref="HJL54:HJT54"/>
    <mergeCell ref="HJU54:HKC54"/>
    <mergeCell ref="HKD54:HKL54"/>
    <mergeCell ref="HKM54:HKU54"/>
    <mergeCell ref="HKV54:HLD54"/>
    <mergeCell ref="HHS54:HIA54"/>
    <mergeCell ref="HIB54:HIJ54"/>
    <mergeCell ref="HIK54:HIS54"/>
    <mergeCell ref="HIT54:HJB54"/>
    <mergeCell ref="HJC54:HJK54"/>
    <mergeCell ref="HFZ54:HGH54"/>
    <mergeCell ref="HGI54:HGQ54"/>
    <mergeCell ref="HGR54:HGZ54"/>
    <mergeCell ref="HHA54:HHI54"/>
    <mergeCell ref="HHJ54:HHR54"/>
    <mergeCell ref="HEG54:HEO54"/>
    <mergeCell ref="HEP54:HEX54"/>
    <mergeCell ref="HEY54:HFG54"/>
    <mergeCell ref="HFH54:HFP54"/>
    <mergeCell ref="HFQ54:HFY54"/>
    <mergeCell ref="HCN54:HCV54"/>
    <mergeCell ref="HCW54:HDE54"/>
    <mergeCell ref="HDF54:HDN54"/>
    <mergeCell ref="HDO54:HDW54"/>
    <mergeCell ref="HDX54:HEF54"/>
    <mergeCell ref="HAU54:HBC54"/>
    <mergeCell ref="HBD54:HBL54"/>
    <mergeCell ref="HBM54:HBU54"/>
    <mergeCell ref="HBV54:HCD54"/>
    <mergeCell ref="HCE54:HCM54"/>
    <mergeCell ref="GZB54:GZJ54"/>
    <mergeCell ref="GZK54:GZS54"/>
    <mergeCell ref="GZT54:HAB54"/>
    <mergeCell ref="HAC54:HAK54"/>
    <mergeCell ref="HAL54:HAT54"/>
    <mergeCell ref="GXI54:GXQ54"/>
    <mergeCell ref="GXR54:GXZ54"/>
    <mergeCell ref="GYA54:GYI54"/>
    <mergeCell ref="GYJ54:GYR54"/>
    <mergeCell ref="GYS54:GZA54"/>
    <mergeCell ref="GVP54:GVX54"/>
    <mergeCell ref="GVY54:GWG54"/>
    <mergeCell ref="GWH54:GWP54"/>
    <mergeCell ref="GWQ54:GWY54"/>
    <mergeCell ref="GWZ54:GXH54"/>
    <mergeCell ref="GTW54:GUE54"/>
    <mergeCell ref="GUF54:GUN54"/>
    <mergeCell ref="GUO54:GUW54"/>
    <mergeCell ref="GUX54:GVF54"/>
    <mergeCell ref="GVG54:GVO54"/>
    <mergeCell ref="GSD54:GSL54"/>
    <mergeCell ref="GSM54:GSU54"/>
    <mergeCell ref="GSV54:GTD54"/>
    <mergeCell ref="GTE54:GTM54"/>
    <mergeCell ref="GTN54:GTV54"/>
    <mergeCell ref="GQK54:GQS54"/>
    <mergeCell ref="GQT54:GRB54"/>
    <mergeCell ref="GRC54:GRK54"/>
    <mergeCell ref="GRL54:GRT54"/>
    <mergeCell ref="GRU54:GSC54"/>
    <mergeCell ref="GOR54:GOZ54"/>
    <mergeCell ref="GPA54:GPI54"/>
    <mergeCell ref="GPJ54:GPR54"/>
    <mergeCell ref="GPS54:GQA54"/>
    <mergeCell ref="GQB54:GQJ54"/>
    <mergeCell ref="GMY54:GNG54"/>
    <mergeCell ref="GNH54:GNP54"/>
    <mergeCell ref="GNQ54:GNY54"/>
    <mergeCell ref="GNZ54:GOH54"/>
    <mergeCell ref="GOI54:GOQ54"/>
    <mergeCell ref="GLF54:GLN54"/>
    <mergeCell ref="GLO54:GLW54"/>
    <mergeCell ref="GLX54:GMF54"/>
    <mergeCell ref="GMG54:GMO54"/>
    <mergeCell ref="GMP54:GMX54"/>
    <mergeCell ref="GJM54:GJU54"/>
    <mergeCell ref="GJV54:GKD54"/>
    <mergeCell ref="GKE54:GKM54"/>
    <mergeCell ref="GKN54:GKV54"/>
    <mergeCell ref="GKW54:GLE54"/>
    <mergeCell ref="GHT54:GIB54"/>
    <mergeCell ref="GIC54:GIK54"/>
    <mergeCell ref="GIL54:GIT54"/>
    <mergeCell ref="GIU54:GJC54"/>
    <mergeCell ref="GJD54:GJL54"/>
    <mergeCell ref="GGA54:GGI54"/>
    <mergeCell ref="GGJ54:GGR54"/>
    <mergeCell ref="GGS54:GHA54"/>
    <mergeCell ref="GHB54:GHJ54"/>
    <mergeCell ref="GHK54:GHS54"/>
    <mergeCell ref="GEH54:GEP54"/>
    <mergeCell ref="GEQ54:GEY54"/>
    <mergeCell ref="GEZ54:GFH54"/>
    <mergeCell ref="GFI54:GFQ54"/>
    <mergeCell ref="GFR54:GFZ54"/>
    <mergeCell ref="GCO54:GCW54"/>
    <mergeCell ref="GCX54:GDF54"/>
    <mergeCell ref="GDG54:GDO54"/>
    <mergeCell ref="GDP54:GDX54"/>
    <mergeCell ref="GDY54:GEG54"/>
    <mergeCell ref="GAV54:GBD54"/>
    <mergeCell ref="GBE54:GBM54"/>
    <mergeCell ref="GBN54:GBV54"/>
    <mergeCell ref="GBW54:GCE54"/>
    <mergeCell ref="GCF54:GCN54"/>
    <mergeCell ref="FZC54:FZK54"/>
    <mergeCell ref="FZL54:FZT54"/>
    <mergeCell ref="FZU54:GAC54"/>
    <mergeCell ref="GAD54:GAL54"/>
    <mergeCell ref="GAM54:GAU54"/>
    <mergeCell ref="FXJ54:FXR54"/>
    <mergeCell ref="FXS54:FYA54"/>
    <mergeCell ref="FYB54:FYJ54"/>
    <mergeCell ref="FYK54:FYS54"/>
    <mergeCell ref="FYT54:FZB54"/>
    <mergeCell ref="FVQ54:FVY54"/>
    <mergeCell ref="FVZ54:FWH54"/>
    <mergeCell ref="FWI54:FWQ54"/>
    <mergeCell ref="FWR54:FWZ54"/>
    <mergeCell ref="FXA54:FXI54"/>
    <mergeCell ref="FTX54:FUF54"/>
    <mergeCell ref="FUG54:FUO54"/>
    <mergeCell ref="FUP54:FUX54"/>
    <mergeCell ref="FUY54:FVG54"/>
    <mergeCell ref="FVH54:FVP54"/>
    <mergeCell ref="FSE54:FSM54"/>
    <mergeCell ref="FSN54:FSV54"/>
    <mergeCell ref="FSW54:FTE54"/>
    <mergeCell ref="FTF54:FTN54"/>
    <mergeCell ref="FTO54:FTW54"/>
    <mergeCell ref="FQL54:FQT54"/>
    <mergeCell ref="FQU54:FRC54"/>
    <mergeCell ref="FRD54:FRL54"/>
    <mergeCell ref="FRM54:FRU54"/>
    <mergeCell ref="FRV54:FSD54"/>
    <mergeCell ref="FOS54:FPA54"/>
    <mergeCell ref="FPB54:FPJ54"/>
    <mergeCell ref="FPK54:FPS54"/>
    <mergeCell ref="FPT54:FQB54"/>
    <mergeCell ref="FQC54:FQK54"/>
    <mergeCell ref="FMZ54:FNH54"/>
    <mergeCell ref="FNI54:FNQ54"/>
    <mergeCell ref="FNR54:FNZ54"/>
    <mergeCell ref="FOA54:FOI54"/>
    <mergeCell ref="FOJ54:FOR54"/>
    <mergeCell ref="FLG54:FLO54"/>
    <mergeCell ref="FLP54:FLX54"/>
    <mergeCell ref="FLY54:FMG54"/>
    <mergeCell ref="FMH54:FMP54"/>
    <mergeCell ref="FMQ54:FMY54"/>
    <mergeCell ref="FJN54:FJV54"/>
    <mergeCell ref="FJW54:FKE54"/>
    <mergeCell ref="FKF54:FKN54"/>
    <mergeCell ref="FKO54:FKW54"/>
    <mergeCell ref="FKX54:FLF54"/>
    <mergeCell ref="FHU54:FIC54"/>
    <mergeCell ref="FID54:FIL54"/>
    <mergeCell ref="FIM54:FIU54"/>
    <mergeCell ref="FIV54:FJD54"/>
    <mergeCell ref="FJE54:FJM54"/>
    <mergeCell ref="FGB54:FGJ54"/>
    <mergeCell ref="FGK54:FGS54"/>
    <mergeCell ref="FGT54:FHB54"/>
    <mergeCell ref="FHC54:FHK54"/>
    <mergeCell ref="FHL54:FHT54"/>
    <mergeCell ref="FEI54:FEQ54"/>
    <mergeCell ref="FER54:FEZ54"/>
    <mergeCell ref="FFA54:FFI54"/>
    <mergeCell ref="FFJ54:FFR54"/>
    <mergeCell ref="FFS54:FGA54"/>
    <mergeCell ref="FCP54:FCX54"/>
    <mergeCell ref="FCY54:FDG54"/>
    <mergeCell ref="FDH54:FDP54"/>
    <mergeCell ref="FDQ54:FDY54"/>
    <mergeCell ref="FDZ54:FEH54"/>
    <mergeCell ref="FAW54:FBE54"/>
    <mergeCell ref="FBF54:FBN54"/>
    <mergeCell ref="FBO54:FBW54"/>
    <mergeCell ref="FBX54:FCF54"/>
    <mergeCell ref="FCG54:FCO54"/>
    <mergeCell ref="EZD54:EZL54"/>
    <mergeCell ref="EZM54:EZU54"/>
    <mergeCell ref="EZV54:FAD54"/>
    <mergeCell ref="FAE54:FAM54"/>
    <mergeCell ref="FAN54:FAV54"/>
    <mergeCell ref="EXK54:EXS54"/>
    <mergeCell ref="EXT54:EYB54"/>
    <mergeCell ref="EYC54:EYK54"/>
    <mergeCell ref="EYL54:EYT54"/>
    <mergeCell ref="EYU54:EZC54"/>
    <mergeCell ref="EVR54:EVZ54"/>
    <mergeCell ref="EWA54:EWI54"/>
    <mergeCell ref="EWJ54:EWR54"/>
    <mergeCell ref="EWS54:EXA54"/>
    <mergeCell ref="EXB54:EXJ54"/>
    <mergeCell ref="ETY54:EUG54"/>
    <mergeCell ref="EUH54:EUP54"/>
    <mergeCell ref="EUQ54:EUY54"/>
    <mergeCell ref="EUZ54:EVH54"/>
    <mergeCell ref="EVI54:EVQ54"/>
    <mergeCell ref="ESF54:ESN54"/>
    <mergeCell ref="ESO54:ESW54"/>
    <mergeCell ref="ESX54:ETF54"/>
    <mergeCell ref="ETG54:ETO54"/>
    <mergeCell ref="ETP54:ETX54"/>
    <mergeCell ref="EQM54:EQU54"/>
    <mergeCell ref="EQV54:ERD54"/>
    <mergeCell ref="ERE54:ERM54"/>
    <mergeCell ref="ERN54:ERV54"/>
    <mergeCell ref="ERW54:ESE54"/>
    <mergeCell ref="EOT54:EPB54"/>
    <mergeCell ref="EPC54:EPK54"/>
    <mergeCell ref="EPL54:EPT54"/>
    <mergeCell ref="EPU54:EQC54"/>
    <mergeCell ref="EQD54:EQL54"/>
    <mergeCell ref="ENA54:ENI54"/>
    <mergeCell ref="ENJ54:ENR54"/>
    <mergeCell ref="ENS54:EOA54"/>
    <mergeCell ref="EOB54:EOJ54"/>
    <mergeCell ref="EOK54:EOS54"/>
    <mergeCell ref="ELH54:ELP54"/>
    <mergeCell ref="ELQ54:ELY54"/>
    <mergeCell ref="ELZ54:EMH54"/>
    <mergeCell ref="EMI54:EMQ54"/>
    <mergeCell ref="EMR54:EMZ54"/>
    <mergeCell ref="EJO54:EJW54"/>
    <mergeCell ref="EJX54:EKF54"/>
    <mergeCell ref="EKG54:EKO54"/>
    <mergeCell ref="EKP54:EKX54"/>
    <mergeCell ref="EKY54:ELG54"/>
    <mergeCell ref="EHV54:EID54"/>
    <mergeCell ref="EIE54:EIM54"/>
    <mergeCell ref="EIN54:EIV54"/>
    <mergeCell ref="EIW54:EJE54"/>
    <mergeCell ref="EJF54:EJN54"/>
    <mergeCell ref="EGC54:EGK54"/>
    <mergeCell ref="EGL54:EGT54"/>
    <mergeCell ref="EGU54:EHC54"/>
    <mergeCell ref="EHD54:EHL54"/>
    <mergeCell ref="EHM54:EHU54"/>
    <mergeCell ref="EEJ54:EER54"/>
    <mergeCell ref="EES54:EFA54"/>
    <mergeCell ref="EFB54:EFJ54"/>
    <mergeCell ref="EFK54:EFS54"/>
    <mergeCell ref="EFT54:EGB54"/>
    <mergeCell ref="ECQ54:ECY54"/>
    <mergeCell ref="ECZ54:EDH54"/>
    <mergeCell ref="EDI54:EDQ54"/>
    <mergeCell ref="EDR54:EDZ54"/>
    <mergeCell ref="EEA54:EEI54"/>
    <mergeCell ref="EAX54:EBF54"/>
    <mergeCell ref="EBG54:EBO54"/>
    <mergeCell ref="EBP54:EBX54"/>
    <mergeCell ref="EBY54:ECG54"/>
    <mergeCell ref="ECH54:ECP54"/>
    <mergeCell ref="DZE54:DZM54"/>
    <mergeCell ref="DZN54:DZV54"/>
    <mergeCell ref="DZW54:EAE54"/>
    <mergeCell ref="EAF54:EAN54"/>
    <mergeCell ref="EAO54:EAW54"/>
    <mergeCell ref="DXL54:DXT54"/>
    <mergeCell ref="DXU54:DYC54"/>
    <mergeCell ref="DYD54:DYL54"/>
    <mergeCell ref="DYM54:DYU54"/>
    <mergeCell ref="DYV54:DZD54"/>
    <mergeCell ref="DVS54:DWA54"/>
    <mergeCell ref="DWB54:DWJ54"/>
    <mergeCell ref="DWK54:DWS54"/>
    <mergeCell ref="DWT54:DXB54"/>
    <mergeCell ref="DXC54:DXK54"/>
    <mergeCell ref="DTZ54:DUH54"/>
    <mergeCell ref="DUI54:DUQ54"/>
    <mergeCell ref="DUR54:DUZ54"/>
    <mergeCell ref="DVA54:DVI54"/>
    <mergeCell ref="DVJ54:DVR54"/>
    <mergeCell ref="DSG54:DSO54"/>
    <mergeCell ref="DSP54:DSX54"/>
    <mergeCell ref="DSY54:DTG54"/>
    <mergeCell ref="DTH54:DTP54"/>
    <mergeCell ref="DTQ54:DTY54"/>
    <mergeCell ref="DQN54:DQV54"/>
    <mergeCell ref="DQW54:DRE54"/>
    <mergeCell ref="DRF54:DRN54"/>
    <mergeCell ref="DRO54:DRW54"/>
    <mergeCell ref="DRX54:DSF54"/>
    <mergeCell ref="DOU54:DPC54"/>
    <mergeCell ref="DPD54:DPL54"/>
    <mergeCell ref="DPM54:DPU54"/>
    <mergeCell ref="DPV54:DQD54"/>
    <mergeCell ref="DQE54:DQM54"/>
    <mergeCell ref="DNB54:DNJ54"/>
    <mergeCell ref="DNK54:DNS54"/>
    <mergeCell ref="DNT54:DOB54"/>
    <mergeCell ref="DOC54:DOK54"/>
    <mergeCell ref="DOL54:DOT54"/>
    <mergeCell ref="DLI54:DLQ54"/>
    <mergeCell ref="DLR54:DLZ54"/>
    <mergeCell ref="DMA54:DMI54"/>
    <mergeCell ref="DMJ54:DMR54"/>
    <mergeCell ref="DMS54:DNA54"/>
    <mergeCell ref="DJP54:DJX54"/>
    <mergeCell ref="DJY54:DKG54"/>
    <mergeCell ref="DKH54:DKP54"/>
    <mergeCell ref="DKQ54:DKY54"/>
    <mergeCell ref="DKZ54:DLH54"/>
    <mergeCell ref="DHW54:DIE54"/>
    <mergeCell ref="DIF54:DIN54"/>
    <mergeCell ref="DIO54:DIW54"/>
    <mergeCell ref="DIX54:DJF54"/>
    <mergeCell ref="DJG54:DJO54"/>
    <mergeCell ref="DGD54:DGL54"/>
    <mergeCell ref="DGM54:DGU54"/>
    <mergeCell ref="DGV54:DHD54"/>
    <mergeCell ref="DHE54:DHM54"/>
    <mergeCell ref="DHN54:DHV54"/>
    <mergeCell ref="DEK54:DES54"/>
    <mergeCell ref="DET54:DFB54"/>
    <mergeCell ref="DFC54:DFK54"/>
    <mergeCell ref="DFL54:DFT54"/>
    <mergeCell ref="DFU54:DGC54"/>
    <mergeCell ref="DCR54:DCZ54"/>
    <mergeCell ref="DDA54:DDI54"/>
    <mergeCell ref="DDJ54:DDR54"/>
    <mergeCell ref="DDS54:DEA54"/>
    <mergeCell ref="DEB54:DEJ54"/>
    <mergeCell ref="DAY54:DBG54"/>
    <mergeCell ref="DBH54:DBP54"/>
    <mergeCell ref="DBQ54:DBY54"/>
    <mergeCell ref="DBZ54:DCH54"/>
    <mergeCell ref="DCI54:DCQ54"/>
    <mergeCell ref="CZF54:CZN54"/>
    <mergeCell ref="CZO54:CZW54"/>
    <mergeCell ref="CZX54:DAF54"/>
    <mergeCell ref="DAG54:DAO54"/>
    <mergeCell ref="DAP54:DAX54"/>
    <mergeCell ref="CXM54:CXU54"/>
    <mergeCell ref="CXV54:CYD54"/>
    <mergeCell ref="CYE54:CYM54"/>
    <mergeCell ref="CYN54:CYV54"/>
    <mergeCell ref="CYW54:CZE54"/>
    <mergeCell ref="CVT54:CWB54"/>
    <mergeCell ref="CWC54:CWK54"/>
    <mergeCell ref="CWL54:CWT54"/>
    <mergeCell ref="CWU54:CXC54"/>
    <mergeCell ref="CXD54:CXL54"/>
    <mergeCell ref="CUA54:CUI54"/>
    <mergeCell ref="CUJ54:CUR54"/>
    <mergeCell ref="CUS54:CVA54"/>
    <mergeCell ref="CVB54:CVJ54"/>
    <mergeCell ref="CVK54:CVS54"/>
    <mergeCell ref="CSH54:CSP54"/>
    <mergeCell ref="CSQ54:CSY54"/>
    <mergeCell ref="CSZ54:CTH54"/>
    <mergeCell ref="CTI54:CTQ54"/>
    <mergeCell ref="CTR54:CTZ54"/>
    <mergeCell ref="CQO54:CQW54"/>
    <mergeCell ref="CQX54:CRF54"/>
    <mergeCell ref="CRG54:CRO54"/>
    <mergeCell ref="CRP54:CRX54"/>
    <mergeCell ref="CRY54:CSG54"/>
    <mergeCell ref="COV54:CPD54"/>
    <mergeCell ref="CPE54:CPM54"/>
    <mergeCell ref="CPN54:CPV54"/>
    <mergeCell ref="CPW54:CQE54"/>
    <mergeCell ref="CQF54:CQN54"/>
    <mergeCell ref="CNC54:CNK54"/>
    <mergeCell ref="CNL54:CNT54"/>
    <mergeCell ref="CNU54:COC54"/>
    <mergeCell ref="COD54:COL54"/>
    <mergeCell ref="COM54:COU54"/>
    <mergeCell ref="CLJ54:CLR54"/>
    <mergeCell ref="CLS54:CMA54"/>
    <mergeCell ref="CMB54:CMJ54"/>
    <mergeCell ref="CMK54:CMS54"/>
    <mergeCell ref="CMT54:CNB54"/>
    <mergeCell ref="CJQ54:CJY54"/>
    <mergeCell ref="CJZ54:CKH54"/>
    <mergeCell ref="CKI54:CKQ54"/>
    <mergeCell ref="CKR54:CKZ54"/>
    <mergeCell ref="CLA54:CLI54"/>
    <mergeCell ref="CHX54:CIF54"/>
    <mergeCell ref="CIG54:CIO54"/>
    <mergeCell ref="CIP54:CIX54"/>
    <mergeCell ref="CIY54:CJG54"/>
    <mergeCell ref="CJH54:CJP54"/>
    <mergeCell ref="CGE54:CGM54"/>
    <mergeCell ref="CGN54:CGV54"/>
    <mergeCell ref="CGW54:CHE54"/>
    <mergeCell ref="CHF54:CHN54"/>
    <mergeCell ref="CHO54:CHW54"/>
    <mergeCell ref="CEL54:CET54"/>
    <mergeCell ref="CEU54:CFC54"/>
    <mergeCell ref="CFD54:CFL54"/>
    <mergeCell ref="CFM54:CFU54"/>
    <mergeCell ref="CFV54:CGD54"/>
    <mergeCell ref="CCS54:CDA54"/>
    <mergeCell ref="CDB54:CDJ54"/>
    <mergeCell ref="CDK54:CDS54"/>
    <mergeCell ref="CDT54:CEB54"/>
    <mergeCell ref="CEC54:CEK54"/>
    <mergeCell ref="CAZ54:CBH54"/>
    <mergeCell ref="CBI54:CBQ54"/>
    <mergeCell ref="CBR54:CBZ54"/>
    <mergeCell ref="CCA54:CCI54"/>
    <mergeCell ref="CCJ54:CCR54"/>
    <mergeCell ref="BZG54:BZO54"/>
    <mergeCell ref="BZP54:BZX54"/>
    <mergeCell ref="BZY54:CAG54"/>
    <mergeCell ref="CAH54:CAP54"/>
    <mergeCell ref="CAQ54:CAY54"/>
    <mergeCell ref="BXN54:BXV54"/>
    <mergeCell ref="BXW54:BYE54"/>
    <mergeCell ref="BYF54:BYN54"/>
    <mergeCell ref="BYO54:BYW54"/>
    <mergeCell ref="BYX54:BZF54"/>
    <mergeCell ref="BVU54:BWC54"/>
    <mergeCell ref="BWD54:BWL54"/>
    <mergeCell ref="BWM54:BWU54"/>
    <mergeCell ref="BWV54:BXD54"/>
    <mergeCell ref="BXE54:BXM54"/>
    <mergeCell ref="BUB54:BUJ54"/>
    <mergeCell ref="BUK54:BUS54"/>
    <mergeCell ref="BUT54:BVB54"/>
    <mergeCell ref="BVC54:BVK54"/>
    <mergeCell ref="BVL54:BVT54"/>
    <mergeCell ref="BSI54:BSQ54"/>
    <mergeCell ref="BSR54:BSZ54"/>
    <mergeCell ref="BTA54:BTI54"/>
    <mergeCell ref="BTJ54:BTR54"/>
    <mergeCell ref="BTS54:BUA54"/>
    <mergeCell ref="BQP54:BQX54"/>
    <mergeCell ref="BQY54:BRG54"/>
    <mergeCell ref="BRH54:BRP54"/>
    <mergeCell ref="BRQ54:BRY54"/>
    <mergeCell ref="BRZ54:BSH54"/>
    <mergeCell ref="BOW54:BPE54"/>
    <mergeCell ref="BPF54:BPN54"/>
    <mergeCell ref="BPO54:BPW54"/>
    <mergeCell ref="BPX54:BQF54"/>
    <mergeCell ref="BQG54:BQO54"/>
    <mergeCell ref="BND54:BNL54"/>
    <mergeCell ref="BNM54:BNU54"/>
    <mergeCell ref="BNV54:BOD54"/>
    <mergeCell ref="BOE54:BOM54"/>
    <mergeCell ref="BON54:BOV54"/>
    <mergeCell ref="BLK54:BLS54"/>
    <mergeCell ref="BLT54:BMB54"/>
    <mergeCell ref="BMC54:BMK54"/>
    <mergeCell ref="BML54:BMT54"/>
    <mergeCell ref="BMU54:BNC54"/>
    <mergeCell ref="BJR54:BJZ54"/>
    <mergeCell ref="BKA54:BKI54"/>
    <mergeCell ref="BKJ54:BKR54"/>
    <mergeCell ref="BKS54:BLA54"/>
    <mergeCell ref="BLB54:BLJ54"/>
    <mergeCell ref="BHY54:BIG54"/>
    <mergeCell ref="BIH54:BIP54"/>
    <mergeCell ref="BIQ54:BIY54"/>
    <mergeCell ref="BIZ54:BJH54"/>
    <mergeCell ref="BJI54:BJQ54"/>
    <mergeCell ref="BGF54:BGN54"/>
    <mergeCell ref="BGO54:BGW54"/>
    <mergeCell ref="BGX54:BHF54"/>
    <mergeCell ref="BHG54:BHO54"/>
    <mergeCell ref="BHP54:BHX54"/>
    <mergeCell ref="BEM54:BEU54"/>
    <mergeCell ref="BEV54:BFD54"/>
    <mergeCell ref="BFE54:BFM54"/>
    <mergeCell ref="BFN54:BFV54"/>
    <mergeCell ref="BFW54:BGE54"/>
    <mergeCell ref="BCT54:BDB54"/>
    <mergeCell ref="BDC54:BDK54"/>
    <mergeCell ref="BDL54:BDT54"/>
    <mergeCell ref="BDU54:BEC54"/>
    <mergeCell ref="BED54:BEL54"/>
    <mergeCell ref="BBA54:BBI54"/>
    <mergeCell ref="BBJ54:BBR54"/>
    <mergeCell ref="BBS54:BCA54"/>
    <mergeCell ref="BCB54:BCJ54"/>
    <mergeCell ref="BCK54:BCS54"/>
    <mergeCell ref="AZH54:AZP54"/>
    <mergeCell ref="AZQ54:AZY54"/>
    <mergeCell ref="AZZ54:BAH54"/>
    <mergeCell ref="BAI54:BAQ54"/>
    <mergeCell ref="BAR54:BAZ54"/>
    <mergeCell ref="AXO54:AXW54"/>
    <mergeCell ref="AXX54:AYF54"/>
    <mergeCell ref="AYG54:AYO54"/>
    <mergeCell ref="AYP54:AYX54"/>
    <mergeCell ref="AYY54:AZG54"/>
    <mergeCell ref="AVV54:AWD54"/>
    <mergeCell ref="AWE54:AWM54"/>
    <mergeCell ref="AWN54:AWV54"/>
    <mergeCell ref="AWW54:AXE54"/>
    <mergeCell ref="AXF54:AXN54"/>
    <mergeCell ref="AUC54:AUK54"/>
    <mergeCell ref="AUL54:AUT54"/>
    <mergeCell ref="AUU54:AVC54"/>
    <mergeCell ref="AVD54:AVL54"/>
    <mergeCell ref="AVM54:AVU54"/>
    <mergeCell ref="ASJ54:ASR54"/>
    <mergeCell ref="ASS54:ATA54"/>
    <mergeCell ref="ATB54:ATJ54"/>
    <mergeCell ref="ATK54:ATS54"/>
    <mergeCell ref="ATT54:AUB54"/>
    <mergeCell ref="AQQ54:AQY54"/>
    <mergeCell ref="AQZ54:ARH54"/>
    <mergeCell ref="ARI54:ARQ54"/>
    <mergeCell ref="ARR54:ARZ54"/>
    <mergeCell ref="ASA54:ASI54"/>
    <mergeCell ref="AOX54:APF54"/>
    <mergeCell ref="APG54:APO54"/>
    <mergeCell ref="APP54:APX54"/>
    <mergeCell ref="APY54:AQG54"/>
    <mergeCell ref="AQH54:AQP54"/>
    <mergeCell ref="ANE54:ANM54"/>
    <mergeCell ref="ANN54:ANV54"/>
    <mergeCell ref="ANW54:AOE54"/>
    <mergeCell ref="AOF54:AON54"/>
    <mergeCell ref="AOO54:AOW54"/>
    <mergeCell ref="ALL54:ALT54"/>
    <mergeCell ref="ALU54:AMC54"/>
    <mergeCell ref="AMD54:AML54"/>
    <mergeCell ref="AMM54:AMU54"/>
    <mergeCell ref="AMV54:AND54"/>
    <mergeCell ref="AJS54:AKA54"/>
    <mergeCell ref="AKB54:AKJ54"/>
    <mergeCell ref="AKK54:AKS54"/>
    <mergeCell ref="AKT54:ALB54"/>
    <mergeCell ref="ALC54:ALK54"/>
    <mergeCell ref="AHZ54:AIH54"/>
    <mergeCell ref="AII54:AIQ54"/>
    <mergeCell ref="AIR54:AIZ54"/>
    <mergeCell ref="AJA54:AJI54"/>
    <mergeCell ref="AJJ54:AJR54"/>
    <mergeCell ref="AGG54:AGO54"/>
    <mergeCell ref="AGP54:AGX54"/>
    <mergeCell ref="AGY54:AHG54"/>
    <mergeCell ref="AHH54:AHP54"/>
    <mergeCell ref="AHQ54:AHY54"/>
    <mergeCell ref="AEN54:AEV54"/>
    <mergeCell ref="AEW54:AFE54"/>
    <mergeCell ref="AFF54:AFN54"/>
    <mergeCell ref="AFO54:AFW54"/>
    <mergeCell ref="AFX54:AGF54"/>
    <mergeCell ref="ACU54:ADC54"/>
    <mergeCell ref="ADD54:ADL54"/>
    <mergeCell ref="ADM54:ADU54"/>
    <mergeCell ref="ADV54:AED54"/>
    <mergeCell ref="AEE54:AEM54"/>
    <mergeCell ref="ABB54:ABJ54"/>
    <mergeCell ref="ABK54:ABS54"/>
    <mergeCell ref="ABT54:ACB54"/>
    <mergeCell ref="ACC54:ACK54"/>
    <mergeCell ref="ACL54:ACT54"/>
    <mergeCell ref="ZI54:ZQ54"/>
    <mergeCell ref="ZR54:ZZ54"/>
    <mergeCell ref="AAA54:AAI54"/>
    <mergeCell ref="AAJ54:AAR54"/>
    <mergeCell ref="AAS54:ABA54"/>
    <mergeCell ref="XP54:XX54"/>
    <mergeCell ref="XY54:YG54"/>
    <mergeCell ref="YH54:YP54"/>
    <mergeCell ref="YQ54:YY54"/>
    <mergeCell ref="YZ54:ZH54"/>
    <mergeCell ref="VW54:WE54"/>
    <mergeCell ref="WF54:WN54"/>
    <mergeCell ref="WO54:WW54"/>
    <mergeCell ref="WX54:XF54"/>
    <mergeCell ref="XG54:XO54"/>
    <mergeCell ref="UD54:UL54"/>
    <mergeCell ref="UM54:UU54"/>
    <mergeCell ref="UV54:VD54"/>
    <mergeCell ref="VE54:VM54"/>
    <mergeCell ref="VN54:VV54"/>
    <mergeCell ref="SK54:SS54"/>
    <mergeCell ref="ST54:TB54"/>
    <mergeCell ref="TC54:TK54"/>
    <mergeCell ref="TL54:TT54"/>
    <mergeCell ref="TU54:UC54"/>
    <mergeCell ref="QR54:QZ54"/>
    <mergeCell ref="RA54:RI54"/>
    <mergeCell ref="RJ54:RR54"/>
    <mergeCell ref="RS54:SA54"/>
    <mergeCell ref="SB54:SJ54"/>
    <mergeCell ref="OY54:PG54"/>
    <mergeCell ref="PH54:PP54"/>
    <mergeCell ref="PQ54:PY54"/>
    <mergeCell ref="PZ54:QH54"/>
    <mergeCell ref="QI54:QQ54"/>
    <mergeCell ref="NF54:NN54"/>
    <mergeCell ref="NO54:NW54"/>
    <mergeCell ref="NX54:OF54"/>
    <mergeCell ref="OG54:OO54"/>
    <mergeCell ref="OP54:OX54"/>
    <mergeCell ref="LM54:LU54"/>
    <mergeCell ref="LV54:MD54"/>
    <mergeCell ref="ME54:MM54"/>
    <mergeCell ref="MN54:MV54"/>
    <mergeCell ref="MW54:NE54"/>
    <mergeCell ref="JT54:KB54"/>
    <mergeCell ref="KC54:KK54"/>
    <mergeCell ref="KL54:KT54"/>
    <mergeCell ref="KU54:LC54"/>
    <mergeCell ref="LD54:LL54"/>
    <mergeCell ref="IA54:II54"/>
    <mergeCell ref="IJ54:IR54"/>
    <mergeCell ref="IS54:JA54"/>
    <mergeCell ref="JB54:JJ54"/>
    <mergeCell ref="JK54:JS54"/>
    <mergeCell ref="GH54:GP54"/>
    <mergeCell ref="GQ54:GY54"/>
    <mergeCell ref="GZ54:HH54"/>
    <mergeCell ref="HI54:HQ54"/>
    <mergeCell ref="HR54:HZ54"/>
    <mergeCell ref="A56:I56"/>
    <mergeCell ref="A57:I57"/>
    <mergeCell ref="A1:I1"/>
    <mergeCell ref="A3:A4"/>
    <mergeCell ref="B3:G3"/>
    <mergeCell ref="H3:I3"/>
    <mergeCell ref="A52:I52"/>
    <mergeCell ref="A53:I53"/>
    <mergeCell ref="A54:I54"/>
    <mergeCell ref="A55:I55"/>
    <mergeCell ref="EO54:EW54"/>
    <mergeCell ref="EX54:FF54"/>
    <mergeCell ref="FG54:FO54"/>
    <mergeCell ref="FP54:FX54"/>
    <mergeCell ref="FY54:GG54"/>
    <mergeCell ref="CV54:DD54"/>
    <mergeCell ref="DE54:DM54"/>
    <mergeCell ref="DN54:DV54"/>
    <mergeCell ref="DW54:EE54"/>
    <mergeCell ref="EF54:EN54"/>
    <mergeCell ref="BC54:BK54"/>
    <mergeCell ref="BL54:BT54"/>
    <mergeCell ref="BU54:CC54"/>
    <mergeCell ref="CD54:CL54"/>
    <mergeCell ref="CM54:CU54"/>
    <mergeCell ref="J54:R54"/>
    <mergeCell ref="S54:AA54"/>
    <mergeCell ref="AB54:AJ54"/>
    <mergeCell ref="AK54:AS54"/>
    <mergeCell ref="AT54:BB54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fitToHeight="0" orientation="landscape" verticalDpi="300" r:id="rId1"/>
  <headerFooter alignWithMargins="0"/>
  <colBreaks count="1" manualBreakCount="1">
    <brk id="7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olha8">
    <tabColor rgb="FF00B050"/>
    <pageSetUpPr fitToPage="1"/>
  </sheetPr>
  <dimension ref="A1:CP48"/>
  <sheetViews>
    <sheetView showGridLines="0" zoomScaleNormal="100" workbookViewId="0">
      <pane ySplit="2" topLeftCell="A25" activePane="bottomLeft" state="frozen"/>
      <selection sqref="A1:I1"/>
      <selection pane="bottomLeft" sqref="A1:XFD1048576"/>
    </sheetView>
  </sheetViews>
  <sheetFormatPr defaultColWidth="7" defaultRowHeight="14.4" x14ac:dyDescent="0.3"/>
  <cols>
    <col min="1" max="27" width="9.109375" style="34" customWidth="1"/>
    <col min="28" max="30" width="11.5546875" style="34" customWidth="1"/>
    <col min="31" max="16384" width="7" style="34"/>
  </cols>
  <sheetData>
    <row r="1" spans="1:94" s="22" customFormat="1" ht="33" customHeight="1" x14ac:dyDescent="0.3">
      <c r="A1" s="85" t="s">
        <v>39</v>
      </c>
      <c r="B1" s="85"/>
    </row>
    <row r="2" spans="1:94" s="23" customFormat="1" ht="19.5" customHeight="1" x14ac:dyDescent="0.3">
      <c r="A2" s="86" t="str">
        <f>Est_Mun_Cor_Dados_Graf!B1&amp; " - Investimento em Infraestruturas da Rede Municipal de Estradas - Preços correntes"</f>
        <v>Continente - Investimento em Infraestruturas da Rede Municipal de Estradas - Preços correntes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</row>
    <row r="3" spans="1:94" s="23" customFormat="1" ht="19.5" customHeight="1" x14ac:dyDescent="0.3"/>
    <row r="4" spans="1:94" s="30" customFormat="1" ht="30" customHeight="1" x14ac:dyDescent="0.3">
      <c r="C4" s="29"/>
      <c r="D4" s="29"/>
      <c r="F4" s="29"/>
      <c r="G4" s="29"/>
      <c r="I4" s="29"/>
      <c r="J4" s="29"/>
      <c r="L4" s="29"/>
      <c r="M4" s="29"/>
      <c r="O4" s="29"/>
      <c r="P4" s="29"/>
      <c r="R4" s="29"/>
      <c r="S4" s="29"/>
      <c r="U4" s="29"/>
      <c r="V4" s="29"/>
      <c r="X4" s="29"/>
      <c r="Y4" s="29"/>
      <c r="AA4" s="29"/>
      <c r="AB4" s="29"/>
      <c r="AD4" s="29"/>
      <c r="AE4" s="29"/>
      <c r="AG4" s="29"/>
      <c r="AH4" s="29"/>
      <c r="AJ4" s="29"/>
      <c r="AK4" s="29"/>
      <c r="AM4" s="29"/>
      <c r="AN4" s="29"/>
      <c r="AP4" s="29"/>
      <c r="AQ4" s="29"/>
      <c r="AS4" s="29"/>
      <c r="AT4" s="29"/>
      <c r="AV4" s="29"/>
      <c r="AW4" s="29"/>
      <c r="AY4" s="29"/>
      <c r="AZ4" s="29"/>
      <c r="BB4" s="29"/>
      <c r="BC4" s="29"/>
      <c r="BE4" s="29"/>
      <c r="BF4" s="29"/>
      <c r="BH4" s="29"/>
      <c r="BI4" s="29"/>
      <c r="BK4" s="29"/>
      <c r="BL4" s="29"/>
      <c r="BN4" s="29"/>
      <c r="BO4" s="29"/>
      <c r="BQ4" s="29"/>
      <c r="BR4" s="29"/>
      <c r="BT4" s="29"/>
      <c r="BU4" s="29"/>
      <c r="BW4" s="29"/>
      <c r="BX4" s="29"/>
      <c r="BZ4" s="29"/>
      <c r="CA4" s="29"/>
      <c r="CC4" s="29"/>
      <c r="CD4" s="29"/>
      <c r="CF4" s="29"/>
      <c r="CG4" s="29"/>
      <c r="CI4" s="29"/>
      <c r="CJ4" s="29"/>
      <c r="CL4" s="29"/>
      <c r="CM4" s="29"/>
      <c r="CO4" s="29"/>
      <c r="CP4" s="29"/>
    </row>
    <row r="5" spans="1:94" ht="20.100000000000001" customHeight="1" x14ac:dyDescent="0.3"/>
    <row r="6" spans="1:94" ht="20.100000000000001" customHeight="1" x14ac:dyDescent="0.3"/>
    <row r="7" spans="1:94" ht="20.100000000000001" customHeight="1" x14ac:dyDescent="0.3"/>
    <row r="8" spans="1:94" ht="20.100000000000001" customHeight="1" x14ac:dyDescent="0.3"/>
    <row r="9" spans="1:94" ht="20.100000000000001" customHeight="1" x14ac:dyDescent="0.3"/>
    <row r="10" spans="1:94" ht="20.100000000000001" customHeight="1" x14ac:dyDescent="0.3"/>
    <row r="11" spans="1:94" ht="20.100000000000001" customHeight="1" x14ac:dyDescent="0.3"/>
    <row r="12" spans="1:94" ht="20.100000000000001" customHeight="1" x14ac:dyDescent="0.3"/>
    <row r="13" spans="1:94" ht="20.100000000000001" customHeight="1" x14ac:dyDescent="0.3"/>
    <row r="14" spans="1:94" ht="20.100000000000001" customHeight="1" x14ac:dyDescent="0.3"/>
    <row r="15" spans="1:94" ht="20.100000000000001" customHeight="1" x14ac:dyDescent="0.3"/>
    <row r="16" spans="1:94" ht="20.100000000000001" customHeight="1" x14ac:dyDescent="0.3"/>
    <row r="17" s="34" customFormat="1" ht="20.100000000000001" customHeight="1" x14ac:dyDescent="0.3"/>
    <row r="18" s="34" customFormat="1" ht="20.100000000000001" customHeight="1" x14ac:dyDescent="0.3"/>
    <row r="19" s="34" customFormat="1" ht="20.100000000000001" customHeight="1" x14ac:dyDescent="0.3"/>
    <row r="20" s="34" customFormat="1" ht="20.100000000000001" customHeight="1" x14ac:dyDescent="0.3"/>
    <row r="21" s="34" customFormat="1" ht="20.100000000000001" customHeight="1" x14ac:dyDescent="0.3"/>
    <row r="22" s="34" customFormat="1" ht="20.100000000000001" customHeight="1" x14ac:dyDescent="0.3"/>
    <row r="23" s="34" customFormat="1" ht="20.100000000000001" customHeight="1" x14ac:dyDescent="0.3"/>
    <row r="24" s="34" customFormat="1" ht="20.100000000000001" customHeight="1" x14ac:dyDescent="0.3"/>
    <row r="25" s="34" customFormat="1" ht="20.100000000000001" customHeight="1" x14ac:dyDescent="0.3"/>
    <row r="26" s="34" customFormat="1" ht="20.100000000000001" customHeight="1" x14ac:dyDescent="0.3"/>
    <row r="27" s="34" customFormat="1" ht="20.100000000000001" customHeight="1" x14ac:dyDescent="0.3"/>
    <row r="28" s="34" customFormat="1" ht="20.100000000000001" customHeight="1" x14ac:dyDescent="0.3"/>
    <row r="29" s="34" customFormat="1" ht="20.100000000000001" customHeight="1" x14ac:dyDescent="0.3"/>
    <row r="30" s="34" customFormat="1" ht="20.100000000000001" customHeight="1" x14ac:dyDescent="0.3"/>
    <row r="31" s="34" customFormat="1" ht="20.100000000000001" customHeight="1" x14ac:dyDescent="0.3"/>
    <row r="32" s="34" customFormat="1" ht="20.100000000000001" customHeight="1" x14ac:dyDescent="0.3"/>
    <row r="33" spans="1:25" ht="20.100000000000001" customHeight="1" x14ac:dyDescent="0.3"/>
    <row r="34" spans="1:25" ht="20.100000000000001" customHeight="1" x14ac:dyDescent="0.3"/>
    <row r="35" spans="1:25" ht="20.100000000000001" customHeight="1" x14ac:dyDescent="0.3"/>
    <row r="36" spans="1:25" ht="20.100000000000001" customHeight="1" x14ac:dyDescent="0.3"/>
    <row r="37" spans="1:25" ht="20.100000000000001" customHeight="1" x14ac:dyDescent="0.3"/>
    <row r="38" spans="1:25" ht="20.100000000000001" customHeight="1" x14ac:dyDescent="0.3"/>
    <row r="39" spans="1:25" ht="20.100000000000001" customHeight="1" x14ac:dyDescent="0.3"/>
    <row r="40" spans="1:25" ht="20.100000000000001" customHeight="1" x14ac:dyDescent="0.3"/>
    <row r="41" spans="1:25" ht="20.100000000000001" customHeight="1" x14ac:dyDescent="0.3"/>
    <row r="42" spans="1:25" ht="20.100000000000001" customHeight="1" x14ac:dyDescent="0.3"/>
    <row r="43" spans="1:25" ht="3" customHeight="1" x14ac:dyDescent="0.3"/>
    <row r="44" spans="1:25" ht="45" customHeight="1" x14ac:dyDescent="0.3">
      <c r="A44" s="74" t="s">
        <v>85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37"/>
    </row>
    <row r="45" spans="1:25" ht="43.2" customHeight="1" x14ac:dyDescent="0.3">
      <c r="A45" s="74" t="s">
        <v>121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37"/>
    </row>
    <row r="46" spans="1:25" s="42" customFormat="1" x14ac:dyDescent="0.3">
      <c r="A46" s="84" t="str">
        <f>'Est_Mun Cor NUTS II Tab'!A54:I54</f>
        <v>2012-2023:</v>
      </c>
      <c r="B46" s="84"/>
      <c r="C46" s="84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41"/>
    </row>
    <row r="47" spans="1:25" x14ac:dyDescent="0.3">
      <c r="A47" s="74" t="s">
        <v>120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37"/>
    </row>
    <row r="48" spans="1:25" ht="15" customHeight="1" x14ac:dyDescent="0.3">
      <c r="A48" s="74" t="s">
        <v>61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</row>
  </sheetData>
  <sheetProtection algorithmName="SHA-512" hashValue="8VirDOUqX/vIh9/HcMatuerBZUOLeCJJ0DT3kQS77BllHnQ21WhvgcZlxDv/aOcNHSoWHbVNRadYJIFWA4HzNw==" saltValue="d74FMGJuDqAhyEK+VopaMg==" spinCount="100000" sheet="1" objects="1" scenarios="1" autoFilter="0"/>
  <mergeCells count="7">
    <mergeCell ref="A1:B1"/>
    <mergeCell ref="A2:Y2"/>
    <mergeCell ref="A44:X44"/>
    <mergeCell ref="A45:X45"/>
    <mergeCell ref="A48:X48"/>
    <mergeCell ref="A47:X47"/>
    <mergeCell ref="A46:X46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56" fitToHeight="0" orientation="landscape" verticalDpi="300" r:id="rId1"/>
  <headerFooter alignWithMargins="0"/>
  <rowBreaks count="1" manualBreakCount="1">
    <brk id="22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4145" r:id="rId4" name="Drop Down 1">
              <controlPr defaultSize="0" autoLine="0" autoPict="0">
                <anchor moveWithCells="1">
                  <from>
                    <xdr:col>2</xdr:col>
                    <xdr:colOff>0</xdr:colOff>
                    <xdr:row>0</xdr:row>
                    <xdr:rowOff>38100</xdr:rowOff>
                  </from>
                  <to>
                    <xdr:col>3</xdr:col>
                    <xdr:colOff>563880</xdr:colOff>
                    <xdr:row>0</xdr:row>
                    <xdr:rowOff>289560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lha9">
    <tabColor rgb="FF92D050"/>
    <pageSetUpPr fitToPage="1"/>
  </sheetPr>
  <dimension ref="A1:CB58"/>
  <sheetViews>
    <sheetView showGridLines="0" zoomScaleNormal="100" workbookViewId="0">
      <pane xSplit="1" ySplit="4" topLeftCell="B45" activePane="bottomRight" state="frozen"/>
      <selection sqref="A1:I1"/>
      <selection pane="topRight" sqref="A1:I1"/>
      <selection pane="bottomLeft" sqref="A1:I1"/>
      <selection pane="bottomRight" activeCell="F49" sqref="F49"/>
    </sheetView>
  </sheetViews>
  <sheetFormatPr defaultColWidth="7" defaultRowHeight="14.4" x14ac:dyDescent="0.3"/>
  <cols>
    <col min="1" max="1" width="6.6640625" style="34" bestFit="1" customWidth="1"/>
    <col min="2" max="10" width="15.109375" style="34" customWidth="1"/>
    <col min="11" max="11" width="5.6640625" style="34" customWidth="1"/>
    <col min="12" max="13" width="9.109375" style="34" customWidth="1"/>
    <col min="14" max="16" width="11.5546875" style="34" customWidth="1"/>
    <col min="17" max="16384" width="7" style="34"/>
  </cols>
  <sheetData>
    <row r="1" spans="1:80" s="22" customFormat="1" ht="33" customHeight="1" x14ac:dyDescent="0.3">
      <c r="A1" s="75" t="s">
        <v>100</v>
      </c>
      <c r="B1" s="75"/>
      <c r="C1" s="75"/>
      <c r="D1" s="75"/>
      <c r="E1" s="75"/>
      <c r="F1" s="75"/>
      <c r="G1" s="75"/>
      <c r="H1" s="75"/>
      <c r="I1" s="75"/>
      <c r="J1" s="75"/>
    </row>
    <row r="2" spans="1:80" s="23" customFormat="1" ht="19.5" customHeight="1" x14ac:dyDescent="0.3">
      <c r="B2" s="24"/>
      <c r="C2" s="24"/>
      <c r="D2" s="24"/>
      <c r="E2" s="24"/>
      <c r="F2" s="24"/>
      <c r="G2" s="25"/>
      <c r="H2" s="24"/>
      <c r="I2" s="24"/>
      <c r="J2" s="25" t="s">
        <v>203</v>
      </c>
    </row>
    <row r="3" spans="1:80" s="23" customFormat="1" ht="19.5" customHeight="1" x14ac:dyDescent="0.3">
      <c r="A3" s="76"/>
      <c r="B3" s="78" t="s">
        <v>100</v>
      </c>
      <c r="C3" s="79"/>
      <c r="D3" s="79"/>
      <c r="E3" s="79"/>
      <c r="F3" s="79"/>
      <c r="G3" s="80"/>
      <c r="H3" s="81" t="s">
        <v>36</v>
      </c>
      <c r="I3" s="82"/>
      <c r="J3" s="82"/>
    </row>
    <row r="4" spans="1:80" s="30" customFormat="1" ht="30" customHeight="1" x14ac:dyDescent="0.3">
      <c r="A4" s="77"/>
      <c r="B4" s="26" t="s">
        <v>0</v>
      </c>
      <c r="C4" s="26" t="s">
        <v>1</v>
      </c>
      <c r="D4" s="26" t="s">
        <v>33</v>
      </c>
      <c r="E4" s="26" t="s">
        <v>2</v>
      </c>
      <c r="F4" s="27" t="s">
        <v>3</v>
      </c>
      <c r="G4" s="28" t="s">
        <v>32</v>
      </c>
      <c r="H4" s="28" t="s">
        <v>37</v>
      </c>
      <c r="I4" s="28" t="s">
        <v>47</v>
      </c>
      <c r="J4" s="27" t="s">
        <v>38</v>
      </c>
      <c r="K4" s="29"/>
      <c r="M4" s="29"/>
      <c r="N4" s="29"/>
      <c r="P4" s="29"/>
      <c r="Q4" s="29"/>
      <c r="S4" s="29"/>
      <c r="T4" s="29"/>
      <c r="V4" s="29"/>
      <c r="W4" s="29"/>
      <c r="Y4" s="29"/>
      <c r="Z4" s="29"/>
      <c r="AB4" s="29"/>
      <c r="AC4" s="29"/>
      <c r="AE4" s="29"/>
      <c r="AF4" s="29"/>
      <c r="AH4" s="29"/>
      <c r="AI4" s="29"/>
      <c r="AK4" s="29"/>
      <c r="AL4" s="29"/>
      <c r="AN4" s="29"/>
      <c r="AO4" s="29"/>
      <c r="AQ4" s="29"/>
      <c r="AR4" s="29"/>
      <c r="AT4" s="29"/>
      <c r="AU4" s="29"/>
      <c r="AW4" s="29"/>
      <c r="AX4" s="29"/>
      <c r="AZ4" s="29"/>
      <c r="BA4" s="29"/>
      <c r="BC4" s="29"/>
      <c r="BD4" s="29"/>
      <c r="BF4" s="29"/>
      <c r="BG4" s="29"/>
      <c r="BI4" s="29"/>
      <c r="BJ4" s="29"/>
      <c r="BL4" s="29"/>
      <c r="BM4" s="29"/>
      <c r="BO4" s="29"/>
      <c r="BP4" s="29"/>
      <c r="BR4" s="29"/>
      <c r="BS4" s="29"/>
      <c r="BU4" s="29"/>
      <c r="BV4" s="29"/>
      <c r="BX4" s="29"/>
      <c r="BY4" s="29"/>
      <c r="CA4" s="29"/>
      <c r="CB4" s="29"/>
    </row>
    <row r="5" spans="1:80" ht="20.100000000000001" customHeight="1" x14ac:dyDescent="0.3">
      <c r="A5" s="31">
        <v>1978</v>
      </c>
      <c r="B5" s="32" t="str">
        <f>IF(SUM('Est_Mun Cor NUTS II Tab'!B5)=0,"",'Est_Mun Cor NUTS II Tab'!B5/'BdP_Series Longas'!$F25*100)</f>
        <v/>
      </c>
      <c r="C5" s="33" t="str">
        <f>IF(SUM('Est_Mun Cor NUTS II Tab'!C5)=0,"",'Est_Mun Cor NUTS II Tab'!C5/'BdP_Series Longas'!$F25*100)</f>
        <v/>
      </c>
      <c r="D5" s="33" t="str">
        <f>IF(SUM('Est_Mun Cor NUTS II Tab'!D5)=0,"",'Est_Mun Cor NUTS II Tab'!D5/'BdP_Series Longas'!$F25*100)</f>
        <v/>
      </c>
      <c r="E5" s="33" t="str">
        <f>IF(SUM('Est_Mun Cor NUTS II Tab'!E5)=0,"",'Est_Mun Cor NUTS II Tab'!E5/'BdP_Series Longas'!$F25*100)</f>
        <v/>
      </c>
      <c r="F5" s="33" t="str">
        <f>IF(SUM('Est_Mun Cor NUTS II Tab'!F5)=0,"",'Est_Mun Cor NUTS II Tab'!F5/'BdP_Series Longas'!$F25*100)</f>
        <v/>
      </c>
      <c r="G5" s="33">
        <f>IF(SUM('Est_Mun Cor NUTS II Tab'!G5)=0,"",'Est_Mun Cor NUTS II Tab'!G5/'BdP_Series Longas'!$F25*100)</f>
        <v>170991.29974439394</v>
      </c>
      <c r="H5" s="33">
        <f>IF(SUM('BdP_Series Longas'!B25*1000)=0,"",SUM('BdP_Series Longas'!B25*1000))</f>
        <v>16177699.999999998</v>
      </c>
      <c r="I5" s="43">
        <f>IF(SUM('BdP_Series Longas'!F25)=0,"",SUM('BdP_Series Longas'!F25))</f>
        <v>9.2046459014569439</v>
      </c>
      <c r="J5" s="33">
        <f>IF(SUM('BdP_Series Longas'!C25*1000)=0,"",SUM('BdP_Series Longas'!C25*1000))</f>
        <v>86932799.999999985</v>
      </c>
    </row>
    <row r="6" spans="1:80" ht="20.100000000000001" customHeight="1" x14ac:dyDescent="0.3">
      <c r="A6" s="31">
        <f>A5+1</f>
        <v>1979</v>
      </c>
      <c r="B6" s="35" t="str">
        <f>IF(SUM('Est_Mun Cor NUTS II Tab'!B6)=0,"",'Est_Mun Cor NUTS II Tab'!B6/'BdP_Series Longas'!$F26*100)</f>
        <v/>
      </c>
      <c r="C6" s="36" t="str">
        <f>IF(SUM('Est_Mun Cor NUTS II Tab'!C6)=0,"",'Est_Mun Cor NUTS II Tab'!C6/'BdP_Series Longas'!$F26*100)</f>
        <v/>
      </c>
      <c r="D6" s="36" t="str">
        <f>IF(SUM('Est_Mun Cor NUTS II Tab'!D6)=0,"",'Est_Mun Cor NUTS II Tab'!D6/'BdP_Series Longas'!$F26*100)</f>
        <v/>
      </c>
      <c r="E6" s="36" t="str">
        <f>IF(SUM('Est_Mun Cor NUTS II Tab'!E6)=0,"",'Est_Mun Cor NUTS II Tab'!E6/'BdP_Series Longas'!$F26*100)</f>
        <v/>
      </c>
      <c r="F6" s="36" t="str">
        <f>IF(SUM('Est_Mun Cor NUTS II Tab'!F6)=0,"",'Est_Mun Cor NUTS II Tab'!F6/'BdP_Series Longas'!$F26*100)</f>
        <v/>
      </c>
      <c r="G6" s="36">
        <f>IF(SUM('Est_Mun Cor NUTS II Tab'!G6)=0,"",'Est_Mun Cor NUTS II Tab'!G6/'BdP_Series Longas'!$F26*100)</f>
        <v>247125.14484901339</v>
      </c>
      <c r="H6" s="36">
        <f>IF(SUM('BdP_Series Longas'!B26*1000)=0,"",SUM('BdP_Series Longas'!B26*1000))</f>
        <v>18678600</v>
      </c>
      <c r="I6" s="44">
        <f>IF(SUM('BdP_Series Longas'!F26)=0,"",SUM('BdP_Series Longas'!F26))</f>
        <v>11.408777959804269</v>
      </c>
      <c r="J6" s="36">
        <f>IF(SUM('BdP_Series Longas'!C26*1000)=0,"",SUM('BdP_Series Longas'!C26*1000))</f>
        <v>91601700</v>
      </c>
    </row>
    <row r="7" spans="1:80" ht="20.100000000000001" customHeight="1" x14ac:dyDescent="0.3">
      <c r="A7" s="31">
        <f t="shared" ref="A7:A50" si="0">A6+1</f>
        <v>1980</v>
      </c>
      <c r="B7" s="35">
        <f>IF(SUM('Est_Mun Cor NUTS II Tab'!B7)=0,"",'Est_Mun Cor NUTS II Tab'!B7/'BdP_Series Longas'!$F27*100)</f>
        <v>64765.263553268051</v>
      </c>
      <c r="C7" s="36">
        <f>IF(SUM('Est_Mun Cor NUTS II Tab'!C7)=0,"",'Est_Mun Cor NUTS II Tab'!C7/'BdP_Series Longas'!$F27*100)</f>
        <v>10976.509002769255</v>
      </c>
      <c r="D7" s="36">
        <f>IF(SUM('Est_Mun Cor NUTS II Tab'!D7)=0,"",'Est_Mun Cor NUTS II Tab'!D7/'BdP_Series Longas'!$F27*100)</f>
        <v>20794.886926700015</v>
      </c>
      <c r="E7" s="36">
        <f>IF(SUM('Est_Mun Cor NUTS II Tab'!E7)=0,"",'Est_Mun Cor NUTS II Tab'!E7/'BdP_Series Longas'!$F27*100)</f>
        <v>22146.039852011589</v>
      </c>
      <c r="F7" s="36">
        <f>IF(SUM('Est_Mun Cor NUTS II Tab'!F7)=0,"",'Est_Mun Cor NUTS II Tab'!F7/'BdP_Series Longas'!$F27*100)</f>
        <v>10751.316848550658</v>
      </c>
      <c r="G7" s="36">
        <f>IF(SUM('Est_Mun Cor NUTS II Tab'!G7)=0,"",'Est_Mun Cor NUTS II Tab'!G7/'BdP_Series Longas'!$F27*100)</f>
        <v>129434.01618329958</v>
      </c>
      <c r="H7" s="36">
        <f>IF(SUM('BdP_Series Longas'!B27*1000)=0,"",SUM('BdP_Series Longas'!B27*1000))</f>
        <v>16331500</v>
      </c>
      <c r="I7" s="44">
        <f>IF(SUM('BdP_Series Longas'!F27)=0,"",SUM('BdP_Series Longas'!F27))</f>
        <v>14.868199491779688</v>
      </c>
      <c r="J7" s="36">
        <f>IF(SUM('BdP_Series Longas'!C27*1000)=0,"",SUM('BdP_Series Longas'!C27*1000))</f>
        <v>97847700</v>
      </c>
    </row>
    <row r="8" spans="1:80" ht="20.100000000000001" customHeight="1" x14ac:dyDescent="0.3">
      <c r="A8" s="31">
        <f t="shared" si="0"/>
        <v>1981</v>
      </c>
      <c r="B8" s="35">
        <f>IF(SUM('Est_Mun Cor NUTS II Tab'!B8)=0,"",'Est_Mun Cor NUTS II Tab'!B8/'BdP_Series Longas'!$F28*100)</f>
        <v>80647.959063448638</v>
      </c>
      <c r="C8" s="36">
        <f>IF(SUM('Est_Mun Cor NUTS II Tab'!C8)=0,"",'Est_Mun Cor NUTS II Tab'!C8/'BdP_Series Longas'!$F28*100)</f>
        <v>56949.103243064521</v>
      </c>
      <c r="D8" s="36">
        <f>IF(SUM('Est_Mun Cor NUTS II Tab'!D8)=0,"",'Est_Mun Cor NUTS II Tab'!D8/'BdP_Series Longas'!$F28*100)</f>
        <v>39140.747437708509</v>
      </c>
      <c r="E8" s="36">
        <f>IF(SUM('Est_Mun Cor NUTS II Tab'!E8)=0,"",'Est_Mun Cor NUTS II Tab'!E8/'BdP_Series Longas'!$F28*100)</f>
        <v>31659.2992095218</v>
      </c>
      <c r="F8" s="36">
        <f>IF(SUM('Est_Mun Cor NUTS II Tab'!F8)=0,"",'Est_Mun Cor NUTS II Tab'!F8/'BdP_Series Longas'!$F28*100)</f>
        <v>14734.803522587237</v>
      </c>
      <c r="G8" s="36">
        <f>IF(SUM('Est_Mun Cor NUTS II Tab'!G8)=0,"",'Est_Mun Cor NUTS II Tab'!G8/'BdP_Series Longas'!$F28*100)</f>
        <v>223137.61479967533</v>
      </c>
      <c r="H8" s="36">
        <f>IF(SUM('BdP_Series Longas'!B28*1000)=0,"",SUM('BdP_Series Longas'!B28*1000))</f>
        <v>18972200</v>
      </c>
      <c r="I8" s="44">
        <f>IF(SUM('BdP_Series Longas'!F28)=0,"",SUM('BdP_Series Longas'!F28))</f>
        <v>17.536711609618287</v>
      </c>
      <c r="J8" s="36">
        <f>IF(SUM('BdP_Series Longas'!C28*1000)=0,"",SUM('BdP_Series Longas'!C28*1000))</f>
        <v>100281799.99999999</v>
      </c>
    </row>
    <row r="9" spans="1:80" ht="20.100000000000001" customHeight="1" x14ac:dyDescent="0.3">
      <c r="A9" s="31">
        <f t="shared" si="0"/>
        <v>1982</v>
      </c>
      <c r="B9" s="35">
        <f>IF(SUM('Est_Mun Cor NUTS II Tab'!B9)=0,"",'Est_Mun Cor NUTS II Tab'!B9/'BdP_Series Longas'!$F29*100)</f>
        <v>61637.167703231054</v>
      </c>
      <c r="C9" s="36">
        <f>IF(SUM('Est_Mun Cor NUTS II Tab'!C9)=0,"",'Est_Mun Cor NUTS II Tab'!C9/'BdP_Series Longas'!$F29*100)</f>
        <v>66412.011312580653</v>
      </c>
      <c r="D9" s="36">
        <f>IF(SUM('Est_Mun Cor NUTS II Tab'!D9)=0,"",'Est_Mun Cor NUTS II Tab'!D9/'BdP_Series Longas'!$F29*100)</f>
        <v>51267.988476181185</v>
      </c>
      <c r="E9" s="36">
        <f>IF(SUM('Est_Mun Cor NUTS II Tab'!E9)=0,"",'Est_Mun Cor NUTS II Tab'!E9/'BdP_Series Longas'!$F29*100)</f>
        <v>24025.800383552712</v>
      </c>
      <c r="F9" s="36">
        <f>IF(SUM('Est_Mun Cor NUTS II Tab'!F9)=0,"",'Est_Mun Cor NUTS II Tab'!F9/'BdP_Series Longas'!$F29*100)</f>
        <v>27545.352766237982</v>
      </c>
      <c r="G9" s="36">
        <f>IF(SUM('Est_Mun Cor NUTS II Tab'!G9)=0,"",'Est_Mun Cor NUTS II Tab'!G9/'BdP_Series Longas'!$F29*100)</f>
        <v>230893.05758980871</v>
      </c>
      <c r="H9" s="36">
        <f>IF(SUM('BdP_Series Longas'!B29*1000)=0,"",SUM('BdP_Series Longas'!B29*1000))</f>
        <v>19461000</v>
      </c>
      <c r="I9" s="44">
        <f>IF(SUM('BdP_Series Longas'!F29)=0,"",SUM('BdP_Series Longas'!F29))</f>
        <v>20.350444478700989</v>
      </c>
      <c r="J9" s="36">
        <f>IF(SUM('BdP_Series Longas'!C29*1000)=0,"",SUM('BdP_Series Longas'!C29*1000))</f>
        <v>101561299.99999999</v>
      </c>
    </row>
    <row r="10" spans="1:80" ht="20.100000000000001" customHeight="1" x14ac:dyDescent="0.3">
      <c r="A10" s="31">
        <f t="shared" si="0"/>
        <v>1983</v>
      </c>
      <c r="B10" s="35">
        <f>IF(SUM('Est_Mun Cor NUTS II Tab'!B10)=0,"",'Est_Mun Cor NUTS II Tab'!B10/'BdP_Series Longas'!$F30*100)</f>
        <v>73948.749522553306</v>
      </c>
      <c r="C10" s="36">
        <f>IF(SUM('Est_Mun Cor NUTS II Tab'!C10)=0,"",'Est_Mun Cor NUTS II Tab'!C10/'BdP_Series Longas'!$F30*100)</f>
        <v>59685.67171965984</v>
      </c>
      <c r="D10" s="36">
        <f>IF(SUM('Est_Mun Cor NUTS II Tab'!D10)=0,"",'Est_Mun Cor NUTS II Tab'!D10/'BdP_Series Longas'!$F30*100)</f>
        <v>28867.304201448736</v>
      </c>
      <c r="E10" s="36">
        <f>IF(SUM('Est_Mun Cor NUTS II Tab'!E10)=0,"",'Est_Mun Cor NUTS II Tab'!E10/'BdP_Series Longas'!$F30*100)</f>
        <v>16861.940138384409</v>
      </c>
      <c r="F10" s="36">
        <f>IF(SUM('Est_Mun Cor NUTS II Tab'!F10)=0,"",'Est_Mun Cor NUTS II Tab'!F10/'BdP_Series Longas'!$F30*100)</f>
        <v>11698.713639997546</v>
      </c>
      <c r="G10" s="36">
        <f>IF(SUM('Est_Mun Cor NUTS II Tab'!G10)=0,"",'Est_Mun Cor NUTS II Tab'!G10/'BdP_Series Longas'!$F30*100)</f>
        <v>191062.37922204382</v>
      </c>
      <c r="H10" s="36">
        <f>IF(SUM('BdP_Series Longas'!B30*1000)=0,"",SUM('BdP_Series Longas'!B30*1000))</f>
        <v>18795000</v>
      </c>
      <c r="I10" s="44">
        <f>IF(SUM('BdP_Series Longas'!F30)=0,"",SUM('BdP_Series Longas'!F30))</f>
        <v>25.738228252194734</v>
      </c>
      <c r="J10" s="36">
        <f>IF(SUM('BdP_Series Longas'!C30*1000)=0,"",SUM('BdP_Series Longas'!C30*1000))</f>
        <v>103289200</v>
      </c>
    </row>
    <row r="11" spans="1:80" ht="20.100000000000001" customHeight="1" x14ac:dyDescent="0.3">
      <c r="A11" s="31">
        <f t="shared" si="0"/>
        <v>1984</v>
      </c>
      <c r="B11" s="35">
        <f>IF(SUM('Est_Mun Cor NUTS II Tab'!B11)=0,"",'Est_Mun Cor NUTS II Tab'!B11/'BdP_Series Longas'!$F31*100)</f>
        <v>81006.457280385061</v>
      </c>
      <c r="C11" s="36">
        <f>IF(SUM('Est_Mun Cor NUTS II Tab'!C11)=0,"",'Est_Mun Cor NUTS II Tab'!C11/'BdP_Series Longas'!$F31*100)</f>
        <v>59687.972494412919</v>
      </c>
      <c r="D11" s="36">
        <f>IF(SUM('Est_Mun Cor NUTS II Tab'!D11)=0,"",'Est_Mun Cor NUTS II Tab'!D11/'BdP_Series Longas'!$F31*100)</f>
        <v>35445.647584665632</v>
      </c>
      <c r="E11" s="36">
        <f>IF(SUM('Est_Mun Cor NUTS II Tab'!E11)=0,"",'Est_Mun Cor NUTS II Tab'!E11/'BdP_Series Longas'!$F31*100)</f>
        <v>15795.675663285769</v>
      </c>
      <c r="F11" s="36">
        <f>IF(SUM('Est_Mun Cor NUTS II Tab'!F11)=0,"",'Est_Mun Cor NUTS II Tab'!F11/'BdP_Series Longas'!$F31*100)</f>
        <v>10809.061601054378</v>
      </c>
      <c r="G11" s="36">
        <f>IF(SUM('Est_Mun Cor NUTS II Tab'!G11)=0,"",'Est_Mun Cor NUTS II Tab'!G11/'BdP_Series Longas'!$F31*100)</f>
        <v>202744.81462380374</v>
      </c>
      <c r="H11" s="36">
        <f>IF(SUM('BdP_Series Longas'!B31*1000)=0,"",SUM('BdP_Series Longas'!B31*1000))</f>
        <v>16512599.999999998</v>
      </c>
      <c r="I11" s="44">
        <f>IF(SUM('BdP_Series Longas'!F31)=0,"",SUM('BdP_Series Longas'!F31))</f>
        <v>31.704879909887001</v>
      </c>
      <c r="J11" s="36">
        <f>IF(SUM('BdP_Series Longas'!C31*1000)=0,"",SUM('BdP_Series Longas'!C31*1000))</f>
        <v>101974500</v>
      </c>
    </row>
    <row r="12" spans="1:80" ht="20.100000000000001" customHeight="1" x14ac:dyDescent="0.3">
      <c r="A12" s="31">
        <f t="shared" si="0"/>
        <v>1985</v>
      </c>
      <c r="B12" s="35">
        <f>IF(SUM('Est_Mun Cor NUTS II Tab'!B12)=0,"",'Est_Mun Cor NUTS II Tab'!B12/'BdP_Series Longas'!$F32*100)</f>
        <v>82913.343034303442</v>
      </c>
      <c r="C12" s="36">
        <f>IF(SUM('Est_Mun Cor NUTS II Tab'!C12)=0,"",'Est_Mun Cor NUTS II Tab'!C12/'BdP_Series Longas'!$F32*100)</f>
        <v>54355.081708170823</v>
      </c>
      <c r="D12" s="36">
        <f>IF(SUM('Est_Mun Cor NUTS II Tab'!D12)=0,"",'Est_Mun Cor NUTS II Tab'!D12/'BdP_Series Longas'!$F32*100)</f>
        <v>41038.679967996803</v>
      </c>
      <c r="E12" s="36">
        <f>IF(SUM('Est_Mun Cor NUTS II Tab'!E12)=0,"",'Est_Mun Cor NUTS II Tab'!E12/'BdP_Series Longas'!$F32*100)</f>
        <v>19934.151815181518</v>
      </c>
      <c r="F12" s="36">
        <f>IF(SUM('Est_Mun Cor NUTS II Tab'!F12)=0,"",'Est_Mun Cor NUTS II Tab'!F12/'BdP_Series Longas'!$F32*100)</f>
        <v>13974.401340134014</v>
      </c>
      <c r="G12" s="36">
        <f>IF(SUM('Est_Mun Cor NUTS II Tab'!G12)=0,"",'Est_Mun Cor NUTS II Tab'!G12/'BdP_Series Longas'!$F32*100)</f>
        <v>212218.35458545855</v>
      </c>
      <c r="H12" s="36">
        <f>IF(SUM('BdP_Series Longas'!B32*1000)=0,"",SUM('BdP_Series Longas'!B32*1000))</f>
        <v>16178700</v>
      </c>
      <c r="I12" s="44">
        <f>IF(SUM('BdP_Series Longas'!F32)=0,"",SUM('BdP_Series Longas'!F32))</f>
        <v>37.082089413858959</v>
      </c>
      <c r="J12" s="36">
        <f>IF(SUM('BdP_Series Longas'!C32*1000)=0,"",SUM('BdP_Series Longas'!C32*1000))</f>
        <v>102904099.99999999</v>
      </c>
    </row>
    <row r="13" spans="1:80" ht="20.100000000000001" customHeight="1" x14ac:dyDescent="0.3">
      <c r="A13" s="31">
        <f t="shared" si="0"/>
        <v>1986</v>
      </c>
      <c r="B13" s="35">
        <f>IF(SUM('Est_Mun Cor NUTS II Tab'!B13)=0,"",'Est_Mun Cor NUTS II Tab'!B13/'BdP_Series Longas'!$F33*100)</f>
        <v>82835.684305479386</v>
      </c>
      <c r="C13" s="36">
        <f>IF(SUM('Est_Mun Cor NUTS II Tab'!C13)=0,"",'Est_Mun Cor NUTS II Tab'!C13/'BdP_Series Longas'!$F33*100)</f>
        <v>51971.13460095966</v>
      </c>
      <c r="D13" s="36">
        <f>IF(SUM('Est_Mun Cor NUTS II Tab'!D13)=0,"",'Est_Mun Cor NUTS II Tab'!D13/'BdP_Series Longas'!$F33*100)</f>
        <v>43601.95291985228</v>
      </c>
      <c r="E13" s="36">
        <f>IF(SUM('Est_Mun Cor NUTS II Tab'!E13)=0,"",'Est_Mun Cor NUTS II Tab'!E13/'BdP_Series Longas'!$F33*100)</f>
        <v>15867.637688911493</v>
      </c>
      <c r="F13" s="36">
        <f>IF(SUM('Est_Mun Cor NUTS II Tab'!F13)=0,"",'Est_Mun Cor NUTS II Tab'!F13/'BdP_Series Longas'!$F33*100)</f>
        <v>14267.253630158615</v>
      </c>
      <c r="G13" s="36">
        <f>IF(SUM('Est_Mun Cor NUTS II Tab'!G13)=0,"",'Est_Mun Cor NUTS II Tab'!G13/'BdP_Series Longas'!$F33*100)</f>
        <v>208543.66314536141</v>
      </c>
      <c r="H13" s="36">
        <f>IF(SUM('BdP_Series Longas'!B33*1000)=0,"",SUM('BdP_Series Longas'!B33*1000))</f>
        <v>17181400</v>
      </c>
      <c r="I13" s="44">
        <f>IF(SUM('BdP_Series Longas'!F33)=0,"",SUM('BdP_Series Longas'!F33))</f>
        <v>41.109571979000542</v>
      </c>
      <c r="J13" s="36">
        <f>IF(SUM('BdP_Series Longas'!C33*1000)=0,"",SUM('BdP_Series Longas'!C33*1000))</f>
        <v>106082500</v>
      </c>
    </row>
    <row r="14" spans="1:80" ht="20.100000000000001" customHeight="1" x14ac:dyDescent="0.3">
      <c r="A14" s="31">
        <f t="shared" si="0"/>
        <v>1987</v>
      </c>
      <c r="B14" s="35">
        <f>IF(SUM('Est_Mun Cor NUTS II Tab'!B14)=0,"",'Est_Mun Cor NUTS II Tab'!B14/'BdP_Series Longas'!$F34*100)</f>
        <v>86248.926409097316</v>
      </c>
      <c r="C14" s="36">
        <f>IF(SUM('Est_Mun Cor NUTS II Tab'!C14)=0,"",'Est_Mun Cor NUTS II Tab'!C14/'BdP_Series Longas'!$F34*100)</f>
        <v>62751.456805929862</v>
      </c>
      <c r="D14" s="36">
        <f>IF(SUM('Est_Mun Cor NUTS II Tab'!D14)=0,"",'Est_Mun Cor NUTS II Tab'!D14/'BdP_Series Longas'!$F34*100)</f>
        <v>47582.432219691203</v>
      </c>
      <c r="E14" s="36">
        <f>IF(SUM('Est_Mun Cor NUTS II Tab'!E14)=0,"",'Est_Mun Cor NUTS II Tab'!E14/'BdP_Series Longas'!$F34*100)</f>
        <v>23409.683290826837</v>
      </c>
      <c r="F14" s="36">
        <f>IF(SUM('Est_Mun Cor NUTS II Tab'!F14)=0,"",'Est_Mun Cor NUTS II Tab'!F14/'BdP_Series Longas'!$F34*100)</f>
        <v>16830.211727453105</v>
      </c>
      <c r="G14" s="36">
        <f>IF(SUM('Est_Mun Cor NUTS II Tab'!G14)=0,"",'Est_Mun Cor NUTS II Tab'!G14/'BdP_Series Longas'!$F34*100)</f>
        <v>236822.71045299832</v>
      </c>
      <c r="H14" s="36">
        <f>IF(SUM('BdP_Series Longas'!B34*1000)=0,"",SUM('BdP_Series Longas'!B34*1000))</f>
        <v>20724800</v>
      </c>
      <c r="I14" s="44">
        <f>IF(SUM('BdP_Series Longas'!F34)=0,"",SUM('BdP_Series Longas'!F34))</f>
        <v>44.426484212151621</v>
      </c>
      <c r="J14" s="36">
        <f>IF(SUM('BdP_Series Longas'!C34*1000)=0,"",SUM('BdP_Series Longas'!C34*1000))</f>
        <v>113307700</v>
      </c>
    </row>
    <row r="15" spans="1:80" ht="20.100000000000001" customHeight="1" x14ac:dyDescent="0.3">
      <c r="A15" s="31">
        <f t="shared" si="0"/>
        <v>1988</v>
      </c>
      <c r="B15" s="35">
        <f>IF(SUM('Est_Mun Cor NUTS II Tab'!B15)=0,"",'Est_Mun Cor NUTS II Tab'!B15/'BdP_Series Longas'!$F35*100)</f>
        <v>99700.734513411386</v>
      </c>
      <c r="C15" s="36">
        <f>IF(SUM('Est_Mun Cor NUTS II Tab'!C15)=0,"",'Est_Mun Cor NUTS II Tab'!C15/'BdP_Series Longas'!$F35*100)</f>
        <v>69689.993922542038</v>
      </c>
      <c r="D15" s="36">
        <f>IF(SUM('Est_Mun Cor NUTS II Tab'!D15)=0,"",'Est_Mun Cor NUTS II Tab'!D15/'BdP_Series Longas'!$F35*100)</f>
        <v>52704.496069961635</v>
      </c>
      <c r="E15" s="36">
        <f>IF(SUM('Est_Mun Cor NUTS II Tab'!E15)=0,"",'Est_Mun Cor NUTS II Tab'!E15/'BdP_Series Longas'!$F35*100)</f>
        <v>27364.515078720455</v>
      </c>
      <c r="F15" s="36">
        <f>IF(SUM('Est_Mun Cor NUTS II Tab'!F15)=0,"",'Est_Mun Cor NUTS II Tab'!F15/'BdP_Series Longas'!$F35*100)</f>
        <v>28733.043604454208</v>
      </c>
      <c r="G15" s="36">
        <f>IF(SUM('Est_Mun Cor NUTS II Tab'!G15)=0,"",'Est_Mun Cor NUTS II Tab'!G15/'BdP_Series Longas'!$F35*100)</f>
        <v>278192.78318908974</v>
      </c>
      <c r="H15" s="36">
        <f>IF(SUM('BdP_Series Longas'!B35*1000)=0,"",SUM('BdP_Series Longas'!B35*1000))</f>
        <v>23626000</v>
      </c>
      <c r="I15" s="44">
        <f>IF(SUM('BdP_Series Longas'!F35)=0,"",SUM('BdP_Series Longas'!F35))</f>
        <v>49.536950816896635</v>
      </c>
      <c r="J15" s="36">
        <f>IF(SUM('BdP_Series Longas'!C35*1000)=0,"",SUM('BdP_Series Longas'!C35*1000))</f>
        <v>120542100</v>
      </c>
    </row>
    <row r="16" spans="1:80" ht="20.100000000000001" customHeight="1" x14ac:dyDescent="0.3">
      <c r="A16" s="31">
        <f t="shared" si="0"/>
        <v>1989</v>
      </c>
      <c r="B16" s="35">
        <f>IF(SUM('Est_Mun Cor NUTS II Tab'!B16)=0,"",'Est_Mun Cor NUTS II Tab'!B16/'BdP_Series Longas'!$F36*100)</f>
        <v>110932.99571401044</v>
      </c>
      <c r="C16" s="36">
        <f>IF(SUM('Est_Mun Cor NUTS II Tab'!C16)=0,"",'Est_Mun Cor NUTS II Tab'!C16/'BdP_Series Longas'!$F36*100)</f>
        <v>78590.512500359269</v>
      </c>
      <c r="D16" s="36">
        <f>IF(SUM('Est_Mun Cor NUTS II Tab'!D16)=0,"",'Est_Mun Cor NUTS II Tab'!D16/'BdP_Series Longas'!$F36*100)</f>
        <v>57988.618107611044</v>
      </c>
      <c r="E16" s="36">
        <f>IF(SUM('Est_Mun Cor NUTS II Tab'!E16)=0,"",'Est_Mun Cor NUTS II Tab'!E16/'BdP_Series Longas'!$F36*100)</f>
        <v>27627.931634087334</v>
      </c>
      <c r="F16" s="36">
        <f>IF(SUM('Est_Mun Cor NUTS II Tab'!F16)=0,"",'Est_Mun Cor NUTS II Tab'!F16/'BdP_Series Longas'!$F36*100)</f>
        <v>41670.848091164204</v>
      </c>
      <c r="G16" s="36">
        <f>IF(SUM('Est_Mun Cor NUTS II Tab'!G16)=0,"",'Est_Mun Cor NUTS II Tab'!G16/'BdP_Series Longas'!$F36*100)</f>
        <v>316809.074442112</v>
      </c>
      <c r="H16" s="36">
        <f>IF(SUM('BdP_Series Longas'!B36*1000)=0,"",SUM('BdP_Series Longas'!B36*1000))</f>
        <v>24559000</v>
      </c>
      <c r="I16" s="44">
        <f>IF(SUM('BdP_Series Longas'!F36)=0,"",SUM('BdP_Series Longas'!F36))</f>
        <v>54.599942994421589</v>
      </c>
      <c r="J16" s="36">
        <f>IF(SUM('BdP_Series Longas'!C36*1000)=0,"",SUM('BdP_Series Longas'!C36*1000))</f>
        <v>127437199.99999999</v>
      </c>
    </row>
    <row r="17" spans="1:10" ht="20.100000000000001" customHeight="1" x14ac:dyDescent="0.3">
      <c r="A17" s="31">
        <f t="shared" si="0"/>
        <v>1990</v>
      </c>
      <c r="B17" s="35">
        <f>IF(SUM('Est_Mun Cor NUTS II Tab'!B17)=0,"",'Est_Mun Cor NUTS II Tab'!B17/'BdP_Series Longas'!$F37*100)</f>
        <v>101068.10770560119</v>
      </c>
      <c r="C17" s="36">
        <f>IF(SUM('Est_Mun Cor NUTS II Tab'!C17)=0,"",'Est_Mun Cor NUTS II Tab'!C17/'BdP_Series Longas'!$F37*100)</f>
        <v>78643.444224155552</v>
      </c>
      <c r="D17" s="36">
        <f>IF(SUM('Est_Mun Cor NUTS II Tab'!D17)=0,"",'Est_Mun Cor NUTS II Tab'!D17/'BdP_Series Longas'!$F37*100)</f>
        <v>85666.713512700808</v>
      </c>
      <c r="E17" s="36">
        <f>IF(SUM('Est_Mun Cor NUTS II Tab'!E17)=0,"",'Est_Mun Cor NUTS II Tab'!E17/'BdP_Series Longas'!$F37*100)</f>
        <v>33026.537463714223</v>
      </c>
      <c r="F17" s="36">
        <f>IF(SUM('Est_Mun Cor NUTS II Tab'!F17)=0,"",'Est_Mun Cor NUTS II Tab'!F17/'BdP_Series Longas'!$F37*100)</f>
        <v>27811.459510337205</v>
      </c>
      <c r="G17" s="36">
        <f>IF(SUM('Est_Mun Cor NUTS II Tab'!G17)=0,"",'Est_Mun Cor NUTS II Tab'!G17/'BdP_Series Longas'!$F37*100)</f>
        <v>326216.26241650898</v>
      </c>
      <c r="H17" s="36">
        <f>IF(SUM('BdP_Series Longas'!B37*1000)=0,"",SUM('BdP_Series Longas'!B37*1000))</f>
        <v>26385300</v>
      </c>
      <c r="I17" s="44">
        <f>IF(SUM('BdP_Series Longas'!F37)=0,"",SUM('BdP_Series Longas'!F37))</f>
        <v>58.236593860975617</v>
      </c>
      <c r="J17" s="36">
        <f>IF(SUM('BdP_Series Longas'!C37*1000)=0,"",SUM('BdP_Series Longas'!C37*1000))</f>
        <v>135286800</v>
      </c>
    </row>
    <row r="18" spans="1:10" ht="20.100000000000001" customHeight="1" x14ac:dyDescent="0.3">
      <c r="A18" s="31">
        <f t="shared" si="0"/>
        <v>1991</v>
      </c>
      <c r="B18" s="35">
        <f>IF(SUM('Est_Mun Cor NUTS II Tab'!B18)=0,"",'Est_Mun Cor NUTS II Tab'!B18/'BdP_Series Longas'!$F38*100)</f>
        <v>134803.79576528323</v>
      </c>
      <c r="C18" s="36">
        <f>IF(SUM('Est_Mun Cor NUTS II Tab'!C18)=0,"",'Est_Mun Cor NUTS II Tab'!C18/'BdP_Series Longas'!$F38*100)</f>
        <v>91390.886770487516</v>
      </c>
      <c r="D18" s="36">
        <f>IF(SUM('Est_Mun Cor NUTS II Tab'!D18)=0,"",'Est_Mun Cor NUTS II Tab'!D18/'BdP_Series Longas'!$F38*100)</f>
        <v>121458.49665535541</v>
      </c>
      <c r="E18" s="36">
        <f>IF(SUM('Est_Mun Cor NUTS II Tab'!E18)=0,"",'Est_Mun Cor NUTS II Tab'!E18/'BdP_Series Longas'!$F38*100)</f>
        <v>46182.87229785636</v>
      </c>
      <c r="F18" s="36">
        <f>IF(SUM('Est_Mun Cor NUTS II Tab'!F18)=0,"",'Est_Mun Cor NUTS II Tab'!F18/'BdP_Series Longas'!$F38*100)</f>
        <v>26877.757902494905</v>
      </c>
      <c r="G18" s="36">
        <f>IF(SUM('Est_Mun Cor NUTS II Tab'!G18)=0,"",'Est_Mun Cor NUTS II Tab'!G18/'BdP_Series Longas'!$F38*100)</f>
        <v>420713.80939147738</v>
      </c>
      <c r="H18" s="36">
        <f>IF(SUM('BdP_Series Longas'!B38*1000)=0,"",SUM('BdP_Series Longas'!B38*1000))</f>
        <v>28281100.000000004</v>
      </c>
      <c r="I18" s="44">
        <f>IF(SUM('BdP_Series Longas'!F38)=0,"",SUM('BdP_Series Longas'!F38))</f>
        <v>61.441386650448528</v>
      </c>
      <c r="J18" s="36">
        <f>IF(SUM('BdP_Series Longas'!C38*1000)=0,"",SUM('BdP_Series Longas'!C38*1000))</f>
        <v>139222200</v>
      </c>
    </row>
    <row r="19" spans="1:10" ht="20.100000000000001" customHeight="1" x14ac:dyDescent="0.3">
      <c r="A19" s="31">
        <f t="shared" si="0"/>
        <v>1992</v>
      </c>
      <c r="B19" s="35">
        <f>IF(SUM('Est_Mun Cor NUTS II Tab'!B19)=0,"",'Est_Mun Cor NUTS II Tab'!B19/'BdP_Series Longas'!$F39*100)</f>
        <v>158526.81983962189</v>
      </c>
      <c r="C19" s="36">
        <f>IF(SUM('Est_Mun Cor NUTS II Tab'!C19)=0,"",'Est_Mun Cor NUTS II Tab'!C19/'BdP_Series Longas'!$F39*100)</f>
        <v>106862.58246956815</v>
      </c>
      <c r="D19" s="36">
        <f>IF(SUM('Est_Mun Cor NUTS II Tab'!D19)=0,"",'Est_Mun Cor NUTS II Tab'!D19/'BdP_Series Longas'!$F39*100)</f>
        <v>132281.3367683813</v>
      </c>
      <c r="E19" s="36">
        <f>IF(SUM('Est_Mun Cor NUTS II Tab'!E19)=0,"",'Est_Mun Cor NUTS II Tab'!E19/'BdP_Series Longas'!$F39*100)</f>
        <v>55772.637605551805</v>
      </c>
      <c r="F19" s="36">
        <f>IF(SUM('Est_Mun Cor NUTS II Tab'!F19)=0,"",'Est_Mun Cor NUTS II Tab'!F19/'BdP_Series Longas'!$F39*100)</f>
        <v>36349.244633502341</v>
      </c>
      <c r="G19" s="36">
        <f>IF(SUM('Est_Mun Cor NUTS II Tab'!G19)=0,"",'Est_Mun Cor NUTS II Tab'!G19/'BdP_Series Longas'!$F39*100)</f>
        <v>489792.62131662556</v>
      </c>
      <c r="H19" s="36">
        <f>IF(SUM('BdP_Series Longas'!B39*1000)=0,"",SUM('BdP_Series Longas'!B39*1000))</f>
        <v>30673600</v>
      </c>
      <c r="I19" s="44">
        <f>IF(SUM('BdP_Series Longas'!F39)=0,"",SUM('BdP_Series Longas'!F39))</f>
        <v>63.383495905273591</v>
      </c>
      <c r="J19" s="36">
        <f>IF(SUM('BdP_Series Longas'!C39*1000)=0,"",SUM('BdP_Series Longas'!C39*1000))</f>
        <v>141620500</v>
      </c>
    </row>
    <row r="20" spans="1:10" ht="20.100000000000001" customHeight="1" x14ac:dyDescent="0.3">
      <c r="A20" s="31">
        <f t="shared" si="0"/>
        <v>1993</v>
      </c>
      <c r="B20" s="35">
        <f>IF(SUM('Est_Mun Cor NUTS II Tab'!B20)=0,"",'Est_Mun Cor NUTS II Tab'!B20/'BdP_Series Longas'!$F40*100)</f>
        <v>177312.4351981233</v>
      </c>
      <c r="C20" s="36">
        <f>IF(SUM('Est_Mun Cor NUTS II Tab'!C20)=0,"",'Est_Mun Cor NUTS II Tab'!C20/'BdP_Series Longas'!$F40*100)</f>
        <v>130447.9759743419</v>
      </c>
      <c r="D20" s="36">
        <f>IF(SUM('Est_Mun Cor NUTS II Tab'!D20)=0,"",'Est_Mun Cor NUTS II Tab'!D20/'BdP_Series Longas'!$F40*100)</f>
        <v>157620.88582937373</v>
      </c>
      <c r="E20" s="36">
        <f>IF(SUM('Est_Mun Cor NUTS II Tab'!E20)=0,"",'Est_Mun Cor NUTS II Tab'!E20/'BdP_Series Longas'!$F40*100)</f>
        <v>67608.584315647706</v>
      </c>
      <c r="F20" s="36">
        <f>IF(SUM('Est_Mun Cor NUTS II Tab'!F20)=0,"",'Est_Mun Cor NUTS II Tab'!F20/'BdP_Series Longas'!$F40*100)</f>
        <v>44394.476959063628</v>
      </c>
      <c r="G20" s="36">
        <f>IF(SUM('Est_Mun Cor NUTS II Tab'!G20)=0,"",'Est_Mun Cor NUTS II Tab'!G20/'BdP_Series Longas'!$F40*100)</f>
        <v>577385.9107481183</v>
      </c>
      <c r="H20" s="36">
        <f>IF(SUM('BdP_Series Longas'!B40*1000)=0,"",SUM('BdP_Series Longas'!B40*1000))</f>
        <v>28718400</v>
      </c>
      <c r="I20" s="44">
        <f>IF(SUM('BdP_Series Longas'!F40)=0,"",SUM('BdP_Series Longas'!F40))</f>
        <v>64.603529444537287</v>
      </c>
      <c r="J20" s="36">
        <f>IF(SUM('BdP_Series Longas'!C40*1000)=0,"",SUM('BdP_Series Longas'!C40*1000))</f>
        <v>139253900.00000003</v>
      </c>
    </row>
    <row r="21" spans="1:10" ht="20.100000000000001" customHeight="1" x14ac:dyDescent="0.3">
      <c r="A21" s="31">
        <f t="shared" si="0"/>
        <v>1994</v>
      </c>
      <c r="B21" s="35">
        <f>IF(SUM('Est_Mun Cor NUTS II Tab'!B21)=0,"",'Est_Mun Cor NUTS II Tab'!B21/'BdP_Series Longas'!$F41*100)</f>
        <v>153543.82729970565</v>
      </c>
      <c r="C21" s="36">
        <f>IF(SUM('Est_Mun Cor NUTS II Tab'!C21)=0,"",'Est_Mun Cor NUTS II Tab'!C21/'BdP_Series Longas'!$F41*100)</f>
        <v>108955.77588506721</v>
      </c>
      <c r="D21" s="36">
        <f>IF(SUM('Est_Mun Cor NUTS II Tab'!D21)=0,"",'Est_Mun Cor NUTS II Tab'!D21/'BdP_Series Longas'!$F41*100)</f>
        <v>128874.84684663382</v>
      </c>
      <c r="E21" s="36">
        <f>IF(SUM('Est_Mun Cor NUTS II Tab'!E21)=0,"",'Est_Mun Cor NUTS II Tab'!E21/'BdP_Series Longas'!$F41*100)</f>
        <v>46991.923811057401</v>
      </c>
      <c r="F21" s="36">
        <f>IF(SUM('Est_Mun Cor NUTS II Tab'!F21)=0,"",'Est_Mun Cor NUTS II Tab'!F21/'BdP_Series Longas'!$F41*100)</f>
        <v>26835.579818382193</v>
      </c>
      <c r="G21" s="36">
        <f>IF(SUM('Est_Mun Cor NUTS II Tab'!G21)=0,"",'Est_Mun Cor NUTS II Tab'!G21/'BdP_Series Longas'!$F41*100)</f>
        <v>465201.95366084628</v>
      </c>
      <c r="H21" s="36">
        <f>IF(SUM('BdP_Series Longas'!B41*1000)=0,"",SUM('BdP_Series Longas'!B41*1000))</f>
        <v>28524200</v>
      </c>
      <c r="I21" s="44">
        <f>IF(SUM('BdP_Series Longas'!F41)=0,"",SUM('BdP_Series Longas'!F41))</f>
        <v>67.434318929189942</v>
      </c>
      <c r="J21" s="36">
        <f>IF(SUM('BdP_Series Longas'!C41*1000)=0,"",SUM('BdP_Series Longas'!C41*1000))</f>
        <v>141751500</v>
      </c>
    </row>
    <row r="22" spans="1:10" ht="20.100000000000001" customHeight="1" x14ac:dyDescent="0.3">
      <c r="A22" s="31">
        <f t="shared" si="0"/>
        <v>1995</v>
      </c>
      <c r="B22" s="35">
        <f>IF(SUM('Est_Mun Cor NUTS II Tab'!B22)=0,"",'Est_Mun Cor NUTS II Tab'!B22/'BdP_Series Longas'!$F42*100)</f>
        <v>148236.79537507179</v>
      </c>
      <c r="C22" s="36">
        <f>IF(SUM('Est_Mun Cor NUTS II Tab'!C22)=0,"",'Est_Mun Cor NUTS II Tab'!C22/'BdP_Series Longas'!$F42*100)</f>
        <v>106571.34612650277</v>
      </c>
      <c r="D22" s="36">
        <f>IF(SUM('Est_Mun Cor NUTS II Tab'!D22)=0,"",'Est_Mun Cor NUTS II Tab'!D22/'BdP_Series Longas'!$F42*100)</f>
        <v>90490.196469919116</v>
      </c>
      <c r="E22" s="36">
        <f>IF(SUM('Est_Mun Cor NUTS II Tab'!E22)=0,"",'Est_Mun Cor NUTS II Tab'!E22/'BdP_Series Longas'!$F42*100)</f>
        <v>29505.551007710677</v>
      </c>
      <c r="F22" s="36">
        <f>IF(SUM('Est_Mun Cor NUTS II Tab'!F22)=0,"",'Est_Mun Cor NUTS II Tab'!F22/'BdP_Series Longas'!$F42*100)</f>
        <v>18509.684574375486</v>
      </c>
      <c r="G22" s="36">
        <f>IF(SUM('Est_Mun Cor NUTS II Tab'!G22)=0,"",'Est_Mun Cor NUTS II Tab'!G22/'BdP_Series Longas'!$F42*100)</f>
        <v>393313.57355357986</v>
      </c>
      <c r="H22" s="36">
        <f>IF(SUM('BdP_Series Longas'!B42*1000)=0,"",SUM('BdP_Series Longas'!B42*1000))</f>
        <v>29749800.000000004</v>
      </c>
      <c r="I22" s="44">
        <f>IF(SUM('BdP_Series Longas'!F42)=0,"",SUM('BdP_Series Longas'!F42))</f>
        <v>69.671728885572335</v>
      </c>
      <c r="J22" s="36">
        <f>IF(SUM('BdP_Series Longas'!C42*1000)=0,"",SUM('BdP_Series Longas'!C42*1000))</f>
        <v>145127400</v>
      </c>
    </row>
    <row r="23" spans="1:10" ht="20.100000000000001" customHeight="1" x14ac:dyDescent="0.3">
      <c r="A23" s="31">
        <f t="shared" si="0"/>
        <v>1996</v>
      </c>
      <c r="B23" s="35">
        <f>IF(SUM('Est_Mun Cor NUTS II Tab'!B23)=0,"",'Est_Mun Cor NUTS II Tab'!B23/'BdP_Series Longas'!$F43*100)</f>
        <v>191354.11749097667</v>
      </c>
      <c r="C23" s="36">
        <f>IF(SUM('Est_Mun Cor NUTS II Tab'!C23)=0,"",'Est_Mun Cor NUTS II Tab'!C23/'BdP_Series Longas'!$F43*100)</f>
        <v>131353.74565394555</v>
      </c>
      <c r="D23" s="36">
        <f>IF(SUM('Est_Mun Cor NUTS II Tab'!D23)=0,"",'Est_Mun Cor NUTS II Tab'!D23/'BdP_Series Longas'!$F43*100)</f>
        <v>140749.38150461781</v>
      </c>
      <c r="E23" s="36">
        <f>IF(SUM('Est_Mun Cor NUTS II Tab'!E23)=0,"",'Est_Mun Cor NUTS II Tab'!E23/'BdP_Series Longas'!$F43*100)</f>
        <v>41280.099902820191</v>
      </c>
      <c r="F23" s="36">
        <f>IF(SUM('Est_Mun Cor NUTS II Tab'!F23)=0,"",'Est_Mun Cor NUTS II Tab'!F23/'BdP_Series Longas'!$F43*100)</f>
        <v>27755.340340028532</v>
      </c>
      <c r="G23" s="36">
        <f>IF(SUM('Est_Mun Cor NUTS II Tab'!G23)=0,"",'Est_Mun Cor NUTS II Tab'!G23/'BdP_Series Longas'!$F43*100)</f>
        <v>532494.07704468549</v>
      </c>
      <c r="H23" s="36">
        <f>IF(SUM('BdP_Series Longas'!B43*1000)=0,"",SUM('BdP_Series Longas'!B43*1000))</f>
        <v>31292899.999999996</v>
      </c>
      <c r="I23" s="44">
        <f>IF(SUM('BdP_Series Longas'!F43)=0,"",SUM('BdP_Series Longas'!F43))</f>
        <v>71.831309977662656</v>
      </c>
      <c r="J23" s="36">
        <f>IF(SUM('BdP_Series Longas'!C43*1000)=0,"",SUM('BdP_Series Longas'!C43*1000))</f>
        <v>150213099.99999997</v>
      </c>
    </row>
    <row r="24" spans="1:10" ht="20.100000000000001" customHeight="1" x14ac:dyDescent="0.3">
      <c r="A24" s="31">
        <f t="shared" si="0"/>
        <v>1997</v>
      </c>
      <c r="B24" s="35">
        <f>IF(SUM('Est_Mun Cor NUTS II Tab'!B24)=0,"",'Est_Mun Cor NUTS II Tab'!B24/'BdP_Series Longas'!$F44*100)</f>
        <v>235080.19568555907</v>
      </c>
      <c r="C24" s="36">
        <f>IF(SUM('Est_Mun Cor NUTS II Tab'!C24)=0,"",'Est_Mun Cor NUTS II Tab'!C24/'BdP_Series Longas'!$F44*100)</f>
        <v>157431.84767074074</v>
      </c>
      <c r="D24" s="36">
        <f>IF(SUM('Est_Mun Cor NUTS II Tab'!D24)=0,"",'Est_Mun Cor NUTS II Tab'!D24/'BdP_Series Longas'!$F44*100)</f>
        <v>185876.36469078262</v>
      </c>
      <c r="E24" s="36">
        <f>IF(SUM('Est_Mun Cor NUTS II Tab'!E24)=0,"",'Est_Mun Cor NUTS II Tab'!E24/'BdP_Series Longas'!$F44*100)</f>
        <v>47548.08132592027</v>
      </c>
      <c r="F24" s="36">
        <f>IF(SUM('Est_Mun Cor NUTS II Tab'!F24)=0,"",'Est_Mun Cor NUTS II Tab'!F24/'BdP_Series Longas'!$F44*100)</f>
        <v>43554.407753188483</v>
      </c>
      <c r="G24" s="36">
        <f>IF(SUM('Est_Mun Cor NUTS II Tab'!G24)=0,"",'Est_Mun Cor NUTS II Tab'!G24/'BdP_Series Longas'!$F44*100)</f>
        <v>669490.89712619118</v>
      </c>
      <c r="H24" s="36">
        <f>IF(SUM('BdP_Series Longas'!B44*1000)=0,"",SUM('BdP_Series Longas'!B44*1000))</f>
        <v>35724700</v>
      </c>
      <c r="I24" s="44">
        <f>IF(SUM('BdP_Series Longas'!F44)=0,"",SUM('BdP_Series Longas'!F44))</f>
        <v>74.467805188007191</v>
      </c>
      <c r="J24" s="36">
        <f>IF(SUM('BdP_Series Longas'!C44*1000)=0,"",SUM('BdP_Series Longas'!C44*1000))</f>
        <v>156823600</v>
      </c>
    </row>
    <row r="25" spans="1:10" ht="20.100000000000001" customHeight="1" x14ac:dyDescent="0.3">
      <c r="A25" s="31">
        <f t="shared" si="0"/>
        <v>1998</v>
      </c>
      <c r="B25" s="35">
        <f>IF(SUM('Est_Mun Cor NUTS II Tab'!B25)=0,"",'Est_Mun Cor NUTS II Tab'!B25/'BdP_Series Longas'!$F45*100)</f>
        <v>226864.82552515177</v>
      </c>
      <c r="C25" s="36">
        <f>IF(SUM('Est_Mun Cor NUTS II Tab'!C25)=0,"",'Est_Mun Cor NUTS II Tab'!C25/'BdP_Series Longas'!$F45*100)</f>
        <v>163919.20186779014</v>
      </c>
      <c r="D25" s="36">
        <f>IF(SUM('Est_Mun Cor NUTS II Tab'!D25)=0,"",'Est_Mun Cor NUTS II Tab'!D25/'BdP_Series Longas'!$F45*100)</f>
        <v>218352.70857810861</v>
      </c>
      <c r="E25" s="36">
        <f>IF(SUM('Est_Mun Cor NUTS II Tab'!E25)=0,"",'Est_Mun Cor NUTS II Tab'!E25/'BdP_Series Longas'!$F45*100)</f>
        <v>51713.666447750802</v>
      </c>
      <c r="F25" s="36">
        <f>IF(SUM('Est_Mun Cor NUTS II Tab'!F25)=0,"",'Est_Mun Cor NUTS II Tab'!F25/'BdP_Series Longas'!$F45*100)</f>
        <v>45191.292883154747</v>
      </c>
      <c r="G25" s="36">
        <f>IF(SUM('Est_Mun Cor NUTS II Tab'!G25)=0,"",'Est_Mun Cor NUTS II Tab'!G25/'BdP_Series Longas'!$F45*100)</f>
        <v>706041.69530195603</v>
      </c>
      <c r="H25" s="36">
        <f>IF(SUM('BdP_Series Longas'!B45*1000)=0,"",SUM('BdP_Series Longas'!B45*1000))</f>
        <v>39916899.999999993</v>
      </c>
      <c r="I25" s="44">
        <f>IF(SUM('BdP_Series Longas'!F45)=0,"",SUM('BdP_Series Longas'!F45))</f>
        <v>76.291245061615513</v>
      </c>
      <c r="J25" s="36">
        <f>IF(SUM('BdP_Series Longas'!C45*1000)=0,"",SUM('BdP_Series Longas'!C45*1000))</f>
        <v>164363700</v>
      </c>
    </row>
    <row r="26" spans="1:10" ht="20.100000000000001" customHeight="1" x14ac:dyDescent="0.3">
      <c r="A26" s="31">
        <f t="shared" si="0"/>
        <v>1999</v>
      </c>
      <c r="B26" s="35">
        <f>IF(SUM('Est_Mun Cor NUTS II Tab'!B26)=0,"",'Est_Mun Cor NUTS II Tab'!B26/'BdP_Series Longas'!$F46*100)</f>
        <v>192303.15795593429</v>
      </c>
      <c r="C26" s="36">
        <f>IF(SUM('Est_Mun Cor NUTS II Tab'!C26)=0,"",'Est_Mun Cor NUTS II Tab'!C26/'BdP_Series Longas'!$F46*100)</f>
        <v>204017.14708170362</v>
      </c>
      <c r="D26" s="36">
        <f>IF(SUM('Est_Mun Cor NUTS II Tab'!D26)=0,"",'Est_Mun Cor NUTS II Tab'!D26/'BdP_Series Longas'!$F46*100)</f>
        <v>169412.76584280722</v>
      </c>
      <c r="E26" s="36">
        <f>IF(SUM('Est_Mun Cor NUTS II Tab'!E26)=0,"",'Est_Mun Cor NUTS II Tab'!E26/'BdP_Series Longas'!$F46*100)</f>
        <v>26180.060034098857</v>
      </c>
      <c r="F26" s="36">
        <f>IF(SUM('Est_Mun Cor NUTS II Tab'!F26)=0,"",'Est_Mun Cor NUTS II Tab'!F26/'BdP_Series Longas'!$F46*100)</f>
        <v>49187.207131940595</v>
      </c>
      <c r="G26" s="36">
        <f>IF(SUM('Est_Mun Cor NUTS II Tab'!G26)=0,"",'Est_Mun Cor NUTS II Tab'!G26/'BdP_Series Longas'!$F46*100)</f>
        <v>641099.05502467451</v>
      </c>
      <c r="H26" s="36">
        <f>IF(SUM('BdP_Series Longas'!B46*1000)=0,"",SUM('BdP_Series Longas'!B46*1000))</f>
        <v>42339600</v>
      </c>
      <c r="I26" s="44">
        <f>IF(SUM('BdP_Series Longas'!F46)=0,"",SUM('BdP_Series Longas'!F46))</f>
        <v>77.940981964874496</v>
      </c>
      <c r="J26" s="36">
        <f>IF(SUM('BdP_Series Longas'!C46*1000)=0,"",SUM('BdP_Series Longas'!C46*1000))</f>
        <v>170784700</v>
      </c>
    </row>
    <row r="27" spans="1:10" ht="20.100000000000001" customHeight="1" x14ac:dyDescent="0.3">
      <c r="A27" s="31">
        <f t="shared" si="0"/>
        <v>2000</v>
      </c>
      <c r="B27" s="35">
        <f>IF(SUM('Est_Mun Cor NUTS II Tab'!B27)=0,"",'Est_Mun Cor NUTS II Tab'!B27/'BdP_Series Longas'!$F47*100)</f>
        <v>233179.55065742653</v>
      </c>
      <c r="C27" s="36">
        <f>IF(SUM('Est_Mun Cor NUTS II Tab'!C27)=0,"",'Est_Mun Cor NUTS II Tab'!C27/'BdP_Series Longas'!$F47*100)</f>
        <v>150996.62961309718</v>
      </c>
      <c r="D27" s="36">
        <f>IF(SUM('Est_Mun Cor NUTS II Tab'!D27)=0,"",'Est_Mun Cor NUTS II Tab'!D27/'BdP_Series Longas'!$F47*100)</f>
        <v>167842.91549460127</v>
      </c>
      <c r="E27" s="36">
        <f>IF(SUM('Est_Mun Cor NUTS II Tab'!E27)=0,"",'Est_Mun Cor NUTS II Tab'!E27/'BdP_Series Longas'!$F47*100)</f>
        <v>34862.622891505307</v>
      </c>
      <c r="F27" s="36">
        <f>IF(SUM('Est_Mun Cor NUTS II Tab'!F27)=0,"",'Est_Mun Cor NUTS II Tab'!F27/'BdP_Series Longas'!$F47*100)</f>
        <v>28310.336571921038</v>
      </c>
      <c r="G27" s="36">
        <f>IF(SUM('Est_Mun Cor NUTS II Tab'!G27)=0,"",'Est_Mun Cor NUTS II Tab'!G27/'BdP_Series Longas'!$F47*100)</f>
        <v>615193.28041297907</v>
      </c>
      <c r="H27" s="36">
        <f>IF(SUM('BdP_Series Longas'!B47*1000)=0,"",SUM('BdP_Series Longas'!B47*1000))</f>
        <v>44057500</v>
      </c>
      <c r="I27" s="44">
        <f>IF(SUM('BdP_Series Longas'!F47)=0,"",SUM('BdP_Series Longas'!F47))</f>
        <v>81.620382454746618</v>
      </c>
      <c r="J27" s="36">
        <f>IF(SUM('BdP_Series Longas'!C47*1000)=0,"",SUM('BdP_Series Longas'!C47*1000))</f>
        <v>177302100</v>
      </c>
    </row>
    <row r="28" spans="1:10" ht="20.100000000000001" customHeight="1" x14ac:dyDescent="0.3">
      <c r="A28" s="31">
        <f t="shared" si="0"/>
        <v>2001</v>
      </c>
      <c r="B28" s="35">
        <f>IF(SUM('Est_Mun Cor NUTS II Tab'!B28)=0,"",'Est_Mun Cor NUTS II Tab'!B28/'BdP_Series Longas'!$F48*100)</f>
        <v>322739.70473590889</v>
      </c>
      <c r="C28" s="36">
        <f>IF(SUM('Est_Mun Cor NUTS II Tab'!C28)=0,"",'Est_Mun Cor NUTS II Tab'!C28/'BdP_Series Longas'!$F48*100)</f>
        <v>258517.24374752794</v>
      </c>
      <c r="D28" s="36">
        <f>IF(SUM('Est_Mun Cor NUTS II Tab'!D28)=0,"",'Est_Mun Cor NUTS II Tab'!D28/'BdP_Series Longas'!$F48*100)</f>
        <v>118393.33501379564</v>
      </c>
      <c r="E28" s="36">
        <f>IF(SUM('Est_Mun Cor NUTS II Tab'!E28)=0,"",'Est_Mun Cor NUTS II Tab'!E28/'BdP_Series Longas'!$F48*100)</f>
        <v>79946.014880449657</v>
      </c>
      <c r="F28" s="36">
        <f>IF(SUM('Est_Mun Cor NUTS II Tab'!F28)=0,"",'Est_Mun Cor NUTS II Tab'!F28/'BdP_Series Longas'!$F48*100)</f>
        <v>22532.307441982739</v>
      </c>
      <c r="G28" s="36">
        <f>IF(SUM('Est_Mun Cor NUTS II Tab'!G28)=0,"",'Est_Mun Cor NUTS II Tab'!G28/'BdP_Series Longas'!$F48*100)</f>
        <v>802128.6058196649</v>
      </c>
      <c r="H28" s="36">
        <f>IF(SUM('BdP_Series Longas'!B48*1000)=0,"",SUM('BdP_Series Longas'!B48*1000))</f>
        <v>44485800</v>
      </c>
      <c r="I28" s="44">
        <f>IF(SUM('BdP_Series Longas'!F48)=0,"",SUM('BdP_Series Longas'!F48))</f>
        <v>83.571386824559724</v>
      </c>
      <c r="J28" s="36">
        <f>IF(SUM('BdP_Series Longas'!C48*1000)=0,"",SUM('BdP_Series Longas'!C48*1000))</f>
        <v>180748200</v>
      </c>
    </row>
    <row r="29" spans="1:10" ht="20.100000000000001" customHeight="1" x14ac:dyDescent="0.3">
      <c r="A29" s="31">
        <f t="shared" si="0"/>
        <v>2002</v>
      </c>
      <c r="B29" s="35">
        <f>IF(SUM('Est_Mun Cor NUTS II Tab'!B29)=0,"",'Est_Mun Cor NUTS II Tab'!B29/'BdP_Series Longas'!$F49*100)</f>
        <v>337177.15793328901</v>
      </c>
      <c r="C29" s="36">
        <f>IF(SUM('Est_Mun Cor NUTS II Tab'!C29)=0,"",'Est_Mun Cor NUTS II Tab'!C29/'BdP_Series Longas'!$F49*100)</f>
        <v>292696.68289903825</v>
      </c>
      <c r="D29" s="36">
        <f>IF(SUM('Est_Mun Cor NUTS II Tab'!D29)=0,"",'Est_Mun Cor NUTS II Tab'!D29/'BdP_Series Longas'!$F49*100)</f>
        <v>99512.674814503334</v>
      </c>
      <c r="E29" s="36">
        <f>IF(SUM('Est_Mun Cor NUTS II Tab'!E29)=0,"",'Est_Mun Cor NUTS II Tab'!E29/'BdP_Series Longas'!$F49*100)</f>
        <v>90779.810908696309</v>
      </c>
      <c r="F29" s="36">
        <f>IF(SUM('Est_Mun Cor NUTS II Tab'!F29)=0,"",'Est_Mun Cor NUTS II Tab'!F29/'BdP_Series Longas'!$F49*100)</f>
        <v>46928.941549897587</v>
      </c>
      <c r="G29" s="36">
        <f>IF(SUM('Est_Mun Cor NUTS II Tab'!G29)=0,"",'Est_Mun Cor NUTS II Tab'!G29/'BdP_Series Longas'!$F49*100)</f>
        <v>867095.26810542447</v>
      </c>
      <c r="H29" s="36">
        <f>IF(SUM('BdP_Series Longas'!B49*1000)=0,"",SUM('BdP_Series Longas'!B49*1000))</f>
        <v>42977000</v>
      </c>
      <c r="I29" s="44">
        <f>IF(SUM('BdP_Series Longas'!F49)=0,"",SUM('BdP_Series Longas'!F49))</f>
        <v>85.767968913604946</v>
      </c>
      <c r="J29" s="36">
        <f>IF(SUM('BdP_Series Longas'!C49*1000)=0,"",SUM('BdP_Series Longas'!C49*1000))</f>
        <v>182141700</v>
      </c>
    </row>
    <row r="30" spans="1:10" ht="20.100000000000001" customHeight="1" x14ac:dyDescent="0.3">
      <c r="A30" s="31">
        <f t="shared" si="0"/>
        <v>2003</v>
      </c>
      <c r="B30" s="35">
        <f>IF(SUM('Est_Mun Cor NUTS II Tab'!B30)=0,"",'Est_Mun Cor NUTS II Tab'!B30/'BdP_Series Longas'!$F50*100)</f>
        <v>236022.84728518294</v>
      </c>
      <c r="C30" s="36">
        <f>IF(SUM('Est_Mun Cor NUTS II Tab'!C30)=0,"",'Est_Mun Cor NUTS II Tab'!C30/'BdP_Series Longas'!$F50*100)</f>
        <v>213776.06852312788</v>
      </c>
      <c r="D30" s="36">
        <f>IF(SUM('Est_Mun Cor NUTS II Tab'!D30)=0,"",'Est_Mun Cor NUTS II Tab'!D30/'BdP_Series Longas'!$F50*100)</f>
        <v>111025.42989287106</v>
      </c>
      <c r="E30" s="36">
        <f>IF(SUM('Est_Mun Cor NUTS II Tab'!E30)=0,"",'Est_Mun Cor NUTS II Tab'!E30/'BdP_Series Longas'!$F50*100)</f>
        <v>70574.846108067228</v>
      </c>
      <c r="F30" s="36">
        <f>IF(SUM('Est_Mun Cor NUTS II Tab'!F30)=0,"",'Est_Mun Cor NUTS II Tab'!F30/'BdP_Series Longas'!$F50*100)</f>
        <v>44351.311556940149</v>
      </c>
      <c r="G30" s="36">
        <f>IF(SUM('Est_Mun Cor NUTS II Tab'!G30)=0,"",'Est_Mun Cor NUTS II Tab'!G30/'BdP_Series Longas'!$F50*100)</f>
        <v>675750.50336618919</v>
      </c>
      <c r="H30" s="36">
        <f>IF(SUM('BdP_Series Longas'!B50*1000)=0,"",SUM('BdP_Series Longas'!B50*1000))</f>
        <v>39833700</v>
      </c>
      <c r="I30" s="44">
        <f>IF(SUM('BdP_Series Longas'!F50)=0,"",SUM('BdP_Series Longas'!F50))</f>
        <v>87.127984595957713</v>
      </c>
      <c r="J30" s="36">
        <f>IF(SUM('BdP_Series Longas'!C50*1000)=0,"",SUM('BdP_Series Longas'!C50*1000))</f>
        <v>180446800</v>
      </c>
    </row>
    <row r="31" spans="1:10" ht="20.100000000000001" customHeight="1" x14ac:dyDescent="0.3">
      <c r="A31" s="31">
        <f t="shared" si="0"/>
        <v>2004</v>
      </c>
      <c r="B31" s="35">
        <f>IF(SUM('Est_Mun Cor NUTS II Tab'!B31)=0,"",'Est_Mun Cor NUTS II Tab'!B31/'BdP_Series Longas'!$F51*100)</f>
        <v>213235.15253892116</v>
      </c>
      <c r="C31" s="36">
        <f>IF(SUM('Est_Mun Cor NUTS II Tab'!C31)=0,"",'Est_Mun Cor NUTS II Tab'!C31/'BdP_Series Longas'!$F51*100)</f>
        <v>205142.41437695958</v>
      </c>
      <c r="D31" s="36">
        <f>IF(SUM('Est_Mun Cor NUTS II Tab'!D31)=0,"",'Est_Mun Cor NUTS II Tab'!D31/'BdP_Series Longas'!$F51*100)</f>
        <v>65107.974227089348</v>
      </c>
      <c r="E31" s="36">
        <f>IF(SUM('Est_Mun Cor NUTS II Tab'!E31)=0,"",'Est_Mun Cor NUTS II Tab'!E31/'BdP_Series Longas'!$F51*100)</f>
        <v>67590.824868936543</v>
      </c>
      <c r="F31" s="36">
        <f>IF(SUM('Est_Mun Cor NUTS II Tab'!F31)=0,"",'Est_Mun Cor NUTS II Tab'!F31/'BdP_Series Longas'!$F51*100)</f>
        <v>43734.540482552162</v>
      </c>
      <c r="G31" s="36">
        <f>IF(SUM('Est_Mun Cor NUTS II Tab'!G31)=0,"",'Est_Mun Cor NUTS II Tab'!G31/'BdP_Series Longas'!$F51*100)</f>
        <v>594809.71795896732</v>
      </c>
      <c r="H31" s="36">
        <f>IF(SUM('BdP_Series Longas'!B51*1000)=0,"",SUM('BdP_Series Longas'!B51*1000))</f>
        <v>39908900</v>
      </c>
      <c r="I31" s="44">
        <f>IF(SUM('BdP_Series Longas'!F51)=0,"",SUM('BdP_Series Longas'!F51))</f>
        <v>89.360268010393668</v>
      </c>
      <c r="J31" s="36">
        <f>IF(SUM('BdP_Series Longas'!C51*1000)=0,"",SUM('BdP_Series Longas'!C51*1000))</f>
        <v>183674500</v>
      </c>
    </row>
    <row r="32" spans="1:10" ht="20.100000000000001" customHeight="1" x14ac:dyDescent="0.3">
      <c r="A32" s="31">
        <f t="shared" si="0"/>
        <v>2005</v>
      </c>
      <c r="B32" s="35">
        <f>IF(SUM('Est_Mun Cor NUTS II Tab'!B32)=0,"",'Est_Mun Cor NUTS II Tab'!B32/'BdP_Series Longas'!$F52*100)</f>
        <v>216146.83471949137</v>
      </c>
      <c r="C32" s="36">
        <f>IF(SUM('Est_Mun Cor NUTS II Tab'!C32)=0,"",'Est_Mun Cor NUTS II Tab'!C32/'BdP_Series Longas'!$F52*100)</f>
        <v>187412.40429505808</v>
      </c>
      <c r="D32" s="36">
        <f>IF(SUM('Est_Mun Cor NUTS II Tab'!D32)=0,"",'Est_Mun Cor NUTS II Tab'!D32/'BdP_Series Longas'!$F52*100)</f>
        <v>51429.876707044299</v>
      </c>
      <c r="E32" s="36">
        <f>IF(SUM('Est_Mun Cor NUTS II Tab'!E32)=0,"",'Est_Mun Cor NUTS II Tab'!E32/'BdP_Series Longas'!$F52*100)</f>
        <v>71133.322500573384</v>
      </c>
      <c r="F32" s="36">
        <f>IF(SUM('Est_Mun Cor NUTS II Tab'!F32)=0,"",'Est_Mun Cor NUTS II Tab'!F32/'BdP_Series Longas'!$F52*100)</f>
        <v>53087.389994832018</v>
      </c>
      <c r="G32" s="36">
        <f>IF(SUM('Est_Mun Cor NUTS II Tab'!G32)=0,"",'Est_Mun Cor NUTS II Tab'!G32/'BdP_Series Longas'!$F52*100)</f>
        <v>579209.82821699919</v>
      </c>
      <c r="H32" s="36">
        <f>IF(SUM('BdP_Series Longas'!B52*1000)=0,"",SUM('BdP_Series Longas'!B52*1000))</f>
        <v>39953000</v>
      </c>
      <c r="I32" s="44">
        <f>IF(SUM('BdP_Series Longas'!F52)=0,"",SUM('BdP_Series Longas'!F52))</f>
        <v>91.777338372587806</v>
      </c>
      <c r="J32" s="36">
        <f>IF(SUM('BdP_Series Longas'!C52*1000)=0,"",SUM('BdP_Series Longas'!C52*1000))</f>
        <v>185110599.99999997</v>
      </c>
    </row>
    <row r="33" spans="1:10" ht="20.100000000000001" customHeight="1" x14ac:dyDescent="0.3">
      <c r="A33" s="31">
        <f t="shared" si="0"/>
        <v>2006</v>
      </c>
      <c r="B33" s="35">
        <f>IF(SUM('Est_Mun Cor NUTS II Tab'!B33)=0,"",'Est_Mun Cor NUTS II Tab'!B33/'BdP_Series Longas'!$F53*100)</f>
        <v>207258.07201116081</v>
      </c>
      <c r="C33" s="36">
        <f>IF(SUM('Est_Mun Cor NUTS II Tab'!C33)=0,"",'Est_Mun Cor NUTS II Tab'!C33/'BdP_Series Longas'!$F53*100)</f>
        <v>162939.85706021075</v>
      </c>
      <c r="D33" s="36">
        <f>IF(SUM('Est_Mun Cor NUTS II Tab'!D33)=0,"",'Est_Mun Cor NUTS II Tab'!D33/'BdP_Series Longas'!$F53*100)</f>
        <v>59982.680558236076</v>
      </c>
      <c r="E33" s="36">
        <f>IF(SUM('Est_Mun Cor NUTS II Tab'!E33)=0,"",'Est_Mun Cor NUTS II Tab'!E33/'BdP_Series Longas'!$F53*100)</f>
        <v>53324.252044889385</v>
      </c>
      <c r="F33" s="36">
        <f>IF(SUM('Est_Mun Cor NUTS II Tab'!F33)=0,"",'Est_Mun Cor NUTS II Tab'!F33/'BdP_Series Longas'!$F53*100)</f>
        <v>42310.435804187924</v>
      </c>
      <c r="G33" s="36">
        <f>IF(SUM('Est_Mun Cor NUTS II Tab'!G33)=0,"",'Est_Mun Cor NUTS II Tab'!G33/'BdP_Series Longas'!$F53*100)</f>
        <v>525815.29747868492</v>
      </c>
      <c r="H33" s="36">
        <f>IF(SUM('BdP_Series Longas'!B53*1000)=0,"",SUM('BdP_Series Longas'!B53*1000))</f>
        <v>39650600</v>
      </c>
      <c r="I33" s="44">
        <f>IF(SUM('BdP_Series Longas'!F53)=0,"",SUM('BdP_Series Longas'!F53))</f>
        <v>94.483311727943601</v>
      </c>
      <c r="J33" s="36">
        <f>IF(SUM('BdP_Series Longas'!C53*1000)=0,"",SUM('BdP_Series Longas'!C53*1000))</f>
        <v>188118599.99999997</v>
      </c>
    </row>
    <row r="34" spans="1:10" ht="20.100000000000001" customHeight="1" x14ac:dyDescent="0.3">
      <c r="A34" s="31">
        <f t="shared" si="0"/>
        <v>2007</v>
      </c>
      <c r="B34" s="35">
        <f>IF(SUM('Est_Mun Cor NUTS II Tab'!B34)=0,"",'Est_Mun Cor NUTS II Tab'!B34/'BdP_Series Longas'!$F54*100)</f>
        <v>206565.19228827086</v>
      </c>
      <c r="C34" s="36">
        <f>IF(SUM('Est_Mun Cor NUTS II Tab'!C34)=0,"",'Est_Mun Cor NUTS II Tab'!C34/'BdP_Series Longas'!$F54*100)</f>
        <v>154077.14095298169</v>
      </c>
      <c r="D34" s="36">
        <f>IF(SUM('Est_Mun Cor NUTS II Tab'!D34)=0,"",'Est_Mun Cor NUTS II Tab'!D34/'BdP_Series Longas'!$F54*100)</f>
        <v>79472.320421724944</v>
      </c>
      <c r="E34" s="36">
        <f>IF(SUM('Est_Mun Cor NUTS II Tab'!E34)=0,"",'Est_Mun Cor NUTS II Tab'!E34/'BdP_Series Longas'!$F54*100)</f>
        <v>48035.939838099504</v>
      </c>
      <c r="F34" s="36">
        <f>IF(SUM('Est_Mun Cor NUTS II Tab'!F34)=0,"",'Est_Mun Cor NUTS II Tab'!F34/'BdP_Series Longas'!$F54*100)</f>
        <v>38369.10635759859</v>
      </c>
      <c r="G34" s="36">
        <f>IF(SUM('Est_Mun Cor NUTS II Tab'!G34)=0,"",'Est_Mun Cor NUTS II Tab'!G34/'BdP_Series Longas'!$F54*100)</f>
        <v>526520.76495711994</v>
      </c>
      <c r="H34" s="36">
        <f>IF(SUM('BdP_Series Longas'!B54*1000)=0,"",SUM('BdP_Series Longas'!B54*1000))</f>
        <v>40874200</v>
      </c>
      <c r="I34" s="44">
        <f>IF(SUM('BdP_Series Longas'!F54)=0,"",SUM('BdP_Series Longas'!F54))</f>
        <v>96.639934237245001</v>
      </c>
      <c r="J34" s="36">
        <f>IF(SUM('BdP_Series Longas'!C54*1000)=0,"",SUM('BdP_Series Longas'!C54*1000))</f>
        <v>192834000</v>
      </c>
    </row>
    <row r="35" spans="1:10" ht="20.100000000000001" customHeight="1" x14ac:dyDescent="0.3">
      <c r="A35" s="31">
        <f t="shared" si="0"/>
        <v>2008</v>
      </c>
      <c r="B35" s="35">
        <f>IF(SUM('Est_Mun Cor NUTS II Tab'!B35)=0,"",'Est_Mun Cor NUTS II Tab'!B35/'BdP_Series Longas'!$F55*100)</f>
        <v>212029.9169732873</v>
      </c>
      <c r="C35" s="36">
        <f>IF(SUM('Est_Mun Cor NUTS II Tab'!C35)=0,"",'Est_Mun Cor NUTS II Tab'!C35/'BdP_Series Longas'!$F55*100)</f>
        <v>182053.57056991372</v>
      </c>
      <c r="D35" s="36">
        <f>IF(SUM('Est_Mun Cor NUTS II Tab'!D35)=0,"",'Est_Mun Cor NUTS II Tab'!D35/'BdP_Series Longas'!$F55*100)</f>
        <v>60827.738242477775</v>
      </c>
      <c r="E35" s="36">
        <f>IF(SUM('Est_Mun Cor NUTS II Tab'!E35)=0,"",'Est_Mun Cor NUTS II Tab'!E35/'BdP_Series Longas'!$F55*100)</f>
        <v>66706.194735093362</v>
      </c>
      <c r="F35" s="36">
        <f>IF(SUM('Est_Mun Cor NUTS II Tab'!F35)=0,"",'Est_Mun Cor NUTS II Tab'!F35/'BdP_Series Longas'!$F55*100)</f>
        <v>38323.41847097961</v>
      </c>
      <c r="G35" s="36">
        <f>IF(SUM('Est_Mun Cor NUTS II Tab'!G35)=0,"",'Est_Mun Cor NUTS II Tab'!G35/'BdP_Series Longas'!$F55*100)</f>
        <v>559939.78851703904</v>
      </c>
      <c r="H35" s="36">
        <f>IF(SUM('BdP_Series Longas'!B55*1000)=0,"",SUM('BdP_Series Longas'!B55*1000))</f>
        <v>41047300</v>
      </c>
      <c r="I35" s="44">
        <f>IF(SUM('BdP_Series Longas'!F55)=0,"",SUM('BdP_Series Longas'!F55))</f>
        <v>99.711795903750058</v>
      </c>
      <c r="J35" s="36">
        <f>IF(SUM('BdP_Series Longas'!C55*1000)=0,"",SUM('BdP_Series Longas'!C55*1000))</f>
        <v>193449600</v>
      </c>
    </row>
    <row r="36" spans="1:10" ht="20.100000000000001" customHeight="1" x14ac:dyDescent="0.3">
      <c r="A36" s="31">
        <f t="shared" si="0"/>
        <v>2009</v>
      </c>
      <c r="B36" s="35">
        <f>IF(SUM('Est_Mun Cor NUTS II Tab'!B36)=0,"",'Est_Mun Cor NUTS II Tab'!B36/'BdP_Series Longas'!$F56*100)</f>
        <v>214029.45204741872</v>
      </c>
      <c r="C36" s="36">
        <f>IF(SUM('Est_Mun Cor NUTS II Tab'!C36)=0,"",'Est_Mun Cor NUTS II Tab'!C36/'BdP_Series Longas'!$F56*100)</f>
        <v>168116.37534104375</v>
      </c>
      <c r="D36" s="36">
        <f>IF(SUM('Est_Mun Cor NUTS II Tab'!D36)=0,"",'Est_Mun Cor NUTS II Tab'!D36/'BdP_Series Longas'!$F56*100)</f>
        <v>76338.09681131781</v>
      </c>
      <c r="E36" s="36">
        <f>IF(SUM('Est_Mun Cor NUTS II Tab'!E36)=0,"",'Est_Mun Cor NUTS II Tab'!E36/'BdP_Series Longas'!$F56*100)</f>
        <v>66890.78656123417</v>
      </c>
      <c r="F36" s="36">
        <f>IF(SUM('Est_Mun Cor NUTS II Tab'!F36)=0,"",'Est_Mun Cor NUTS II Tab'!F36/'BdP_Series Longas'!$F56*100)</f>
        <v>54087.978954307742</v>
      </c>
      <c r="G36" s="36">
        <f>IF(SUM('Est_Mun Cor NUTS II Tab'!G36)=0,"",'Est_Mun Cor NUTS II Tab'!G36/'BdP_Series Longas'!$F56*100)</f>
        <v>579461.62582903286</v>
      </c>
      <c r="H36" s="36">
        <f>IF(SUM('BdP_Series Longas'!B56*1000)=0,"",SUM('BdP_Series Longas'!B56*1000))</f>
        <v>37953000</v>
      </c>
      <c r="I36" s="44">
        <f>IF(SUM('BdP_Series Longas'!F56)=0,"",SUM('BdP_Series Longas'!F56))</f>
        <v>97.99251706057494</v>
      </c>
      <c r="J36" s="36">
        <f>IF(SUM('BdP_Series Longas'!C56*1000)=0,"",SUM('BdP_Series Longas'!C56*1000))</f>
        <v>187410000</v>
      </c>
    </row>
    <row r="37" spans="1:10" ht="20.100000000000001" customHeight="1" x14ac:dyDescent="0.3">
      <c r="A37" s="31">
        <f t="shared" si="0"/>
        <v>2010</v>
      </c>
      <c r="B37" s="35">
        <f>IF(SUM('Est_Mun Cor NUTS II Tab'!B37)=0,"",'Est_Mun Cor NUTS II Tab'!B37/'BdP_Series Longas'!$F57*100)</f>
        <v>162047.22718229849</v>
      </c>
      <c r="C37" s="36">
        <f>IF(SUM('Est_Mun Cor NUTS II Tab'!C37)=0,"",'Est_Mun Cor NUTS II Tab'!C37/'BdP_Series Longas'!$F57*100)</f>
        <v>142221.59166996475</v>
      </c>
      <c r="D37" s="36">
        <f>IF(SUM('Est_Mun Cor NUTS II Tab'!D37)=0,"",'Est_Mun Cor NUTS II Tab'!D37/'BdP_Series Longas'!$F57*100)</f>
        <v>54048.788673316747</v>
      </c>
      <c r="E37" s="36">
        <f>IF(SUM('Est_Mun Cor NUTS II Tab'!E37)=0,"",'Est_Mun Cor NUTS II Tab'!E37/'BdP_Series Longas'!$F57*100)</f>
        <v>56919.550929189129</v>
      </c>
      <c r="F37" s="36">
        <f>IF(SUM('Est_Mun Cor NUTS II Tab'!F37)=0,"",'Est_Mun Cor NUTS II Tab'!F37/'BdP_Series Longas'!$F57*100)</f>
        <v>20248.841088115885</v>
      </c>
      <c r="G37" s="36">
        <f>IF(SUM('Est_Mun Cor NUTS II Tab'!G37)=0,"",'Est_Mun Cor NUTS II Tab'!G37/'BdP_Series Longas'!$F57*100)</f>
        <v>435485.99954288499</v>
      </c>
      <c r="H37" s="36">
        <f>IF(SUM('BdP_Series Longas'!B57*1000)=0,"",SUM('BdP_Series Longas'!B57*1000))</f>
        <v>37525899.999999993</v>
      </c>
      <c r="I37" s="44">
        <f>IF(SUM('BdP_Series Longas'!F57)=0,"",SUM('BdP_Series Longas'!F57))</f>
        <v>98.473054610282517</v>
      </c>
      <c r="J37" s="36">
        <f>IF(SUM('BdP_Series Longas'!C57*1000)=0,"",SUM('BdP_Series Longas'!C57*1000))</f>
        <v>190666599.99999997</v>
      </c>
    </row>
    <row r="38" spans="1:10" ht="20.100000000000001" customHeight="1" x14ac:dyDescent="0.3">
      <c r="A38" s="31">
        <f t="shared" si="0"/>
        <v>2011</v>
      </c>
      <c r="B38" s="35">
        <f>IF(SUM('Est_Mun Cor NUTS II Tab'!B38)=0,"",'Est_Mun Cor NUTS II Tab'!B38/'BdP_Series Longas'!$F58*100)</f>
        <v>166518.61522375615</v>
      </c>
      <c r="C38" s="36">
        <f>IF(SUM('Est_Mun Cor NUTS II Tab'!C38)=0,"",'Est_Mun Cor NUTS II Tab'!C38/'BdP_Series Longas'!$F58*100)</f>
        <v>143199.36682694455</v>
      </c>
      <c r="D38" s="36">
        <f>IF(SUM('Est_Mun Cor NUTS II Tab'!D38)=0,"",'Est_Mun Cor NUTS II Tab'!D38/'BdP_Series Longas'!$F58*100)</f>
        <v>39203.204418960806</v>
      </c>
      <c r="E38" s="36">
        <f>IF(SUM('Est_Mun Cor NUTS II Tab'!E38)=0,"",'Est_Mun Cor NUTS II Tab'!E38/'BdP_Series Longas'!$F58*100)</f>
        <v>47080.250027049813</v>
      </c>
      <c r="F38" s="36">
        <f>IF(SUM('Est_Mun Cor NUTS II Tab'!F38)=0,"",'Est_Mun Cor NUTS II Tab'!F38/'BdP_Series Longas'!$F58*100)</f>
        <v>12834.262013071506</v>
      </c>
      <c r="G38" s="36">
        <f>IF(SUM('Est_Mun Cor NUTS II Tab'!G38)=0,"",'Est_Mun Cor NUTS II Tab'!G38/'BdP_Series Longas'!$F58*100)</f>
        <v>408835.69850978284</v>
      </c>
      <c r="H38" s="36">
        <f>IF(SUM('BdP_Series Longas'!B58*1000)=0,"",SUM('BdP_Series Longas'!B58*1000))</f>
        <v>32800500</v>
      </c>
      <c r="I38" s="44">
        <f>IF(SUM('BdP_Series Longas'!F58)=0,"",SUM('BdP_Series Longas'!F58))</f>
        <v>98.893004679806708</v>
      </c>
      <c r="J38" s="36">
        <f>IF(SUM('BdP_Series Longas'!C58*1000)=0,"",SUM('BdP_Series Longas'!C58*1000))</f>
        <v>187432500</v>
      </c>
    </row>
    <row r="39" spans="1:10" ht="20.100000000000001" customHeight="1" x14ac:dyDescent="0.3">
      <c r="A39" s="31">
        <f t="shared" si="0"/>
        <v>2012</v>
      </c>
      <c r="B39" s="35" t="str">
        <f>IF(SUM('Est_Mun Cor NUTS II Tab'!B39)=0,"",'Est_Mun Cor NUTS II Tab'!B39/'BdP_Series Longas'!$F59*100)</f>
        <v/>
      </c>
      <c r="C39" s="36" t="str">
        <f>IF(SUM('Est_Mun Cor NUTS II Tab'!C39)=0,"",'Est_Mun Cor NUTS II Tab'!C39/'BdP_Series Longas'!$F59*100)</f>
        <v/>
      </c>
      <c r="D39" s="36" t="str">
        <f>IF(SUM('Est_Mun Cor NUTS II Tab'!D39)=0,"",'Est_Mun Cor NUTS II Tab'!D39/'BdP_Series Longas'!$F59*100)</f>
        <v/>
      </c>
      <c r="E39" s="36" t="str">
        <f>IF(SUM('Est_Mun Cor NUTS II Tab'!E39)=0,"",'Est_Mun Cor NUTS II Tab'!E39/'BdP_Series Longas'!$F59*100)</f>
        <v/>
      </c>
      <c r="F39" s="36" t="str">
        <f>IF(SUM('Est_Mun Cor NUTS II Tab'!F39)=0,"",'Est_Mun Cor NUTS II Tab'!F39/'BdP_Series Longas'!$F59*100)</f>
        <v/>
      </c>
      <c r="G39" s="36">
        <f>IF(SUM('Est_Mun Cor NUTS II Tab'!G39)=0,"",'Est_Mun Cor NUTS II Tab'!G39/'BdP_Series Longas'!$F59*100)</f>
        <v>386865.73873215646</v>
      </c>
      <c r="H39" s="36">
        <f>IF(SUM('BdP_Series Longas'!B59*1000)=0,"",SUM('BdP_Series Longas'!B59*1000))</f>
        <v>27318700</v>
      </c>
      <c r="I39" s="44">
        <f>IF(SUM('BdP_Series Longas'!F59)=0,"",SUM('BdP_Series Longas'!F59))</f>
        <v>97.484872999081205</v>
      </c>
      <c r="J39" s="36">
        <f>IF(SUM('BdP_Series Longas'!C59*1000)=0,"",SUM('BdP_Series Longas'!C59*1000))</f>
        <v>179827900</v>
      </c>
    </row>
    <row r="40" spans="1:10" ht="20.100000000000001" customHeight="1" x14ac:dyDescent="0.3">
      <c r="A40" s="31">
        <f t="shared" si="0"/>
        <v>2013</v>
      </c>
      <c r="B40" s="35" t="str">
        <f>IF(SUM('Est_Mun Cor NUTS II Tab'!B40)=0,"",'Est_Mun Cor NUTS II Tab'!B40/'BdP_Series Longas'!$F60*100)</f>
        <v/>
      </c>
      <c r="C40" s="36" t="str">
        <f>IF(SUM('Est_Mun Cor NUTS II Tab'!C40)=0,"",'Est_Mun Cor NUTS II Tab'!C40/'BdP_Series Longas'!$F60*100)</f>
        <v/>
      </c>
      <c r="D40" s="36" t="str">
        <f>IF(SUM('Est_Mun Cor NUTS II Tab'!D40)=0,"",'Est_Mun Cor NUTS II Tab'!D40/'BdP_Series Longas'!$F60*100)</f>
        <v/>
      </c>
      <c r="E40" s="36" t="str">
        <f>IF(SUM('Est_Mun Cor NUTS II Tab'!E40)=0,"",'Est_Mun Cor NUTS II Tab'!E40/'BdP_Series Longas'!$F60*100)</f>
        <v/>
      </c>
      <c r="F40" s="36" t="str">
        <f>IF(SUM('Est_Mun Cor NUTS II Tab'!F40)=0,"",'Est_Mun Cor NUTS II Tab'!F40/'BdP_Series Longas'!$F60*100)</f>
        <v/>
      </c>
      <c r="G40" s="36">
        <f>IF(SUM('Est_Mun Cor NUTS II Tab'!G40)=0,"",'Est_Mun Cor NUTS II Tab'!G40/'BdP_Series Longas'!$F60*100)</f>
        <v>434138.09111432399</v>
      </c>
      <c r="H40" s="36">
        <f>IF(SUM('BdP_Series Longas'!B60*1000)=0,"",SUM('BdP_Series Longas'!B60*1000))</f>
        <v>26005900</v>
      </c>
      <c r="I40" s="44">
        <f>IF(SUM('BdP_Series Longas'!F60)=0,"",SUM('BdP_Series Longas'!F60))</f>
        <v>96.709977351293347</v>
      </c>
      <c r="J40" s="36">
        <f>IF(SUM('BdP_Series Longas'!C60*1000)=0,"",SUM('BdP_Series Longas'!C60*1000))</f>
        <v>178168599.99999997</v>
      </c>
    </row>
    <row r="41" spans="1:10" ht="20.100000000000001" customHeight="1" x14ac:dyDescent="0.3">
      <c r="A41" s="31">
        <f t="shared" si="0"/>
        <v>2014</v>
      </c>
      <c r="B41" s="35" t="str">
        <f>IF(SUM('Est_Mun Cor NUTS II Tab'!B41)=0,"",'Est_Mun Cor NUTS II Tab'!B41/'BdP_Series Longas'!$F61*100)</f>
        <v/>
      </c>
      <c r="C41" s="36" t="str">
        <f>IF(SUM('Est_Mun Cor NUTS II Tab'!C41)=0,"",'Est_Mun Cor NUTS II Tab'!C41/'BdP_Series Longas'!$F61*100)</f>
        <v/>
      </c>
      <c r="D41" s="36" t="str">
        <f>IF(SUM('Est_Mun Cor NUTS II Tab'!D41)=0,"",'Est_Mun Cor NUTS II Tab'!D41/'BdP_Series Longas'!$F61*100)</f>
        <v/>
      </c>
      <c r="E41" s="36" t="str">
        <f>IF(SUM('Est_Mun Cor NUTS II Tab'!E41)=0,"",'Est_Mun Cor NUTS II Tab'!E41/'BdP_Series Longas'!$F61*100)</f>
        <v/>
      </c>
      <c r="F41" s="36" t="str">
        <f>IF(SUM('Est_Mun Cor NUTS II Tab'!F41)=0,"",'Est_Mun Cor NUTS II Tab'!F41/'BdP_Series Longas'!$F61*100)</f>
        <v/>
      </c>
      <c r="G41" s="36">
        <f>IF(SUM('Est_Mun Cor NUTS II Tab'!G41)=0,"",'Est_Mun Cor NUTS II Tab'!G41/'BdP_Series Longas'!$F61*100)</f>
        <v>269058.95381711423</v>
      </c>
      <c r="H41" s="36">
        <f>IF(SUM('BdP_Series Longas'!B61*1000)=0,"",SUM('BdP_Series Longas'!B61*1000))</f>
        <v>26601100</v>
      </c>
      <c r="I41" s="44">
        <f>IF(SUM('BdP_Series Longas'!F61)=0,"",SUM('BdP_Series Longas'!F61))</f>
        <v>97.7880613959573</v>
      </c>
      <c r="J41" s="36">
        <f>IF(SUM('BdP_Series Longas'!C61*1000)=0,"",SUM('BdP_Series Longas'!C61*1000))</f>
        <v>179580100</v>
      </c>
    </row>
    <row r="42" spans="1:10" ht="20.100000000000001" customHeight="1" x14ac:dyDescent="0.3">
      <c r="A42" s="31">
        <f t="shared" si="0"/>
        <v>2015</v>
      </c>
      <c r="B42" s="35" t="str">
        <f>IF(SUM('Est_Mun Cor NUTS II Tab'!B42)=0,"",'Est_Mun Cor NUTS II Tab'!B42/'BdP_Series Longas'!$F62*100)</f>
        <v/>
      </c>
      <c r="C42" s="36" t="str">
        <f>IF(SUM('Est_Mun Cor NUTS II Tab'!C42)=0,"",'Est_Mun Cor NUTS II Tab'!C42/'BdP_Series Longas'!$F62*100)</f>
        <v/>
      </c>
      <c r="D42" s="36" t="str">
        <f>IF(SUM('Est_Mun Cor NUTS II Tab'!D42)=0,"",'Est_Mun Cor NUTS II Tab'!D42/'BdP_Series Longas'!$F62*100)</f>
        <v/>
      </c>
      <c r="E42" s="36" t="str">
        <f>IF(SUM('Est_Mun Cor NUTS II Tab'!E42)=0,"",'Est_Mun Cor NUTS II Tab'!E42/'BdP_Series Longas'!$F62*100)</f>
        <v/>
      </c>
      <c r="F42" s="36" t="str">
        <f>IF(SUM('Est_Mun Cor NUTS II Tab'!F42)=0,"",'Est_Mun Cor NUTS II Tab'!F42/'BdP_Series Longas'!$F62*100)</f>
        <v/>
      </c>
      <c r="G42" s="36">
        <f>IF(SUM('Est_Mun Cor NUTS II Tab'!G42)=0,"",'Est_Mun Cor NUTS II Tab'!G42/'BdP_Series Longas'!$F62*100)</f>
        <v>262760.76378944539</v>
      </c>
      <c r="H42" s="36">
        <f>IF(SUM('BdP_Series Longas'!B62*1000)=0,"",SUM('BdP_Series Longas'!B62*1000))</f>
        <v>28175600.000000004</v>
      </c>
      <c r="I42" s="44">
        <f>IF(SUM('BdP_Series Longas'!F62)=0,"",SUM('BdP_Series Longas'!F62))</f>
        <v>98.973934894021781</v>
      </c>
      <c r="J42" s="36">
        <f>IF(SUM('BdP_Series Longas'!C62*1000)=0,"",SUM('BdP_Series Longas'!C62*1000))</f>
        <v>182798200</v>
      </c>
    </row>
    <row r="43" spans="1:10" ht="20.100000000000001" customHeight="1" x14ac:dyDescent="0.3">
      <c r="A43" s="31">
        <f t="shared" si="0"/>
        <v>2016</v>
      </c>
      <c r="B43" s="35" t="str">
        <f>IF(SUM('Est_Mun Cor NUTS II Tab'!B43)=0,"",'Est_Mun Cor NUTS II Tab'!B43/'BdP_Series Longas'!$F63*100)</f>
        <v/>
      </c>
      <c r="C43" s="36" t="str">
        <f>IF(SUM('Est_Mun Cor NUTS II Tab'!C43)=0,"",'Est_Mun Cor NUTS II Tab'!C43/'BdP_Series Longas'!$F63*100)</f>
        <v/>
      </c>
      <c r="D43" s="36" t="str">
        <f>IF(SUM('Est_Mun Cor NUTS II Tab'!D43)=0,"",'Est_Mun Cor NUTS II Tab'!D43/'BdP_Series Longas'!$F63*100)</f>
        <v/>
      </c>
      <c r="E43" s="36" t="str">
        <f>IF(SUM('Est_Mun Cor NUTS II Tab'!E43)=0,"",'Est_Mun Cor NUTS II Tab'!E43/'BdP_Series Longas'!$F63*100)</f>
        <v/>
      </c>
      <c r="F43" s="36" t="str">
        <f>IF(SUM('Est_Mun Cor NUTS II Tab'!F43)=0,"",'Est_Mun Cor NUTS II Tab'!F43/'BdP_Series Longas'!$F63*100)</f>
        <v/>
      </c>
      <c r="G43" s="36">
        <f>IF(SUM('Est_Mun Cor NUTS II Tab'!G43)=0,"",'Est_Mun Cor NUTS II Tab'!G43/'BdP_Series Longas'!$F63*100)</f>
        <v>296333.34945913375</v>
      </c>
      <c r="H43" s="36">
        <f>IF(SUM('BdP_Series Longas'!B63*1000)=0,"",SUM('BdP_Series Longas'!B63*1000))</f>
        <v>28893400</v>
      </c>
      <c r="I43" s="44">
        <f>IF(SUM('BdP_Series Longas'!F63)=0,"",SUM('BdP_Series Longas'!F63))</f>
        <v>99.999653900198652</v>
      </c>
      <c r="J43" s="36">
        <f>IF(SUM('BdP_Series Longas'!C63*1000)=0,"",SUM('BdP_Series Longas'!C63*1000))</f>
        <v>186489800</v>
      </c>
    </row>
    <row r="44" spans="1:10" ht="20.100000000000001" customHeight="1" x14ac:dyDescent="0.3">
      <c r="A44" s="31">
        <f t="shared" si="0"/>
        <v>2017</v>
      </c>
      <c r="B44" s="35" t="str">
        <f>IF(SUM('Est_Mun Cor NUTS II Tab'!B44)=0,"",'Est_Mun Cor NUTS II Tab'!B44/'BdP_Series Longas'!$F64*100)</f>
        <v/>
      </c>
      <c r="C44" s="36" t="str">
        <f>IF(SUM('Est_Mun Cor NUTS II Tab'!C44)=0,"",'Est_Mun Cor NUTS II Tab'!C44/'BdP_Series Longas'!$F64*100)</f>
        <v/>
      </c>
      <c r="D44" s="36" t="str">
        <f>IF(SUM('Est_Mun Cor NUTS II Tab'!D44)=0,"",'Est_Mun Cor NUTS II Tab'!D44/'BdP_Series Longas'!$F64*100)</f>
        <v/>
      </c>
      <c r="E44" s="36" t="str">
        <f>IF(SUM('Est_Mun Cor NUTS II Tab'!E44)=0,"",'Est_Mun Cor NUTS II Tab'!E44/'BdP_Series Longas'!$F64*100)</f>
        <v/>
      </c>
      <c r="F44" s="36" t="str">
        <f>IF(SUM('Est_Mun Cor NUTS II Tab'!F44)=0,"",'Est_Mun Cor NUTS II Tab'!F44/'BdP_Series Longas'!$F64*100)</f>
        <v/>
      </c>
      <c r="G44" s="36">
        <f>IF(SUM('Est_Mun Cor NUTS II Tab'!G44)=0,"",'Est_Mun Cor NUTS II Tab'!G44/'BdP_Series Longas'!$F64*100)</f>
        <v>421022.41926341824</v>
      </c>
      <c r="H44" s="36">
        <f>IF(SUM('BdP_Series Longas'!B64*1000)=0,"",SUM('BdP_Series Longas'!B64*1000))</f>
        <v>32213000</v>
      </c>
      <c r="I44" s="44">
        <f>IF(SUM('BdP_Series Longas'!F64)=0,"",SUM('BdP_Series Longas'!F64))</f>
        <v>102.09449601092726</v>
      </c>
      <c r="J44" s="36">
        <f>IF(SUM('BdP_Series Longas'!C64*1000)=0,"",SUM('BdP_Series Longas'!C64*1000))</f>
        <v>193028800.00000003</v>
      </c>
    </row>
    <row r="45" spans="1:10" ht="20.100000000000001" customHeight="1" x14ac:dyDescent="0.3">
      <c r="A45" s="31">
        <f t="shared" si="0"/>
        <v>2018</v>
      </c>
      <c r="B45" s="35" t="str">
        <f>IF(SUM('Est_Mun Cor NUTS II Tab'!B45)=0,"",'Est_Mun Cor NUTS II Tab'!B45/'BdP_Series Longas'!$F65*100)</f>
        <v/>
      </c>
      <c r="C45" s="36" t="str">
        <f>IF(SUM('Est_Mun Cor NUTS II Tab'!C45)=0,"",'Est_Mun Cor NUTS II Tab'!C45/'BdP_Series Longas'!$F65*100)</f>
        <v/>
      </c>
      <c r="D45" s="36" t="str">
        <f>IF(SUM('Est_Mun Cor NUTS II Tab'!D45)=0,"",'Est_Mun Cor NUTS II Tab'!D45/'BdP_Series Longas'!$F65*100)</f>
        <v/>
      </c>
      <c r="E45" s="36" t="str">
        <f>IF(SUM('Est_Mun Cor NUTS II Tab'!E45)=0,"",'Est_Mun Cor NUTS II Tab'!E45/'BdP_Series Longas'!$F65*100)</f>
        <v/>
      </c>
      <c r="F45" s="36" t="str">
        <f>IF(SUM('Est_Mun Cor NUTS II Tab'!F45)=0,"",'Est_Mun Cor NUTS II Tab'!F45/'BdP_Series Longas'!$F65*100)</f>
        <v/>
      </c>
      <c r="G45" s="36">
        <f>IF(SUM('Est_Mun Cor NUTS II Tab'!G45)=0,"",'Est_Mun Cor NUTS II Tab'!G45/'BdP_Series Longas'!$F65*100)</f>
        <v>308680.24682757456</v>
      </c>
      <c r="H45" s="36">
        <f>IF(SUM('BdP_Series Longas'!B65*1000)=0,"",SUM('BdP_Series Longas'!B65*1000))</f>
        <v>34204500</v>
      </c>
      <c r="I45" s="44">
        <f>IF(SUM('BdP_Series Longas'!F65)=0,"",SUM('BdP_Series Longas'!F65))</f>
        <v>105.11306991770088</v>
      </c>
      <c r="J45" s="36">
        <f>IF(SUM('BdP_Series Longas'!C65*1000)=0,"",SUM('BdP_Series Longas'!C65*1000))</f>
        <v>198528700</v>
      </c>
    </row>
    <row r="46" spans="1:10" ht="20.100000000000001" customHeight="1" x14ac:dyDescent="0.3">
      <c r="A46" s="31">
        <f t="shared" si="0"/>
        <v>2019</v>
      </c>
      <c r="B46" s="36" t="str">
        <f>IF(SUM('Est_Mun Cor NUTS II Tab'!B46)=0,"",'Est_Mun Cor NUTS II Tab'!B46/'BdP_Series Longas'!$F66*100)</f>
        <v/>
      </c>
      <c r="C46" s="36" t="str">
        <f>IF(SUM('Est_Mun Cor NUTS II Tab'!C46)=0,"",'Est_Mun Cor NUTS II Tab'!C46/'BdP_Series Longas'!$F66*100)</f>
        <v/>
      </c>
      <c r="D46" s="36" t="str">
        <f>IF(SUM('Est_Mun Cor NUTS II Tab'!D46)=0,"",'Est_Mun Cor NUTS II Tab'!D46/'BdP_Series Longas'!$F66*100)</f>
        <v/>
      </c>
      <c r="E46" s="36" t="str">
        <f>IF(SUM('Est_Mun Cor NUTS II Tab'!E46)=0,"",'Est_Mun Cor NUTS II Tab'!E46/'BdP_Series Longas'!$F66*100)</f>
        <v/>
      </c>
      <c r="F46" s="36" t="str">
        <f>IF(SUM('Est_Mun Cor NUTS II Tab'!F46)=0,"",'Est_Mun Cor NUTS II Tab'!F46/'BdP_Series Longas'!$F66*100)</f>
        <v/>
      </c>
      <c r="G46" s="36">
        <f>IF(SUM('Est_Mun Cor NUTS II Tab'!G46)=0,"",'Est_Mun Cor NUTS II Tab'!G46/'BdP_Series Longas'!$F66*100)</f>
        <v>332855.96514066221</v>
      </c>
      <c r="H46" s="36">
        <f>IF(SUM('BdP_Series Longas'!B66*1000)=0,"",SUM('BdP_Series Longas'!B66*1000))</f>
        <v>36047300</v>
      </c>
      <c r="I46" s="44">
        <f>IF(SUM('BdP_Series Longas'!F66)=0,"",SUM('BdP_Series Longas'!F66))</f>
        <v>107.67824497257767</v>
      </c>
      <c r="J46" s="36">
        <f>IF(SUM('BdP_Series Longas'!C66*1000)=0,"",SUM('BdP_Series Longas'!C66*1000))</f>
        <v>203854900</v>
      </c>
    </row>
    <row r="47" spans="1:10" ht="20.100000000000001" customHeight="1" x14ac:dyDescent="0.3">
      <c r="A47" s="31">
        <f t="shared" si="0"/>
        <v>2020</v>
      </c>
      <c r="B47" s="36" t="str">
        <f>IF(SUM('Est_Mun Cor NUTS II Tab'!B47)=0,"",'Est_Mun Cor NUTS II Tab'!B47/'BdP_Series Longas'!$F67*100)</f>
        <v/>
      </c>
      <c r="C47" s="36" t="str">
        <f>IF(SUM('Est_Mun Cor NUTS II Tab'!C47)=0,"",'Est_Mun Cor NUTS II Tab'!C47/'BdP_Series Longas'!$F67*100)</f>
        <v/>
      </c>
      <c r="D47" s="36" t="str">
        <f>IF(SUM('Est_Mun Cor NUTS II Tab'!D47)=0,"",'Est_Mun Cor NUTS II Tab'!D47/'BdP_Series Longas'!$F67*100)</f>
        <v/>
      </c>
      <c r="E47" s="36" t="str">
        <f>IF(SUM('Est_Mun Cor NUTS II Tab'!E47)=0,"",'Est_Mun Cor NUTS II Tab'!E47/'BdP_Series Longas'!$F67*100)</f>
        <v/>
      </c>
      <c r="F47" s="36" t="str">
        <f>IF(SUM('Est_Mun Cor NUTS II Tab'!F47)=0,"",'Est_Mun Cor NUTS II Tab'!F47/'BdP_Series Longas'!$F67*100)</f>
        <v/>
      </c>
      <c r="G47" s="36">
        <f>IF(SUM('Est_Mun Cor NUTS II Tab'!G47)=0,"",'Est_Mun Cor NUTS II Tab'!G47/'BdP_Series Longas'!$F67*100)</f>
        <v>440418.184462137</v>
      </c>
      <c r="H47" s="36">
        <f>IF(SUM('BdP_Series Longas'!B67*1000)=0,"",SUM('BdP_Series Longas'!B67*1000))</f>
        <v>35262500</v>
      </c>
      <c r="I47" s="44">
        <f>IF(SUM('BdP_Series Longas'!F67)=0,"",SUM('BdP_Series Longas'!F67))</f>
        <v>109.20893300248137</v>
      </c>
      <c r="J47" s="36">
        <f>IF(SUM('BdP_Series Longas'!C67*1000)=0,"",SUM('BdP_Series Longas'!C67*1000))</f>
        <v>186933900.00000003</v>
      </c>
    </row>
    <row r="48" spans="1:10" ht="20.100000000000001" customHeight="1" x14ac:dyDescent="0.3">
      <c r="A48" s="31">
        <f t="shared" si="0"/>
        <v>2021</v>
      </c>
      <c r="B48" s="36" t="str">
        <f>IF(SUM('Est_Mun Cor NUTS II Tab'!B48)=0,"",'Est_Mun Cor NUTS II Tab'!B48/'BdP_Series Longas'!$F68*100)</f>
        <v/>
      </c>
      <c r="C48" s="36" t="str">
        <f>IF(SUM('Est_Mun Cor NUTS II Tab'!C48)=0,"",'Est_Mun Cor NUTS II Tab'!C48/'BdP_Series Longas'!$F68*100)</f>
        <v/>
      </c>
      <c r="D48" s="36" t="str">
        <f>IF(SUM('Est_Mun Cor NUTS II Tab'!D48)=0,"",'Est_Mun Cor NUTS II Tab'!D48/'BdP_Series Longas'!$F68*100)</f>
        <v/>
      </c>
      <c r="E48" s="36" t="str">
        <f>IF(SUM('Est_Mun Cor NUTS II Tab'!E48)=0,"",'Est_Mun Cor NUTS II Tab'!E48/'BdP_Series Longas'!$F68*100)</f>
        <v/>
      </c>
      <c r="F48" s="36" t="str">
        <f>IF(SUM('Est_Mun Cor NUTS II Tab'!F48)=0,"",'Est_Mun Cor NUTS II Tab'!F48/'BdP_Series Longas'!$F68*100)</f>
        <v/>
      </c>
      <c r="G48" s="36">
        <f>IF(SUM('Est_Mun Cor NUTS II Tab'!G48)=0,"",'Est_Mun Cor NUTS II Tab'!G48/'BdP_Series Longas'!$F68*100)</f>
        <v>546581.6883252291</v>
      </c>
      <c r="H48" s="36">
        <f>IF(SUM('BdP_Series Longas'!B68*1000)=0,"",SUM('BdP_Series Longas'!B68*1000))</f>
        <v>38106500</v>
      </c>
      <c r="I48" s="44">
        <f>IF(SUM('BdP_Series Longas'!F68)=0,"",SUM('BdP_Series Longas'!F68))</f>
        <v>114.5195701520738</v>
      </c>
      <c r="J48" s="36">
        <f>IF(SUM('BdP_Series Longas'!C68*1000)=0,"",SUM('BdP_Series Longas'!C68*1000))</f>
        <v>197659099.99999997</v>
      </c>
    </row>
    <row r="49" spans="1:10" ht="20.100000000000001" customHeight="1" x14ac:dyDescent="0.3">
      <c r="A49" s="31">
        <f t="shared" si="0"/>
        <v>2022</v>
      </c>
      <c r="B49" s="36" t="str">
        <f>IF(SUM('Est_Mun Cor NUTS II Tab'!B49)=0,"",'Est_Mun Cor NUTS II Tab'!B49/'BdP_Series Longas'!$F69*100)</f>
        <v/>
      </c>
      <c r="C49" s="36" t="str">
        <f>IF(SUM('Est_Mun Cor NUTS II Tab'!C49)=0,"",'Est_Mun Cor NUTS II Tab'!C49/'BdP_Series Longas'!$F69*100)</f>
        <v/>
      </c>
      <c r="D49" s="36" t="str">
        <f>IF(SUM('Est_Mun Cor NUTS II Tab'!D49)=0,"",'Est_Mun Cor NUTS II Tab'!D49/'BdP_Series Longas'!$F69*100)</f>
        <v/>
      </c>
      <c r="E49" s="36" t="str">
        <f>IF(SUM('Est_Mun Cor NUTS II Tab'!E49)=0,"",'Est_Mun Cor NUTS II Tab'!E49/'BdP_Series Longas'!$F69*100)</f>
        <v/>
      </c>
      <c r="F49" s="36" t="str">
        <f>IF(SUM('Est_Mun Cor NUTS II Tab'!F49)=0,"",'Est_Mun Cor NUTS II Tab'!F49/'BdP_Series Longas'!$F69*100)</f>
        <v/>
      </c>
      <c r="G49" s="36">
        <f>IF(SUM('Est_Mun Cor NUTS II Tab'!G49)=0,"",'Est_Mun Cor NUTS II Tab'!G49/'BdP_Series Longas'!$F69*100)</f>
        <v>442090.23556655739</v>
      </c>
      <c r="H49" s="36">
        <f>IF(SUM('BdP_Series Longas'!B69*1000)=0,"",SUM('BdP_Series Longas'!B69*1000))</f>
        <v>39248500</v>
      </c>
      <c r="I49" s="44">
        <f>IF(SUM('BdP_Series Longas'!F69)=0,"",SUM('BdP_Series Longas'!F69))</f>
        <v>123.99327362829153</v>
      </c>
      <c r="J49" s="36">
        <f>IF(SUM('BdP_Series Longas'!C69*1000)=0,"",SUM('BdP_Series Longas'!C69*1000))</f>
        <v>211154300</v>
      </c>
    </row>
    <row r="50" spans="1:10" ht="20.100000000000001" customHeight="1" x14ac:dyDescent="0.3">
      <c r="A50" s="31">
        <f t="shared" si="0"/>
        <v>2023</v>
      </c>
      <c r="B50" s="36" t="str">
        <f>IF(SUM('Est_Mun Cor NUTS II Tab'!B50)=0,"",'Est_Mun Cor NUTS II Tab'!B50/'BdP_Series Longas'!$F70*100)</f>
        <v/>
      </c>
      <c r="C50" s="36" t="str">
        <f>IF(SUM('Est_Mun Cor NUTS II Tab'!C50)=0,"",'Est_Mun Cor NUTS II Tab'!C50/'BdP_Series Longas'!$F70*100)</f>
        <v/>
      </c>
      <c r="D50" s="36" t="str">
        <f>IF(SUM('Est_Mun Cor NUTS II Tab'!D50)=0,"",'Est_Mun Cor NUTS II Tab'!D50/'BdP_Series Longas'!$F70*100)</f>
        <v/>
      </c>
      <c r="E50" s="36" t="str">
        <f>IF(SUM('Est_Mun Cor NUTS II Tab'!E50)=0,"",'Est_Mun Cor NUTS II Tab'!E50/'BdP_Series Longas'!$F70*100)</f>
        <v/>
      </c>
      <c r="F50" s="36" t="str">
        <f>IF(SUM('Est_Mun Cor NUTS II Tab'!F50)=0,"",'Est_Mun Cor NUTS II Tab'!F50/'BdP_Series Longas'!$F70*100)</f>
        <v/>
      </c>
      <c r="G50" s="36">
        <f>IF(SUM('Est_Mun Cor NUTS II Tab'!G50)=0,"",'Est_Mun Cor NUTS II Tab'!G50/'BdP_Series Longas'!$F70*100)</f>
        <v>416385.54754289088</v>
      </c>
      <c r="H50" s="36">
        <f>IF(SUM('BdP_Series Longas'!B70*1000)=0,"",SUM('BdP_Series Longas'!B70*1000))</f>
        <v>40249000</v>
      </c>
      <c r="I50" s="44">
        <f>IF(SUM('BdP_Series Longas'!F70)=0,"",SUM('BdP_Series Longas'!F70))</f>
        <v>127.88441948868294</v>
      </c>
      <c r="J50" s="36">
        <f>IF(SUM('BdP_Series Longas'!C70*1000)=0,"",SUM('BdP_Series Longas'!C70*1000))</f>
        <v>215929000</v>
      </c>
    </row>
    <row r="51" spans="1:10" ht="20.100000000000001" customHeight="1" thickBot="1" x14ac:dyDescent="0.35">
      <c r="A51" s="31"/>
      <c r="B51" s="36"/>
      <c r="C51" s="36"/>
      <c r="D51" s="36"/>
      <c r="E51" s="36"/>
      <c r="F51" s="36"/>
      <c r="G51" s="36"/>
      <c r="H51" s="36"/>
      <c r="I51" s="44"/>
      <c r="J51" s="36"/>
    </row>
    <row r="52" spans="1:10" ht="58.8" customHeight="1" x14ac:dyDescent="0.3">
      <c r="A52" s="87" t="s">
        <v>85</v>
      </c>
      <c r="B52" s="87"/>
      <c r="C52" s="87"/>
      <c r="D52" s="87"/>
      <c r="E52" s="87"/>
      <c r="F52" s="87"/>
      <c r="G52" s="87"/>
      <c r="H52" s="87"/>
      <c r="I52" s="87"/>
      <c r="J52" s="87"/>
    </row>
    <row r="53" spans="1:10" ht="57" customHeight="1" x14ac:dyDescent="0.3">
      <c r="A53" s="84" t="s">
        <v>122</v>
      </c>
      <c r="B53" s="74"/>
      <c r="C53" s="74"/>
      <c r="D53" s="74"/>
      <c r="E53" s="74"/>
      <c r="F53" s="74"/>
      <c r="G53" s="74"/>
      <c r="H53" s="74"/>
      <c r="I53" s="74"/>
      <c r="J53" s="74"/>
    </row>
    <row r="54" spans="1:10" s="42" customFormat="1" x14ac:dyDescent="0.3">
      <c r="A54" s="84" t="str">
        <f>'Est_Mun Cor NUTS II Tab'!A54</f>
        <v>2012-2023:</v>
      </c>
      <c r="B54" s="84"/>
      <c r="C54" s="84"/>
      <c r="D54" s="84"/>
      <c r="E54" s="84"/>
      <c r="F54" s="84"/>
      <c r="G54" s="84"/>
      <c r="H54" s="84"/>
      <c r="I54" s="84"/>
      <c r="J54" s="84"/>
    </row>
    <row r="55" spans="1:10" x14ac:dyDescent="0.3">
      <c r="A55" s="74" t="s">
        <v>120</v>
      </c>
      <c r="B55" s="74"/>
      <c r="C55" s="74"/>
      <c r="D55" s="74"/>
      <c r="E55" s="74"/>
      <c r="F55" s="74"/>
      <c r="G55" s="74"/>
      <c r="H55" s="74"/>
      <c r="I55" s="74"/>
      <c r="J55" s="74"/>
    </row>
    <row r="56" spans="1:10" ht="15" customHeight="1" x14ac:dyDescent="0.3">
      <c r="A56" s="74" t="s">
        <v>61</v>
      </c>
      <c r="B56" s="74"/>
      <c r="C56" s="74"/>
      <c r="D56" s="74"/>
      <c r="E56" s="74"/>
      <c r="F56" s="74"/>
      <c r="G56" s="74"/>
      <c r="H56" s="74"/>
      <c r="I56" s="74"/>
      <c r="J56" s="74"/>
    </row>
    <row r="57" spans="1:10" ht="56.4" customHeight="1" x14ac:dyDescent="0.3">
      <c r="A57" s="74" t="s">
        <v>44</v>
      </c>
      <c r="B57" s="74"/>
      <c r="C57" s="74"/>
      <c r="D57" s="74"/>
      <c r="E57" s="74"/>
      <c r="F57" s="74"/>
      <c r="G57" s="74"/>
      <c r="H57" s="74"/>
      <c r="I57" s="74"/>
      <c r="J57" s="74"/>
    </row>
    <row r="58" spans="1:10" x14ac:dyDescent="0.3">
      <c r="A58" s="40"/>
    </row>
  </sheetData>
  <sheetProtection algorithmName="SHA-512" hashValue="epsCaKq8F1mh0priUsC/owTemL8ktvvqJnulhkNf5lGMEVjM7REAIaIX3U5fouFTInoiLARQ//rvZ2p2fJeOxg==" saltValue="d8Q5/p3Bq0ptTgaXTiWGSQ==" spinCount="100000" sheet="1" objects="1" scenarios="1" autoFilter="0"/>
  <mergeCells count="10">
    <mergeCell ref="A56:J56"/>
    <mergeCell ref="A57:J57"/>
    <mergeCell ref="A1:J1"/>
    <mergeCell ref="A3:A4"/>
    <mergeCell ref="B3:G3"/>
    <mergeCell ref="H3:J3"/>
    <mergeCell ref="A52:J52"/>
    <mergeCell ref="A53:J53"/>
    <mergeCell ref="A55:J55"/>
    <mergeCell ref="A54:J54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90" fitToHeight="0" orientation="landscape" verticalDpi="300" r:id="rId1"/>
  <headerFooter alignWithMargins="0"/>
  <colBreaks count="1" manualBreakCount="1">
    <brk id="7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olha10">
    <tabColor rgb="FF92D050"/>
    <pageSetUpPr fitToPage="1"/>
  </sheetPr>
  <dimension ref="A1:CP49"/>
  <sheetViews>
    <sheetView showGridLines="0" zoomScaleNormal="100" workbookViewId="0">
      <pane ySplit="2" topLeftCell="A21" activePane="bottomLeft" state="frozen"/>
      <selection sqref="A1:I1"/>
      <selection pane="bottomLeft" activeCell="A43" sqref="A43:X43"/>
    </sheetView>
  </sheetViews>
  <sheetFormatPr defaultColWidth="7" defaultRowHeight="14.4" x14ac:dyDescent="0.3"/>
  <cols>
    <col min="1" max="27" width="9.109375" style="34" customWidth="1"/>
    <col min="28" max="30" width="11.5546875" style="34" customWidth="1"/>
    <col min="31" max="16384" width="7" style="34"/>
  </cols>
  <sheetData>
    <row r="1" spans="1:94" s="22" customFormat="1" ht="33" customHeight="1" x14ac:dyDescent="0.3">
      <c r="A1" s="85" t="s">
        <v>39</v>
      </c>
      <c r="B1" s="85"/>
    </row>
    <row r="2" spans="1:94" s="23" customFormat="1" ht="19.5" customHeight="1" x14ac:dyDescent="0.3">
      <c r="A2" s="86" t="str">
        <f>Est_Mun_Const_Dados_Graf!B1&amp; " - Investimento em Infraestruturas da Rede Municipal de Estradas - Dados encadeados em volume (ano de referência = 2016)"</f>
        <v>Continente - Investimento em Infraestruturas da Rede Municipal de Estradas - Dados encadeados em volume (ano de referência = 2016)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</row>
    <row r="3" spans="1:94" s="23" customFormat="1" ht="19.5" customHeight="1" x14ac:dyDescent="0.3"/>
    <row r="4" spans="1:94" s="30" customFormat="1" ht="30" customHeight="1" x14ac:dyDescent="0.3">
      <c r="C4" s="29"/>
      <c r="D4" s="29"/>
      <c r="F4" s="29"/>
      <c r="G4" s="29"/>
      <c r="I4" s="29"/>
      <c r="J4" s="29"/>
      <c r="L4" s="29"/>
      <c r="M4" s="29"/>
      <c r="O4" s="29"/>
      <c r="P4" s="29"/>
      <c r="R4" s="29"/>
      <c r="S4" s="29"/>
      <c r="U4" s="29"/>
      <c r="V4" s="29"/>
      <c r="X4" s="29"/>
      <c r="Y4" s="29"/>
      <c r="AA4" s="29"/>
      <c r="AB4" s="29"/>
      <c r="AD4" s="29"/>
      <c r="AE4" s="29"/>
      <c r="AG4" s="29"/>
      <c r="AH4" s="29"/>
      <c r="AJ4" s="29"/>
      <c r="AK4" s="29"/>
      <c r="AM4" s="29"/>
      <c r="AN4" s="29"/>
      <c r="AP4" s="29"/>
      <c r="AQ4" s="29"/>
      <c r="AS4" s="29"/>
      <c r="AT4" s="29"/>
      <c r="AV4" s="29"/>
      <c r="AW4" s="29"/>
      <c r="AY4" s="29"/>
      <c r="AZ4" s="29"/>
      <c r="BB4" s="29"/>
      <c r="BC4" s="29"/>
      <c r="BE4" s="29"/>
      <c r="BF4" s="29"/>
      <c r="BH4" s="29"/>
      <c r="BI4" s="29"/>
      <c r="BK4" s="29"/>
      <c r="BL4" s="29"/>
      <c r="BN4" s="29"/>
      <c r="BO4" s="29"/>
      <c r="BQ4" s="29"/>
      <c r="BR4" s="29"/>
      <c r="BT4" s="29"/>
      <c r="BU4" s="29"/>
      <c r="BW4" s="29"/>
      <c r="BX4" s="29"/>
      <c r="BZ4" s="29"/>
      <c r="CA4" s="29"/>
      <c r="CC4" s="29"/>
      <c r="CD4" s="29"/>
      <c r="CF4" s="29"/>
      <c r="CG4" s="29"/>
      <c r="CI4" s="29"/>
      <c r="CJ4" s="29"/>
      <c r="CL4" s="29"/>
      <c r="CM4" s="29"/>
      <c r="CO4" s="29"/>
      <c r="CP4" s="29"/>
    </row>
    <row r="5" spans="1:94" ht="20.100000000000001" customHeight="1" x14ac:dyDescent="0.3"/>
    <row r="6" spans="1:94" ht="20.100000000000001" customHeight="1" x14ac:dyDescent="0.3"/>
    <row r="7" spans="1:94" ht="20.100000000000001" customHeight="1" x14ac:dyDescent="0.3"/>
    <row r="8" spans="1:94" ht="20.100000000000001" customHeight="1" x14ac:dyDescent="0.3"/>
    <row r="9" spans="1:94" ht="20.100000000000001" customHeight="1" x14ac:dyDescent="0.3"/>
    <row r="10" spans="1:94" ht="20.100000000000001" customHeight="1" x14ac:dyDescent="0.3"/>
    <row r="11" spans="1:94" ht="20.100000000000001" customHeight="1" x14ac:dyDescent="0.3"/>
    <row r="12" spans="1:94" ht="20.100000000000001" customHeight="1" x14ac:dyDescent="0.3"/>
    <row r="13" spans="1:94" ht="20.100000000000001" customHeight="1" x14ac:dyDescent="0.3"/>
    <row r="14" spans="1:94" ht="20.100000000000001" customHeight="1" x14ac:dyDescent="0.3"/>
    <row r="15" spans="1:94" ht="20.100000000000001" customHeight="1" x14ac:dyDescent="0.3"/>
    <row r="16" spans="1:94" ht="20.100000000000001" customHeight="1" x14ac:dyDescent="0.3"/>
    <row r="17" s="34" customFormat="1" ht="20.100000000000001" customHeight="1" x14ac:dyDescent="0.3"/>
    <row r="18" s="34" customFormat="1" ht="20.100000000000001" customHeight="1" x14ac:dyDescent="0.3"/>
    <row r="19" s="34" customFormat="1" ht="20.100000000000001" customHeight="1" x14ac:dyDescent="0.3"/>
    <row r="20" s="34" customFormat="1" ht="20.100000000000001" customHeight="1" x14ac:dyDescent="0.3"/>
    <row r="21" s="34" customFormat="1" ht="20.100000000000001" customHeight="1" x14ac:dyDescent="0.3"/>
    <row r="22" s="34" customFormat="1" ht="20.100000000000001" customHeight="1" x14ac:dyDescent="0.3"/>
    <row r="23" s="34" customFormat="1" ht="20.100000000000001" customHeight="1" x14ac:dyDescent="0.3"/>
    <row r="24" s="34" customFormat="1" ht="20.100000000000001" customHeight="1" x14ac:dyDescent="0.3"/>
    <row r="25" s="34" customFormat="1" ht="20.100000000000001" customHeight="1" x14ac:dyDescent="0.3"/>
    <row r="26" s="34" customFormat="1" ht="20.100000000000001" customHeight="1" x14ac:dyDescent="0.3"/>
    <row r="27" s="34" customFormat="1" ht="20.100000000000001" customHeight="1" x14ac:dyDescent="0.3"/>
    <row r="28" s="34" customFormat="1" ht="20.100000000000001" customHeight="1" x14ac:dyDescent="0.3"/>
    <row r="29" s="34" customFormat="1" ht="20.100000000000001" customHeight="1" x14ac:dyDescent="0.3"/>
    <row r="30" s="34" customFormat="1" ht="20.100000000000001" customHeight="1" x14ac:dyDescent="0.3"/>
    <row r="31" s="34" customFormat="1" ht="20.100000000000001" customHeight="1" x14ac:dyDescent="0.3"/>
    <row r="32" s="34" customFormat="1" ht="20.100000000000001" customHeight="1" x14ac:dyDescent="0.3"/>
    <row r="33" spans="1:24" ht="20.100000000000001" customHeight="1" x14ac:dyDescent="0.3"/>
    <row r="34" spans="1:24" ht="20.100000000000001" customHeight="1" x14ac:dyDescent="0.3"/>
    <row r="35" spans="1:24" ht="20.100000000000001" customHeight="1" x14ac:dyDescent="0.3"/>
    <row r="36" spans="1:24" ht="20.100000000000001" customHeight="1" x14ac:dyDescent="0.3"/>
    <row r="37" spans="1:24" ht="20.100000000000001" customHeight="1" x14ac:dyDescent="0.3"/>
    <row r="38" spans="1:24" ht="20.100000000000001" customHeight="1" x14ac:dyDescent="0.3"/>
    <row r="39" spans="1:24" ht="20.100000000000001" customHeight="1" x14ac:dyDescent="0.3"/>
    <row r="40" spans="1:24" ht="20.100000000000001" customHeight="1" x14ac:dyDescent="0.3"/>
    <row r="41" spans="1:24" ht="20.100000000000001" customHeight="1" x14ac:dyDescent="0.3"/>
    <row r="42" spans="1:24" ht="20.100000000000001" customHeight="1" x14ac:dyDescent="0.3"/>
    <row r="43" spans="1:24" ht="46.5" customHeight="1" x14ac:dyDescent="0.3">
      <c r="A43" s="74" t="s">
        <v>86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</row>
    <row r="44" spans="1:24" ht="47.4" customHeight="1" x14ac:dyDescent="0.3">
      <c r="A44" s="84" t="s">
        <v>122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</row>
    <row r="45" spans="1:24" x14ac:dyDescent="0.3">
      <c r="A45" s="84" t="str">
        <f>'Est_Mun Encad NUTS II Tab'!A54</f>
        <v>2012-2023: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</row>
    <row r="46" spans="1:24" x14ac:dyDescent="0.3">
      <c r="A46" s="74" t="s">
        <v>120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</row>
    <row r="47" spans="1:24" ht="15" customHeight="1" x14ac:dyDescent="0.3">
      <c r="A47" s="74" t="s">
        <v>61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</row>
    <row r="48" spans="1:24" ht="43.8" customHeight="1" x14ac:dyDescent="0.3">
      <c r="A48" s="74" t="s">
        <v>44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</row>
    <row r="49" s="34" customFormat="1" ht="54" customHeight="1" x14ac:dyDescent="0.3"/>
  </sheetData>
  <sheetProtection algorithmName="SHA-512" hashValue="nZYlfirQG5Tb0H5MFbghwD+RFtV/wtJUIiM7IzHDOqc2En7WCfQgmWX3UlUlc0wfKeH7s+UP12AkzQp3x899ug==" saltValue="36B2xn3JueNwI2A9XNPvRg==" spinCount="100000" sheet="1" objects="1" scenarios="1" autoFilter="0"/>
  <mergeCells count="8">
    <mergeCell ref="A48:X48"/>
    <mergeCell ref="A1:B1"/>
    <mergeCell ref="A2:X2"/>
    <mergeCell ref="A43:X43"/>
    <mergeCell ref="A44:X44"/>
    <mergeCell ref="A47:X47"/>
    <mergeCell ref="A45:X45"/>
    <mergeCell ref="A46:X46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56" fitToHeight="0" orientation="landscape" verticalDpi="300" r:id="rId1"/>
  <headerFooter alignWithMargins="0"/>
  <rowBreaks count="1" manualBreakCount="1">
    <brk id="22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6193" r:id="rId4" name="Drop Down 1">
              <controlPr defaultSize="0" autoLine="0" autoPict="0">
                <anchor moveWithCells="1">
                  <from>
                    <xdr:col>2</xdr:col>
                    <xdr:colOff>0</xdr:colOff>
                    <xdr:row>0</xdr:row>
                    <xdr:rowOff>38100</xdr:rowOff>
                  </from>
                  <to>
                    <xdr:col>3</xdr:col>
                    <xdr:colOff>563880</xdr:colOff>
                    <xdr:row>0</xdr:row>
                    <xdr:rowOff>289560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lha71"/>
  <dimension ref="A1:V56"/>
  <sheetViews>
    <sheetView topLeftCell="B1" workbookViewId="0">
      <selection activeCell="A34" sqref="A1:XFD1048576"/>
    </sheetView>
  </sheetViews>
  <sheetFormatPr defaultRowHeight="14.4" x14ac:dyDescent="0.3"/>
  <cols>
    <col min="1" max="1" width="8.88671875" style="9"/>
    <col min="2" max="2" width="21" style="9" bestFit="1" customWidth="1"/>
    <col min="3" max="4" width="8.88671875" style="9"/>
    <col min="5" max="5" width="11.44140625" style="9" bestFit="1" customWidth="1"/>
    <col min="6" max="15" width="8.88671875" style="9"/>
    <col min="16" max="16" width="12.109375" style="9" bestFit="1" customWidth="1"/>
    <col min="17" max="17" width="10.109375" style="9" bestFit="1" customWidth="1"/>
    <col min="18" max="18" width="11.109375" style="9" bestFit="1" customWidth="1"/>
    <col min="19" max="19" width="8.88671875" style="9"/>
    <col min="20" max="20" width="5" style="9" bestFit="1" customWidth="1"/>
    <col min="21" max="21" width="5" style="10" bestFit="1" customWidth="1"/>
    <col min="22" max="22" width="11.44140625" style="9" bestFit="1" customWidth="1"/>
    <col min="23" max="16384" width="8.88671875" style="9"/>
  </cols>
  <sheetData>
    <row r="1" spans="1:22" x14ac:dyDescent="0.3">
      <c r="A1" s="9">
        <v>6</v>
      </c>
      <c r="B1" s="9" t="str">
        <f>VLOOKUP(A1,$A$5:$B$10,2,FALSE)</f>
        <v>Continente</v>
      </c>
      <c r="E1" s="9">
        <f>A1+1</f>
        <v>7</v>
      </c>
      <c r="P1" s="9">
        <v>7</v>
      </c>
      <c r="Q1" s="9">
        <v>8</v>
      </c>
      <c r="R1" s="9">
        <v>9</v>
      </c>
    </row>
    <row r="2" spans="1:22" x14ac:dyDescent="0.3">
      <c r="D2" s="70" t="s">
        <v>40</v>
      </c>
      <c r="E2" s="70"/>
      <c r="G2" s="70" t="s">
        <v>41</v>
      </c>
      <c r="H2" s="70"/>
      <c r="J2" s="70" t="s">
        <v>42</v>
      </c>
      <c r="K2" s="70"/>
      <c r="M2" s="70" t="s">
        <v>43</v>
      </c>
      <c r="N2" s="70"/>
    </row>
    <row r="3" spans="1:22" x14ac:dyDescent="0.3">
      <c r="U3" s="9"/>
      <c r="V3" s="10"/>
    </row>
    <row r="4" spans="1:22" x14ac:dyDescent="0.3">
      <c r="D4" s="12"/>
      <c r="E4" s="11" t="str">
        <f>HLOOKUP(B1,'Est_Nac Cor NUTS II Tab'!$B$4:$I$42,1,FALSE)</f>
        <v>Continente</v>
      </c>
      <c r="G4" s="12"/>
      <c r="H4" s="11" t="str">
        <f>E4</f>
        <v>Continente</v>
      </c>
      <c r="J4" s="12"/>
      <c r="K4" s="11" t="str">
        <f>H4</f>
        <v>Continente</v>
      </c>
      <c r="M4" s="12"/>
      <c r="N4" s="11" t="str">
        <f>K4</f>
        <v>Continente</v>
      </c>
      <c r="P4" s="11" t="s">
        <v>32</v>
      </c>
      <c r="Q4" s="11" t="s">
        <v>37</v>
      </c>
      <c r="R4" s="11" t="s">
        <v>38</v>
      </c>
      <c r="T4" s="9">
        <f>MAX(T5:T500)</f>
        <v>2023</v>
      </c>
      <c r="U4" s="9"/>
      <c r="V4" s="10" t="s">
        <v>32</v>
      </c>
    </row>
    <row r="5" spans="1:22" x14ac:dyDescent="0.3">
      <c r="A5" s="9">
        <v>1</v>
      </c>
      <c r="B5" s="9" t="s">
        <v>0</v>
      </c>
      <c r="D5" s="13">
        <f t="shared" ref="D5:D43" si="0">D6-1</f>
        <v>1983</v>
      </c>
      <c r="E5" s="10">
        <f>VLOOKUP($D5,'Est_Nac Cor NUTS II Tab'!$A$5:$I$507,E$1,FALSE)</f>
        <v>59697.459123512337</v>
      </c>
      <c r="G5" s="13">
        <f t="shared" ref="G5:G44" si="1">D5</f>
        <v>1983</v>
      </c>
      <c r="H5" s="14">
        <f>IF(SUM(E5)=0,"",E5/P5)</f>
        <v>1</v>
      </c>
      <c r="J5" s="13">
        <f t="shared" ref="J5:J44" si="2">G5</f>
        <v>1983</v>
      </c>
      <c r="K5" s="14">
        <f>IF(SUM(E5)=0,"",E5/Q5)</f>
        <v>1.2340560025532266E-2</v>
      </c>
      <c r="M5" s="13">
        <f t="shared" ref="M5:M44" si="3">J5</f>
        <v>1983</v>
      </c>
      <c r="N5" s="14">
        <f>IF(SUM(E5)=0,"",E5/R5)</f>
        <v>3.8664157463414728E-3</v>
      </c>
      <c r="P5" s="15">
        <f>VLOOKUP($D5,'Est_Nac Cor NUTS II Tab'!$A$5:$I$507,P$1,FALSE)</f>
        <v>59697.459123512337</v>
      </c>
      <c r="Q5" s="15">
        <f>VLOOKUP($D5,'Est_Nac Cor NUTS II Tab'!$A$5:$I$507,Q$1,FALSE)</f>
        <v>4837500</v>
      </c>
      <c r="R5" s="15">
        <f>VLOOKUP($D5,'Est_Nac Cor NUTS II Tab'!$A$5:$I$507,R$1,FALSE)</f>
        <v>15440000</v>
      </c>
      <c r="T5" s="9">
        <f>IF(SUM(V5)&gt;0,U5,"")</f>
        <v>1978</v>
      </c>
      <c r="U5" s="9">
        <v>1978</v>
      </c>
      <c r="V5" s="10">
        <f>IFERROR(VLOOKUP($U5,'Est_Nac Cor NUTS II Tab'!$A$5:$I$52,7,FALSE),"")</f>
        <v>14403.99636875131</v>
      </c>
    </row>
    <row r="6" spans="1:22" x14ac:dyDescent="0.3">
      <c r="A6" s="9">
        <v>2</v>
      </c>
      <c r="B6" s="9" t="s">
        <v>1</v>
      </c>
      <c r="D6" s="13">
        <f t="shared" si="0"/>
        <v>1984</v>
      </c>
      <c r="E6" s="10">
        <f>VLOOKUP($D6,'Est_Nac Cor NUTS II Tab'!$A$5:$I$507,E$1,FALSE)</f>
        <v>43289.262876467714</v>
      </c>
      <c r="G6" s="13">
        <f t="shared" si="1"/>
        <v>1984</v>
      </c>
      <c r="H6" s="14">
        <f t="shared" ref="H6:H44" si="4">IF(SUM(E6)=0,"",E6/P6)</f>
        <v>1</v>
      </c>
      <c r="J6" s="13">
        <f t="shared" si="2"/>
        <v>1984</v>
      </c>
      <c r="K6" s="14">
        <f t="shared" ref="K6:K44" si="5">IF(SUM(E6)=0,"",E6/Q6)</f>
        <v>8.2687263149137033E-3</v>
      </c>
      <c r="M6" s="13">
        <f t="shared" si="3"/>
        <v>1984</v>
      </c>
      <c r="N6" s="14">
        <f t="shared" ref="N6:N44" si="6">IF(SUM(E6)=0,"",E6/R6)</f>
        <v>2.2845143741869077E-3</v>
      </c>
      <c r="P6" s="15">
        <f>VLOOKUP(D6,'Est_Nac Cor NUTS II Tab'!$A$5:$I$507,7,FALSE)</f>
        <v>43289.262876467714</v>
      </c>
      <c r="Q6" s="15">
        <f>VLOOKUP($D6,'Est_Nac Cor NUTS II Tab'!$A$5:$I$507,Q$1,FALSE)</f>
        <v>5235300</v>
      </c>
      <c r="R6" s="15">
        <f>VLOOKUP($D6,'Est_Nac Cor NUTS II Tab'!$A$5:$I$507,R$1,FALSE)</f>
        <v>18949000</v>
      </c>
      <c r="T6" s="9">
        <f t="shared" ref="T6:T56" si="7">IF(SUM(V6)&gt;0,U6,"")</f>
        <v>1979</v>
      </c>
      <c r="U6" s="9">
        <v>1979</v>
      </c>
      <c r="V6" s="10">
        <f>IFERROR(VLOOKUP($U6,'Est_Nac Cor NUTS II Tab'!$A$5:$I$52,7,FALSE),"")</f>
        <v>19463.64262128271</v>
      </c>
    </row>
    <row r="7" spans="1:22" x14ac:dyDescent="0.3">
      <c r="A7" s="9">
        <v>3</v>
      </c>
      <c r="B7" s="9" t="s">
        <v>33</v>
      </c>
      <c r="D7" s="13">
        <f t="shared" si="0"/>
        <v>1985</v>
      </c>
      <c r="E7" s="10">
        <f>VLOOKUP($D7,'Est_Nac Cor NUTS II Tab'!$A$5:$I$507,E$1,FALSE)</f>
        <v>74436.807294420447</v>
      </c>
      <c r="G7" s="13">
        <f t="shared" si="1"/>
        <v>1985</v>
      </c>
      <c r="H7" s="14">
        <f t="shared" si="4"/>
        <v>1</v>
      </c>
      <c r="J7" s="13">
        <f t="shared" si="2"/>
        <v>1985</v>
      </c>
      <c r="K7" s="14">
        <f t="shared" si="5"/>
        <v>1.2407375286598734E-2</v>
      </c>
      <c r="M7" s="13">
        <f t="shared" si="3"/>
        <v>1985</v>
      </c>
      <c r="N7" s="14">
        <f t="shared" si="6"/>
        <v>3.2047947962655244E-3</v>
      </c>
      <c r="P7" s="15">
        <f>VLOOKUP(D7,'Est_Nac Cor NUTS II Tab'!$A$5:$I$507,7,FALSE)</f>
        <v>74436.807294420447</v>
      </c>
      <c r="Q7" s="15">
        <f>VLOOKUP($D7,'Est_Nac Cor NUTS II Tab'!$A$5:$I$507,Q$1,FALSE)</f>
        <v>5999400</v>
      </c>
      <c r="R7" s="15">
        <f>VLOOKUP($D7,'Est_Nac Cor NUTS II Tab'!$A$5:$I$507,R$1,FALSE)</f>
        <v>23226699.999999996</v>
      </c>
      <c r="T7" s="9">
        <f t="shared" si="7"/>
        <v>1980</v>
      </c>
      <c r="U7" s="9">
        <v>1980</v>
      </c>
      <c r="V7" s="10">
        <f>IFERROR(VLOOKUP($U7,'Est_Nac Cor NUTS II Tab'!$A$5:$I$52,7,FALSE),"")</f>
        <v>25683</v>
      </c>
    </row>
    <row r="8" spans="1:22" x14ac:dyDescent="0.3">
      <c r="A8" s="9">
        <v>4</v>
      </c>
      <c r="B8" s="9" t="s">
        <v>2</v>
      </c>
      <c r="D8" s="13">
        <f t="shared" si="0"/>
        <v>1986</v>
      </c>
      <c r="E8" s="10">
        <f>VLOOKUP($D8,'Est_Nac Cor NUTS II Tab'!$A$5:$I$507,E$1,FALSE)</f>
        <v>98732</v>
      </c>
      <c r="G8" s="13">
        <f t="shared" si="1"/>
        <v>1986</v>
      </c>
      <c r="H8" s="14">
        <f t="shared" si="4"/>
        <v>1</v>
      </c>
      <c r="J8" s="13">
        <f t="shared" si="2"/>
        <v>1986</v>
      </c>
      <c r="K8" s="14">
        <f t="shared" si="5"/>
        <v>1.3978366745950844E-2</v>
      </c>
      <c r="M8" s="13">
        <f t="shared" si="3"/>
        <v>1986</v>
      </c>
      <c r="N8" s="14">
        <f t="shared" si="6"/>
        <v>3.4847490170333822E-3</v>
      </c>
      <c r="P8" s="15">
        <f>VLOOKUP(D8,'Est_Nac Cor NUTS II Tab'!$A$5:$I$507,7,FALSE)</f>
        <v>98732</v>
      </c>
      <c r="Q8" s="15">
        <f>VLOOKUP($D8,'Est_Nac Cor NUTS II Tab'!$A$5:$I$507,Q$1,FALSE)</f>
        <v>7063200</v>
      </c>
      <c r="R8" s="15">
        <f>VLOOKUP($D8,'Est_Nac Cor NUTS II Tab'!$A$5:$I$507,R$1,FALSE)</f>
        <v>28332600</v>
      </c>
      <c r="T8" s="9">
        <f t="shared" si="7"/>
        <v>1981</v>
      </c>
      <c r="U8" s="9">
        <v>1981</v>
      </c>
      <c r="V8" s="10">
        <f>IFERROR(VLOOKUP($U8,'Est_Nac Cor NUTS II Tab'!$A$5:$I$52,7,FALSE),"")</f>
        <v>39565.4472720743</v>
      </c>
    </row>
    <row r="9" spans="1:22" x14ac:dyDescent="0.3">
      <c r="A9" s="9">
        <v>5</v>
      </c>
      <c r="B9" s="9" t="s">
        <v>3</v>
      </c>
      <c r="D9" s="13">
        <f t="shared" si="0"/>
        <v>1987</v>
      </c>
      <c r="E9" s="10">
        <f>VLOOKUP($D9,'Est_Nac Cor NUTS II Tab'!$A$5:$I$507,E$1,FALSE)</f>
        <v>127344.16057301902</v>
      </c>
      <c r="G9" s="13">
        <f t="shared" si="1"/>
        <v>1987</v>
      </c>
      <c r="H9" s="14">
        <f t="shared" si="4"/>
        <v>1</v>
      </c>
      <c r="J9" s="13">
        <f t="shared" si="2"/>
        <v>1987</v>
      </c>
      <c r="K9" s="14">
        <f t="shared" si="5"/>
        <v>1.3830782159049778E-2</v>
      </c>
      <c r="M9" s="13">
        <f t="shared" si="3"/>
        <v>1987</v>
      </c>
      <c r="N9" s="14">
        <f t="shared" si="6"/>
        <v>3.8003539571457696E-3</v>
      </c>
      <c r="P9" s="15">
        <f>VLOOKUP(D9,'Est_Nac Cor NUTS II Tab'!$A$5:$I$507,7,FALSE)</f>
        <v>127344.16057301902</v>
      </c>
      <c r="Q9" s="15">
        <f>VLOOKUP($D9,'Est_Nac Cor NUTS II Tab'!$A$5:$I$507,Q$1,FALSE)</f>
        <v>9207300</v>
      </c>
      <c r="R9" s="15">
        <f>VLOOKUP($D9,'Est_Nac Cor NUTS II Tab'!$A$5:$I$507,R$1,FALSE)</f>
        <v>33508500</v>
      </c>
      <c r="T9" s="9">
        <f t="shared" si="7"/>
        <v>1982</v>
      </c>
      <c r="U9" s="9">
        <v>1982</v>
      </c>
      <c r="V9" s="10">
        <f>IFERROR(VLOOKUP($U9,'Est_Nac Cor NUTS II Tab'!$A$5:$I$52,7,FALSE),"")</f>
        <v>41305.513711954191</v>
      </c>
    </row>
    <row r="10" spans="1:22" x14ac:dyDescent="0.3">
      <c r="A10" s="9">
        <v>6</v>
      </c>
      <c r="B10" s="9" t="s">
        <v>32</v>
      </c>
      <c r="D10" s="13">
        <f t="shared" si="0"/>
        <v>1988</v>
      </c>
      <c r="E10" s="10">
        <f>VLOOKUP($D10,'Est_Nac Cor NUTS II Tab'!$A$5:$I$507,E$1,FALSE)</f>
        <v>147123.34773196597</v>
      </c>
      <c r="G10" s="13">
        <f t="shared" si="1"/>
        <v>1988</v>
      </c>
      <c r="H10" s="14">
        <f t="shared" si="4"/>
        <v>1</v>
      </c>
      <c r="J10" s="13">
        <f t="shared" si="2"/>
        <v>1988</v>
      </c>
      <c r="K10" s="14">
        <f t="shared" si="5"/>
        <v>1.2570777173858129E-2</v>
      </c>
      <c r="M10" s="13">
        <f t="shared" si="3"/>
        <v>1988</v>
      </c>
      <c r="N10" s="14">
        <f t="shared" si="6"/>
        <v>3.6738771040150521E-3</v>
      </c>
      <c r="P10" s="15">
        <f>VLOOKUP(D10,'Est_Nac Cor NUTS II Tab'!$A$5:$I$507,7,FALSE)</f>
        <v>147123.34773196597</v>
      </c>
      <c r="Q10" s="15">
        <f>VLOOKUP($D10,'Est_Nac Cor NUTS II Tab'!$A$5:$I$507,Q$1,FALSE)</f>
        <v>11703599.999999998</v>
      </c>
      <c r="R10" s="15">
        <f>VLOOKUP($D10,'Est_Nac Cor NUTS II Tab'!$A$5:$I$507,R$1,FALSE)</f>
        <v>40045800</v>
      </c>
      <c r="T10" s="9">
        <f t="shared" si="7"/>
        <v>1983</v>
      </c>
      <c r="U10" s="9">
        <v>1983</v>
      </c>
      <c r="V10" s="10">
        <f>IFERROR(VLOOKUP($U10,'Est_Nac Cor NUTS II Tab'!$A$5:$I$52,7,FALSE),"")</f>
        <v>59697.459123512337</v>
      </c>
    </row>
    <row r="11" spans="1:22" x14ac:dyDescent="0.3">
      <c r="D11" s="13">
        <f t="shared" si="0"/>
        <v>1989</v>
      </c>
      <c r="E11" s="10">
        <f>VLOOKUP($D11,'Est_Nac Cor NUTS II Tab'!$A$5:$I$507,E$1,FALSE)</f>
        <v>166635.00962679941</v>
      </c>
      <c r="G11" s="13">
        <f t="shared" si="1"/>
        <v>1989</v>
      </c>
      <c r="H11" s="14">
        <f t="shared" si="4"/>
        <v>1</v>
      </c>
      <c r="J11" s="13">
        <f t="shared" si="2"/>
        <v>1989</v>
      </c>
      <c r="K11" s="14">
        <f t="shared" si="5"/>
        <v>1.2426916566745176E-2</v>
      </c>
      <c r="M11" s="13">
        <f t="shared" si="3"/>
        <v>1989</v>
      </c>
      <c r="N11" s="14">
        <f t="shared" si="6"/>
        <v>3.5288102959215315E-3</v>
      </c>
      <c r="P11" s="15">
        <f>VLOOKUP(D11,'Est_Nac Cor NUTS II Tab'!$A$5:$I$507,7,FALSE)</f>
        <v>166635.00962679941</v>
      </c>
      <c r="Q11" s="15">
        <f>VLOOKUP($D11,'Est_Nac Cor NUTS II Tab'!$A$5:$I$507,Q$1,FALSE)</f>
        <v>13409199.999999998</v>
      </c>
      <c r="R11" s="15">
        <f>VLOOKUP($D11,'Est_Nac Cor NUTS II Tab'!$A$5:$I$507,R$1,FALSE)</f>
        <v>47221300</v>
      </c>
      <c r="T11" s="9">
        <f t="shared" si="7"/>
        <v>1984</v>
      </c>
      <c r="U11" s="9">
        <v>1984</v>
      </c>
      <c r="V11" s="10">
        <f>IFERROR(VLOOKUP($U11,'Est_Nac Cor NUTS II Tab'!$A$5:$I$52,7,FALSE),"")</f>
        <v>43289.262876467714</v>
      </c>
    </row>
    <row r="12" spans="1:22" x14ac:dyDescent="0.3">
      <c r="D12" s="13">
        <f t="shared" si="0"/>
        <v>1990</v>
      </c>
      <c r="E12" s="10">
        <f>VLOOKUP($D12,'Est_Nac Cor NUTS II Tab'!$A$5:$I$507,E$1,FALSE)</f>
        <v>264857.82763539872</v>
      </c>
      <c r="G12" s="13">
        <f t="shared" si="1"/>
        <v>1990</v>
      </c>
      <c r="H12" s="14">
        <f t="shared" si="4"/>
        <v>1</v>
      </c>
      <c r="J12" s="13">
        <f t="shared" si="2"/>
        <v>1990</v>
      </c>
      <c r="K12" s="14">
        <f t="shared" si="5"/>
        <v>1.7236727275030991E-2</v>
      </c>
      <c r="M12" s="13">
        <f t="shared" si="3"/>
        <v>1990</v>
      </c>
      <c r="N12" s="14">
        <f t="shared" si="6"/>
        <v>4.6718730620792827E-3</v>
      </c>
      <c r="P12" s="15">
        <f>VLOOKUP(D12,'Est_Nac Cor NUTS II Tab'!$A$5:$I$507,7,FALSE)</f>
        <v>264857.82763539872</v>
      </c>
      <c r="Q12" s="15">
        <f>VLOOKUP($D12,'Est_Nac Cor NUTS II Tab'!$A$5:$I$507,Q$1,FALSE)</f>
        <v>15365900</v>
      </c>
      <c r="R12" s="15">
        <f>VLOOKUP($D12,'Est_Nac Cor NUTS II Tab'!$A$5:$I$507,R$1,FALSE)</f>
        <v>56692000</v>
      </c>
      <c r="T12" s="9">
        <f t="shared" si="7"/>
        <v>1985</v>
      </c>
      <c r="U12" s="9">
        <v>1985</v>
      </c>
      <c r="V12" s="10">
        <f>IFERROR(VLOOKUP($U12,'Est_Nac Cor NUTS II Tab'!$A$5:$I$52,7,FALSE),"")</f>
        <v>74436.807294420447</v>
      </c>
    </row>
    <row r="13" spans="1:22" x14ac:dyDescent="0.3">
      <c r="D13" s="13">
        <f t="shared" si="0"/>
        <v>1991</v>
      </c>
      <c r="E13" s="10">
        <f>VLOOKUP($D13,'Est_Nac Cor NUTS II Tab'!$A$5:$I$507,E$1,FALSE)</f>
        <v>320311.90331301565</v>
      </c>
      <c r="G13" s="13">
        <f t="shared" si="1"/>
        <v>1991</v>
      </c>
      <c r="H13" s="14">
        <f t="shared" si="4"/>
        <v>1</v>
      </c>
      <c r="J13" s="13">
        <f t="shared" si="2"/>
        <v>1991</v>
      </c>
      <c r="K13" s="14">
        <f t="shared" si="5"/>
        <v>1.843383823443516E-2</v>
      </c>
      <c r="M13" s="13">
        <f t="shared" si="3"/>
        <v>1991</v>
      </c>
      <c r="N13" s="14">
        <f t="shared" si="6"/>
        <v>4.9274736569635963E-3</v>
      </c>
      <c r="P13" s="15">
        <f>VLOOKUP(D13,'Est_Nac Cor NUTS II Tab'!$A$5:$I$507,7,FALSE)</f>
        <v>320311.90331301565</v>
      </c>
      <c r="Q13" s="15">
        <f>VLOOKUP($D13,'Est_Nac Cor NUTS II Tab'!$A$5:$I$507,Q$1,FALSE)</f>
        <v>17376300</v>
      </c>
      <c r="R13" s="15">
        <f>VLOOKUP($D13,'Est_Nac Cor NUTS II Tab'!$A$5:$I$507,R$1,FALSE)</f>
        <v>65005299.999999993</v>
      </c>
      <c r="T13" s="9">
        <f t="shared" si="7"/>
        <v>1986</v>
      </c>
      <c r="U13" s="9">
        <v>1986</v>
      </c>
      <c r="V13" s="10">
        <f>IFERROR(VLOOKUP($U13,'Est_Nac Cor NUTS II Tab'!$A$5:$I$52,7,FALSE),"")</f>
        <v>98732</v>
      </c>
    </row>
    <row r="14" spans="1:22" x14ac:dyDescent="0.3">
      <c r="D14" s="13">
        <f t="shared" si="0"/>
        <v>1992</v>
      </c>
      <c r="E14" s="10">
        <f>VLOOKUP($D14,'Est_Nac Cor NUTS II Tab'!$A$5:$I$507,E$1,FALSE)</f>
        <v>428696.01759758982</v>
      </c>
      <c r="G14" s="13">
        <f t="shared" si="1"/>
        <v>1992</v>
      </c>
      <c r="H14" s="14">
        <f t="shared" si="4"/>
        <v>1</v>
      </c>
      <c r="J14" s="13">
        <f t="shared" si="2"/>
        <v>1992</v>
      </c>
      <c r="K14" s="14">
        <f t="shared" si="5"/>
        <v>2.204999576162894E-2</v>
      </c>
      <c r="M14" s="13">
        <f t="shared" si="3"/>
        <v>1992</v>
      </c>
      <c r="N14" s="14">
        <f t="shared" si="6"/>
        <v>5.8759610732478842E-3</v>
      </c>
      <c r="P14" s="15">
        <f>VLOOKUP(D14,'Est_Nac Cor NUTS II Tab'!$A$5:$I$507,7,FALSE)</f>
        <v>428696.01759758982</v>
      </c>
      <c r="Q14" s="15">
        <f>VLOOKUP($D14,'Est_Nac Cor NUTS II Tab'!$A$5:$I$507,Q$1,FALSE)</f>
        <v>19442000</v>
      </c>
      <c r="R14" s="15">
        <f>VLOOKUP($D14,'Est_Nac Cor NUTS II Tab'!$A$5:$I$507,R$1,FALSE)</f>
        <v>72957600</v>
      </c>
      <c r="T14" s="9">
        <f t="shared" si="7"/>
        <v>1987</v>
      </c>
      <c r="U14" s="9">
        <v>1987</v>
      </c>
      <c r="V14" s="10">
        <f>IFERROR(VLOOKUP($U14,'Est_Nac Cor NUTS II Tab'!$A$5:$I$52,7,FALSE),"")</f>
        <v>127344.16057301902</v>
      </c>
    </row>
    <row r="15" spans="1:22" x14ac:dyDescent="0.3">
      <c r="D15" s="13">
        <f t="shared" si="0"/>
        <v>1993</v>
      </c>
      <c r="E15" s="10">
        <f>VLOOKUP($D15,'Est_Nac Cor NUTS II Tab'!$A$5:$I$507,E$1,FALSE)</f>
        <v>449908.28603066609</v>
      </c>
      <c r="G15" s="13">
        <f t="shared" si="1"/>
        <v>1993</v>
      </c>
      <c r="H15" s="14">
        <f t="shared" si="4"/>
        <v>1</v>
      </c>
      <c r="J15" s="13">
        <f t="shared" si="2"/>
        <v>1993</v>
      </c>
      <c r="K15" s="14">
        <f t="shared" si="5"/>
        <v>2.4249763437412943E-2</v>
      </c>
      <c r="M15" s="13">
        <f t="shared" si="3"/>
        <v>1993</v>
      </c>
      <c r="N15" s="14">
        <f t="shared" si="6"/>
        <v>5.9147793933179088E-3</v>
      </c>
      <c r="P15" s="15">
        <f>VLOOKUP(D15,'Est_Nac Cor NUTS II Tab'!$A$5:$I$507,7,FALSE)</f>
        <v>449908.28603066609</v>
      </c>
      <c r="Q15" s="15">
        <f>VLOOKUP($D15,'Est_Nac Cor NUTS II Tab'!$A$5:$I$507,Q$1,FALSE)</f>
        <v>18553100</v>
      </c>
      <c r="R15" s="15">
        <f>VLOOKUP($D15,'Est_Nac Cor NUTS II Tab'!$A$5:$I$507,R$1,FALSE)</f>
        <v>76065100</v>
      </c>
      <c r="T15" s="9">
        <f t="shared" si="7"/>
        <v>1988</v>
      </c>
      <c r="U15" s="9">
        <v>1988</v>
      </c>
      <c r="V15" s="10">
        <f>IFERROR(VLOOKUP($U15,'Est_Nac Cor NUTS II Tab'!$A$5:$I$52,7,FALSE),"")</f>
        <v>147123.34773196597</v>
      </c>
    </row>
    <row r="16" spans="1:22" x14ac:dyDescent="0.3">
      <c r="D16" s="13">
        <f t="shared" si="0"/>
        <v>1994</v>
      </c>
      <c r="E16" s="10">
        <f>VLOOKUP($D16,'Est_Nac Cor NUTS II Tab'!$A$5:$I$507,E$1,FALSE)</f>
        <v>565125.99136082048</v>
      </c>
      <c r="G16" s="13">
        <f t="shared" si="1"/>
        <v>1994</v>
      </c>
      <c r="H16" s="14">
        <f t="shared" si="4"/>
        <v>1</v>
      </c>
      <c r="J16" s="13">
        <f t="shared" si="2"/>
        <v>1994</v>
      </c>
      <c r="K16" s="14">
        <f t="shared" si="5"/>
        <v>2.9379935189358022E-2</v>
      </c>
      <c r="M16" s="13">
        <f t="shared" si="3"/>
        <v>1994</v>
      </c>
      <c r="N16" s="14">
        <f t="shared" si="6"/>
        <v>6.8526035465633134E-3</v>
      </c>
      <c r="P16" s="15">
        <f>VLOOKUP(D16,'Est_Nac Cor NUTS II Tab'!$A$5:$I$507,7,FALSE)</f>
        <v>565125.99136082048</v>
      </c>
      <c r="Q16" s="15">
        <f>VLOOKUP($D16,'Est_Nac Cor NUTS II Tab'!$A$5:$I$507,Q$1,FALSE)</f>
        <v>19235100</v>
      </c>
      <c r="R16" s="15">
        <f>VLOOKUP($D16,'Est_Nac Cor NUTS II Tab'!$A$5:$I$507,R$1,FALSE)</f>
        <v>82468799.999999985</v>
      </c>
      <c r="T16" s="9">
        <f t="shared" si="7"/>
        <v>1989</v>
      </c>
      <c r="U16" s="9">
        <v>1989</v>
      </c>
      <c r="V16" s="10">
        <f>IFERROR(VLOOKUP($U16,'Est_Nac Cor NUTS II Tab'!$A$5:$I$52,7,FALSE),"")</f>
        <v>166635.00962679941</v>
      </c>
    </row>
    <row r="17" spans="4:22" x14ac:dyDescent="0.3">
      <c r="D17" s="13">
        <f t="shared" si="0"/>
        <v>1995</v>
      </c>
      <c r="E17" s="10">
        <f>VLOOKUP($D17,'Est_Nac Cor NUTS II Tab'!$A$5:$I$507,E$1,FALSE)</f>
        <v>639257.72887341504</v>
      </c>
      <c r="G17" s="13">
        <f t="shared" si="1"/>
        <v>1995</v>
      </c>
      <c r="H17" s="14">
        <f t="shared" si="4"/>
        <v>1</v>
      </c>
      <c r="J17" s="13">
        <f t="shared" si="2"/>
        <v>1995</v>
      </c>
      <c r="K17" s="14">
        <f t="shared" si="5"/>
        <v>3.0841489871927467E-2</v>
      </c>
      <c r="M17" s="13">
        <f t="shared" si="3"/>
        <v>1995</v>
      </c>
      <c r="N17" s="14">
        <f t="shared" si="6"/>
        <v>7.1803637131597599E-3</v>
      </c>
      <c r="P17" s="15">
        <f>VLOOKUP(D17,'Est_Nac Cor NUTS II Tab'!$A$5:$I$507,7,FALSE)</f>
        <v>639257.72887341504</v>
      </c>
      <c r="Q17" s="15">
        <f>VLOOKUP($D17,'Est_Nac Cor NUTS II Tab'!$A$5:$I$507,Q$1,FALSE)</f>
        <v>20727200</v>
      </c>
      <c r="R17" s="15">
        <f>VLOOKUP($D17,'Est_Nac Cor NUTS II Tab'!$A$5:$I$507,R$1,FALSE)</f>
        <v>89028600</v>
      </c>
      <c r="T17" s="9">
        <f t="shared" si="7"/>
        <v>1990</v>
      </c>
      <c r="U17" s="9">
        <v>1990</v>
      </c>
      <c r="V17" s="10">
        <f>IFERROR(VLOOKUP($U17,'Est_Nac Cor NUTS II Tab'!$A$5:$I$52,7,FALSE),"")</f>
        <v>264857.82763539872</v>
      </c>
    </row>
    <row r="18" spans="4:22" x14ac:dyDescent="0.3">
      <c r="D18" s="13">
        <f t="shared" si="0"/>
        <v>1996</v>
      </c>
      <c r="E18" s="10">
        <f>VLOOKUP($D18,'Est_Nac Cor NUTS II Tab'!$A$5:$I$507,E$1,FALSE)</f>
        <v>666664.41875081055</v>
      </c>
      <c r="G18" s="13">
        <f t="shared" si="1"/>
        <v>1996</v>
      </c>
      <c r="H18" s="14">
        <f t="shared" si="4"/>
        <v>1</v>
      </c>
      <c r="J18" s="13">
        <f t="shared" si="2"/>
        <v>1996</v>
      </c>
      <c r="K18" s="14">
        <f t="shared" si="5"/>
        <v>2.9658397228894372E-2</v>
      </c>
      <c r="M18" s="13">
        <f t="shared" si="3"/>
        <v>1996</v>
      </c>
      <c r="N18" s="14">
        <f t="shared" si="6"/>
        <v>7.0657457716754198E-3</v>
      </c>
      <c r="P18" s="15">
        <f>VLOOKUP(D18,'Est_Nac Cor NUTS II Tab'!$A$5:$I$507,7,FALSE)</f>
        <v>666664.41875081055</v>
      </c>
      <c r="Q18" s="15">
        <f>VLOOKUP($D18,'Est_Nac Cor NUTS II Tab'!$A$5:$I$507,Q$1,FALSE)</f>
        <v>22478100</v>
      </c>
      <c r="R18" s="15">
        <f>VLOOKUP($D18,'Est_Nac Cor NUTS II Tab'!$A$5:$I$507,R$1,FALSE)</f>
        <v>94351600</v>
      </c>
      <c r="T18" s="9">
        <f t="shared" si="7"/>
        <v>1991</v>
      </c>
      <c r="U18" s="9">
        <v>1991</v>
      </c>
      <c r="V18" s="10">
        <f>IFERROR(VLOOKUP($U18,'Est_Nac Cor NUTS II Tab'!$A$5:$I$52,7,FALSE),"")</f>
        <v>320311.90331301565</v>
      </c>
    </row>
    <row r="19" spans="4:22" x14ac:dyDescent="0.3">
      <c r="D19" s="13">
        <f t="shared" si="0"/>
        <v>1997</v>
      </c>
      <c r="E19" s="10">
        <f>VLOOKUP($D19,'Est_Nac Cor NUTS II Tab'!$A$5:$I$507,E$1,FALSE)</f>
        <v>635478.72128171113</v>
      </c>
      <c r="G19" s="13">
        <f t="shared" si="1"/>
        <v>1997</v>
      </c>
      <c r="H19" s="14">
        <f t="shared" si="4"/>
        <v>1</v>
      </c>
      <c r="J19" s="13">
        <f t="shared" si="2"/>
        <v>1997</v>
      </c>
      <c r="K19" s="14">
        <f t="shared" si="5"/>
        <v>2.388712425034812E-2</v>
      </c>
      <c r="M19" s="13">
        <f t="shared" si="3"/>
        <v>1997</v>
      </c>
      <c r="N19" s="14">
        <f t="shared" si="6"/>
        <v>6.2100374498974516E-3</v>
      </c>
      <c r="P19" s="15">
        <f>VLOOKUP(D19,'Est_Nac Cor NUTS II Tab'!$A$5:$I$507,7,FALSE)</f>
        <v>635478.72128171113</v>
      </c>
      <c r="Q19" s="15">
        <f>VLOOKUP($D19,'Est_Nac Cor NUTS II Tab'!$A$5:$I$507,Q$1,FALSE)</f>
        <v>26603400</v>
      </c>
      <c r="R19" s="15">
        <f>VLOOKUP($D19,'Est_Nac Cor NUTS II Tab'!$A$5:$I$507,R$1,FALSE)</f>
        <v>102330900</v>
      </c>
      <c r="T19" s="9">
        <f t="shared" si="7"/>
        <v>1992</v>
      </c>
      <c r="U19" s="9">
        <v>1992</v>
      </c>
      <c r="V19" s="10">
        <f>IFERROR(VLOOKUP($U19,'Est_Nac Cor NUTS II Tab'!$A$5:$I$52,7,FALSE),"")</f>
        <v>428696.01759758982</v>
      </c>
    </row>
    <row r="20" spans="4:22" x14ac:dyDescent="0.3">
      <c r="D20" s="13">
        <f t="shared" si="0"/>
        <v>1998</v>
      </c>
      <c r="E20" s="10">
        <f>VLOOKUP($D20,'Est_Nac Cor NUTS II Tab'!$A$5:$I$507,E$1,FALSE)</f>
        <v>654122.62946299417</v>
      </c>
      <c r="G20" s="13">
        <f t="shared" si="1"/>
        <v>1998</v>
      </c>
      <c r="H20" s="14">
        <f t="shared" si="4"/>
        <v>1</v>
      </c>
      <c r="J20" s="13">
        <f t="shared" si="2"/>
        <v>1998</v>
      </c>
      <c r="K20" s="14">
        <f t="shared" si="5"/>
        <v>2.1479672987741616E-2</v>
      </c>
      <c r="M20" s="13">
        <f t="shared" si="3"/>
        <v>1998</v>
      </c>
      <c r="N20" s="14">
        <f t="shared" si="6"/>
        <v>5.8742941792796106E-3</v>
      </c>
      <c r="P20" s="15">
        <f>VLOOKUP(D20,'Est_Nac Cor NUTS II Tab'!$A$5:$I$507,7,FALSE)</f>
        <v>654122.62946299417</v>
      </c>
      <c r="Q20" s="15">
        <f>VLOOKUP($D20,'Est_Nac Cor NUTS II Tab'!$A$5:$I$507,Q$1,FALSE)</f>
        <v>30453100</v>
      </c>
      <c r="R20" s="15">
        <f>VLOOKUP($D20,'Est_Nac Cor NUTS II Tab'!$A$5:$I$507,R$1,FALSE)</f>
        <v>111353400</v>
      </c>
      <c r="T20" s="9">
        <f t="shared" si="7"/>
        <v>1993</v>
      </c>
      <c r="U20" s="9">
        <v>1993</v>
      </c>
      <c r="V20" s="10">
        <f>IFERROR(VLOOKUP($U20,'Est_Nac Cor NUTS II Tab'!$A$5:$I$52,7,FALSE),"")</f>
        <v>449908.28603066609</v>
      </c>
    </row>
    <row r="21" spans="4:22" x14ac:dyDescent="0.3">
      <c r="D21" s="13">
        <f t="shared" si="0"/>
        <v>1999</v>
      </c>
      <c r="E21" s="10">
        <f>VLOOKUP($D21,'Est_Nac Cor NUTS II Tab'!$A$5:$I$507,E$1,FALSE)</f>
        <v>585837.80089983146</v>
      </c>
      <c r="G21" s="13">
        <f t="shared" si="1"/>
        <v>1999</v>
      </c>
      <c r="H21" s="14">
        <f t="shared" si="4"/>
        <v>1</v>
      </c>
      <c r="J21" s="13">
        <f t="shared" si="2"/>
        <v>1999</v>
      </c>
      <c r="K21" s="14">
        <f t="shared" si="5"/>
        <v>1.7752714429432558E-2</v>
      </c>
      <c r="M21" s="13">
        <f t="shared" si="3"/>
        <v>1999</v>
      </c>
      <c r="N21" s="14">
        <f t="shared" si="6"/>
        <v>4.8981742217800968E-3</v>
      </c>
      <c r="P21" s="15">
        <f>VLOOKUP(D21,'Est_Nac Cor NUTS II Tab'!$A$5:$I$507,7,FALSE)</f>
        <v>585837.80089983146</v>
      </c>
      <c r="Q21" s="15">
        <f>VLOOKUP($D21,'Est_Nac Cor NUTS II Tab'!$A$5:$I$507,Q$1,FALSE)</f>
        <v>32999900</v>
      </c>
      <c r="R21" s="15">
        <f>VLOOKUP($D21,'Est_Nac Cor NUTS II Tab'!$A$5:$I$507,R$1,FALSE)</f>
        <v>119603300</v>
      </c>
      <c r="T21" s="9">
        <f t="shared" si="7"/>
        <v>1994</v>
      </c>
      <c r="U21" s="9">
        <v>1994</v>
      </c>
      <c r="V21" s="10">
        <f>IFERROR(VLOOKUP($U21,'Est_Nac Cor NUTS II Tab'!$A$5:$I$52,7,FALSE),"")</f>
        <v>565125.99136082048</v>
      </c>
    </row>
    <row r="22" spans="4:22" x14ac:dyDescent="0.3">
      <c r="D22" s="13">
        <f t="shared" si="0"/>
        <v>2000</v>
      </c>
      <c r="E22" s="10">
        <f>VLOOKUP($D22,'Est_Nac Cor NUTS II Tab'!$A$5:$I$507,E$1,FALSE)</f>
        <v>565616.47928492306</v>
      </c>
      <c r="G22" s="13">
        <f t="shared" si="1"/>
        <v>2000</v>
      </c>
      <c r="H22" s="14">
        <f t="shared" si="4"/>
        <v>1</v>
      </c>
      <c r="J22" s="13">
        <f t="shared" si="2"/>
        <v>2000</v>
      </c>
      <c r="K22" s="14">
        <f t="shared" si="5"/>
        <v>1.5729089326859173E-2</v>
      </c>
      <c r="M22" s="13">
        <f t="shared" si="3"/>
        <v>2000</v>
      </c>
      <c r="N22" s="14">
        <f t="shared" si="6"/>
        <v>4.404615361076226E-3</v>
      </c>
      <c r="P22" s="15">
        <f>VLOOKUP(D22,'Est_Nac Cor NUTS II Tab'!$A$5:$I$507,7,FALSE)</f>
        <v>565616.47928492306</v>
      </c>
      <c r="Q22" s="15">
        <f>VLOOKUP($D22,'Est_Nac Cor NUTS II Tab'!$A$5:$I$507,Q$1,FALSE)</f>
        <v>35959899.999999993</v>
      </c>
      <c r="R22" s="15">
        <f>VLOOKUP($D22,'Est_Nac Cor NUTS II Tab'!$A$5:$I$507,R$1,FALSE)</f>
        <v>128414500</v>
      </c>
      <c r="T22" s="9">
        <f t="shared" si="7"/>
        <v>1995</v>
      </c>
      <c r="U22" s="9">
        <v>1995</v>
      </c>
      <c r="V22" s="10">
        <f>IFERROR(VLOOKUP($U22,'Est_Nac Cor NUTS II Tab'!$A$5:$I$52,7,FALSE),"")</f>
        <v>639257.72887341504</v>
      </c>
    </row>
    <row r="23" spans="4:22" x14ac:dyDescent="0.3">
      <c r="D23" s="13">
        <f t="shared" si="0"/>
        <v>2001</v>
      </c>
      <c r="E23" s="10">
        <f>VLOOKUP($D23,'Est_Nac Cor NUTS II Tab'!$A$5:$I$507,E$1,FALSE)</f>
        <v>782036.826</v>
      </c>
      <c r="G23" s="13">
        <f t="shared" si="1"/>
        <v>2001</v>
      </c>
      <c r="H23" s="14">
        <f t="shared" si="4"/>
        <v>1</v>
      </c>
      <c r="J23" s="13">
        <f t="shared" si="2"/>
        <v>2001</v>
      </c>
      <c r="K23" s="14">
        <f t="shared" si="5"/>
        <v>2.1035274817496657E-2</v>
      </c>
      <c r="M23" s="13">
        <f t="shared" si="3"/>
        <v>2001</v>
      </c>
      <c r="N23" s="14">
        <f t="shared" si="6"/>
        <v>5.7597956179004841E-3</v>
      </c>
      <c r="P23" s="15">
        <f>VLOOKUP(D23,'Est_Nac Cor NUTS II Tab'!$A$5:$I$507,7,FALSE)</f>
        <v>782036.826</v>
      </c>
      <c r="Q23" s="15">
        <f>VLOOKUP($D23,'Est_Nac Cor NUTS II Tab'!$A$5:$I$507,Q$1,FALSE)</f>
        <v>37177399.999999993</v>
      </c>
      <c r="R23" s="15">
        <f>VLOOKUP($D23,'Est_Nac Cor NUTS II Tab'!$A$5:$I$507,R$1,FALSE)</f>
        <v>135775100</v>
      </c>
      <c r="T23" s="9">
        <f t="shared" si="7"/>
        <v>1996</v>
      </c>
      <c r="U23" s="9">
        <v>1996</v>
      </c>
      <c r="V23" s="10">
        <f>IFERROR(VLOOKUP($U23,'Est_Nac Cor NUTS II Tab'!$A$5:$I$52,7,FALSE),"")</f>
        <v>666664.41875081055</v>
      </c>
    </row>
    <row r="24" spans="4:22" x14ac:dyDescent="0.3">
      <c r="D24" s="13">
        <f t="shared" si="0"/>
        <v>2002</v>
      </c>
      <c r="E24" s="10">
        <f>VLOOKUP($D24,'Est_Nac Cor NUTS II Tab'!$A$5:$I$507,E$1,FALSE)</f>
        <v>574404.85100000002</v>
      </c>
      <c r="G24" s="13">
        <f t="shared" si="1"/>
        <v>2002</v>
      </c>
      <c r="H24" s="14">
        <f t="shared" si="4"/>
        <v>1</v>
      </c>
      <c r="J24" s="13">
        <f t="shared" si="2"/>
        <v>2002</v>
      </c>
      <c r="K24" s="14">
        <f t="shared" si="5"/>
        <v>1.5583208339550469E-2</v>
      </c>
      <c r="M24" s="13">
        <f t="shared" si="3"/>
        <v>2002</v>
      </c>
      <c r="N24" s="14">
        <f t="shared" si="6"/>
        <v>4.0293786573808417E-3</v>
      </c>
      <c r="P24" s="15">
        <f>VLOOKUP(D24,'Est_Nac Cor NUTS II Tab'!$A$5:$I$507,7,FALSE)</f>
        <v>574404.85100000002</v>
      </c>
      <c r="Q24" s="15">
        <f>VLOOKUP($D24,'Est_Nac Cor NUTS II Tab'!$A$5:$I$507,Q$1,FALSE)</f>
        <v>36860500</v>
      </c>
      <c r="R24" s="15">
        <f>VLOOKUP($D24,'Est_Nac Cor NUTS II Tab'!$A$5:$I$507,R$1,FALSE)</f>
        <v>142554200</v>
      </c>
      <c r="T24" s="9">
        <f t="shared" si="7"/>
        <v>1997</v>
      </c>
      <c r="U24" s="9">
        <v>1997</v>
      </c>
      <c r="V24" s="10">
        <f>IFERROR(VLOOKUP($U24,'Est_Nac Cor NUTS II Tab'!$A$5:$I$52,7,FALSE),"")</f>
        <v>635478.72128171113</v>
      </c>
    </row>
    <row r="25" spans="4:22" x14ac:dyDescent="0.3">
      <c r="D25" s="13">
        <f t="shared" si="0"/>
        <v>2003</v>
      </c>
      <c r="E25" s="10">
        <f>VLOOKUP($D25,'Est_Nac Cor NUTS II Tab'!$A$5:$I$507,E$1,FALSE)</f>
        <v>610070.72600000002</v>
      </c>
      <c r="G25" s="13">
        <f t="shared" si="1"/>
        <v>2003</v>
      </c>
      <c r="H25" s="14">
        <f t="shared" si="4"/>
        <v>1</v>
      </c>
      <c r="J25" s="13">
        <f t="shared" si="2"/>
        <v>2003</v>
      </c>
      <c r="K25" s="14">
        <f t="shared" si="5"/>
        <v>1.7578097521199321E-2</v>
      </c>
      <c r="M25" s="13">
        <f t="shared" si="3"/>
        <v>2003</v>
      </c>
      <c r="N25" s="14">
        <f t="shared" si="6"/>
        <v>4.1766270594888128E-3</v>
      </c>
      <c r="P25" s="15">
        <f>VLOOKUP(D25,'Est_Nac Cor NUTS II Tab'!$A$5:$I$507,7,FALSE)</f>
        <v>610070.72600000002</v>
      </c>
      <c r="Q25" s="15">
        <f>VLOOKUP($D25,'Est_Nac Cor NUTS II Tab'!$A$5:$I$507,Q$1,FALSE)</f>
        <v>34706300</v>
      </c>
      <c r="R25" s="15">
        <f>VLOOKUP($D25,'Est_Nac Cor NUTS II Tab'!$A$5:$I$507,R$1,FALSE)</f>
        <v>146067800</v>
      </c>
      <c r="T25" s="9">
        <f t="shared" si="7"/>
        <v>1998</v>
      </c>
      <c r="U25" s="9">
        <v>1998</v>
      </c>
      <c r="V25" s="10">
        <f>IFERROR(VLOOKUP($U25,'Est_Nac Cor NUTS II Tab'!$A$5:$I$52,7,FALSE),"")</f>
        <v>654122.62946299417</v>
      </c>
    </row>
    <row r="26" spans="4:22" x14ac:dyDescent="0.3">
      <c r="D26" s="13">
        <f t="shared" si="0"/>
        <v>2004</v>
      </c>
      <c r="E26" s="10">
        <f>VLOOKUP($D26,'Est_Nac Cor NUTS II Tab'!$A$5:$I$507,E$1,FALSE)</f>
        <v>767682.29500000004</v>
      </c>
      <c r="G26" s="13">
        <f t="shared" si="1"/>
        <v>2004</v>
      </c>
      <c r="H26" s="14">
        <f t="shared" si="4"/>
        <v>1</v>
      </c>
      <c r="J26" s="13">
        <f t="shared" si="2"/>
        <v>2004</v>
      </c>
      <c r="K26" s="14">
        <f t="shared" si="5"/>
        <v>2.152619669851133E-2</v>
      </c>
      <c r="M26" s="13">
        <f t="shared" si="3"/>
        <v>2004</v>
      </c>
      <c r="N26" s="14">
        <f t="shared" si="6"/>
        <v>5.0423012327223135E-3</v>
      </c>
      <c r="P26" s="15">
        <f>VLOOKUP(D26,'Est_Nac Cor NUTS II Tab'!$A$5:$I$507,7,FALSE)</f>
        <v>767682.29500000004</v>
      </c>
      <c r="Q26" s="15">
        <f>VLOOKUP($D26,'Est_Nac Cor NUTS II Tab'!$A$5:$I$507,Q$1,FALSE)</f>
        <v>35662700</v>
      </c>
      <c r="R26" s="15">
        <f>VLOOKUP($D26,'Est_Nac Cor NUTS II Tab'!$A$5:$I$507,R$1,FALSE)</f>
        <v>152248400.00000003</v>
      </c>
      <c r="T26" s="9">
        <f t="shared" si="7"/>
        <v>1999</v>
      </c>
      <c r="U26" s="9">
        <v>1999</v>
      </c>
      <c r="V26" s="10">
        <f>IFERROR(VLOOKUP($U26,'Est_Nac Cor NUTS II Tab'!$A$5:$I$52,7,FALSE),"")</f>
        <v>585837.80089983146</v>
      </c>
    </row>
    <row r="27" spans="4:22" x14ac:dyDescent="0.3">
      <c r="D27" s="13">
        <f t="shared" si="0"/>
        <v>2005</v>
      </c>
      <c r="E27" s="10">
        <f>VLOOKUP($D27,'Est_Nac Cor NUTS II Tab'!$A$5:$I$507,E$1,FALSE)</f>
        <v>667910.45200000005</v>
      </c>
      <c r="G27" s="13">
        <f t="shared" si="1"/>
        <v>2005</v>
      </c>
      <c r="H27" s="14">
        <f t="shared" si="4"/>
        <v>1</v>
      </c>
      <c r="J27" s="13">
        <f t="shared" si="2"/>
        <v>2005</v>
      </c>
      <c r="K27" s="14">
        <f t="shared" si="5"/>
        <v>1.8215176585450996E-2</v>
      </c>
      <c r="M27" s="13">
        <f t="shared" si="3"/>
        <v>2005</v>
      </c>
      <c r="N27" s="14">
        <f t="shared" si="6"/>
        <v>4.2125454312667019E-3</v>
      </c>
      <c r="P27" s="15">
        <f>VLOOKUP(D27,'Est_Nac Cor NUTS II Tab'!$A$5:$I$507,7,FALSE)</f>
        <v>667910.45200000005</v>
      </c>
      <c r="Q27" s="15">
        <f>VLOOKUP($D27,'Est_Nac Cor NUTS II Tab'!$A$5:$I$507,Q$1,FALSE)</f>
        <v>36667800</v>
      </c>
      <c r="R27" s="15">
        <f>VLOOKUP($D27,'Est_Nac Cor NUTS II Tab'!$A$5:$I$507,R$1,FALSE)</f>
        <v>158552700</v>
      </c>
      <c r="T27" s="9">
        <f t="shared" si="7"/>
        <v>2000</v>
      </c>
      <c r="U27" s="9">
        <v>2000</v>
      </c>
      <c r="V27" s="10">
        <f>IFERROR(VLOOKUP($U27,'Est_Nac Cor NUTS II Tab'!$A$5:$I$52,7,FALSE),"")</f>
        <v>565616.47928492306</v>
      </c>
    </row>
    <row r="28" spans="4:22" x14ac:dyDescent="0.3">
      <c r="D28" s="13">
        <f t="shared" si="0"/>
        <v>2006</v>
      </c>
      <c r="E28" s="10">
        <f>VLOOKUP($D28,'Est_Nac Cor NUTS II Tab'!$A$5:$I$507,E$1,FALSE)</f>
        <v>779021.35600000003</v>
      </c>
      <c r="G28" s="13">
        <f t="shared" si="1"/>
        <v>2006</v>
      </c>
      <c r="H28" s="14">
        <f t="shared" si="4"/>
        <v>1</v>
      </c>
      <c r="J28" s="13">
        <f t="shared" si="2"/>
        <v>2006</v>
      </c>
      <c r="K28" s="14">
        <f t="shared" si="5"/>
        <v>2.0794308975207666E-2</v>
      </c>
      <c r="M28" s="13">
        <f t="shared" si="3"/>
        <v>2006</v>
      </c>
      <c r="N28" s="14">
        <f t="shared" si="6"/>
        <v>4.6855496317824335E-3</v>
      </c>
      <c r="P28" s="15">
        <f>VLOOKUP(D28,'Est_Nac Cor NUTS II Tab'!$A$5:$I$507,7,FALSE)</f>
        <v>779021.35600000003</v>
      </c>
      <c r="Q28" s="15">
        <f>VLOOKUP($D28,'Est_Nac Cor NUTS II Tab'!$A$5:$I$507,Q$1,FALSE)</f>
        <v>37463200.000000007</v>
      </c>
      <c r="R28" s="15">
        <f>VLOOKUP($D28,'Est_Nac Cor NUTS II Tab'!$A$5:$I$507,R$1,FALSE)</f>
        <v>166260400</v>
      </c>
      <c r="T28" s="9">
        <f t="shared" si="7"/>
        <v>2001</v>
      </c>
      <c r="U28" s="9">
        <v>2001</v>
      </c>
      <c r="V28" s="10">
        <f>IFERROR(VLOOKUP($U28,'Est_Nac Cor NUTS II Tab'!$A$5:$I$52,7,FALSE),"")</f>
        <v>782036.826</v>
      </c>
    </row>
    <row r="29" spans="4:22" x14ac:dyDescent="0.3">
      <c r="D29" s="13">
        <f t="shared" si="0"/>
        <v>2007</v>
      </c>
      <c r="E29" s="10">
        <f>VLOOKUP($D29,'Est_Nac Cor NUTS II Tab'!$A$5:$I$507,E$1,FALSE)</f>
        <v>1077042.1189999999</v>
      </c>
      <c r="G29" s="13">
        <f t="shared" si="1"/>
        <v>2007</v>
      </c>
      <c r="H29" s="14">
        <f t="shared" si="4"/>
        <v>1</v>
      </c>
      <c r="J29" s="13">
        <f t="shared" si="2"/>
        <v>2007</v>
      </c>
      <c r="K29" s="14">
        <f t="shared" si="5"/>
        <v>2.7266336859000328E-2</v>
      </c>
      <c r="M29" s="13">
        <f t="shared" si="3"/>
        <v>2007</v>
      </c>
      <c r="N29" s="14">
        <f t="shared" si="6"/>
        <v>6.1375726649928134E-3</v>
      </c>
      <c r="P29" s="15">
        <f>VLOOKUP(D29,'Est_Nac Cor NUTS II Tab'!$A$5:$I$507,7,FALSE)</f>
        <v>1077042.1189999999</v>
      </c>
      <c r="Q29" s="15">
        <f>VLOOKUP($D29,'Est_Nac Cor NUTS II Tab'!$A$5:$I$507,Q$1,FALSE)</f>
        <v>39500799.999999993</v>
      </c>
      <c r="R29" s="15">
        <f>VLOOKUP($D29,'Est_Nac Cor NUTS II Tab'!$A$5:$I$507,R$1,FALSE)</f>
        <v>175483400</v>
      </c>
      <c r="T29" s="9">
        <f t="shared" si="7"/>
        <v>2002</v>
      </c>
      <c r="U29" s="9">
        <v>2002</v>
      </c>
      <c r="V29" s="10">
        <f>IFERROR(VLOOKUP($U29,'Est_Nac Cor NUTS II Tab'!$A$5:$I$52,7,FALSE),"")</f>
        <v>574404.85100000002</v>
      </c>
    </row>
    <row r="30" spans="4:22" x14ac:dyDescent="0.3">
      <c r="D30" s="13">
        <f t="shared" si="0"/>
        <v>2008</v>
      </c>
      <c r="E30" s="10">
        <f>VLOOKUP($D30,'Est_Nac Cor NUTS II Tab'!$A$5:$I$507,E$1,FALSE)</f>
        <v>1178778.4890000001</v>
      </c>
      <c r="G30" s="13">
        <f t="shared" si="1"/>
        <v>2008</v>
      </c>
      <c r="H30" s="14">
        <f t="shared" si="4"/>
        <v>1</v>
      </c>
      <c r="J30" s="13">
        <f t="shared" si="2"/>
        <v>2008</v>
      </c>
      <c r="K30" s="14">
        <f t="shared" si="5"/>
        <v>2.8800569009748589E-2</v>
      </c>
      <c r="M30" s="13">
        <f t="shared" si="3"/>
        <v>2008</v>
      </c>
      <c r="N30" s="14">
        <f t="shared" si="6"/>
        <v>6.5815748776680214E-3</v>
      </c>
      <c r="P30" s="15">
        <f>VLOOKUP(D30,'Est_Nac Cor NUTS II Tab'!$A$5:$I$507,7,FALSE)</f>
        <v>1178778.4890000001</v>
      </c>
      <c r="Q30" s="15">
        <f>VLOOKUP($D30,'Est_Nac Cor NUTS II Tab'!$A$5:$I$507,Q$1,FALSE)</f>
        <v>40929000</v>
      </c>
      <c r="R30" s="15">
        <f>VLOOKUP($D30,'Est_Nac Cor NUTS II Tab'!$A$5:$I$507,R$1,FALSE)</f>
        <v>179102800</v>
      </c>
      <c r="T30" s="9">
        <f t="shared" si="7"/>
        <v>2003</v>
      </c>
      <c r="U30" s="9">
        <v>2003</v>
      </c>
      <c r="V30" s="10">
        <f>IFERROR(VLOOKUP($U30,'Est_Nac Cor NUTS II Tab'!$A$5:$I$52,7,FALSE),"")</f>
        <v>610070.72600000002</v>
      </c>
    </row>
    <row r="31" spans="4:22" x14ac:dyDescent="0.3">
      <c r="D31" s="13">
        <f t="shared" si="0"/>
        <v>2009</v>
      </c>
      <c r="E31" s="10">
        <f>VLOOKUP($D31,'Est_Nac Cor NUTS II Tab'!$A$5:$I$507,E$1,FALSE)</f>
        <v>1437336.4599900001</v>
      </c>
      <c r="G31" s="13">
        <f t="shared" si="1"/>
        <v>2009</v>
      </c>
      <c r="H31" s="14">
        <f t="shared" si="4"/>
        <v>1</v>
      </c>
      <c r="J31" s="13">
        <f t="shared" si="2"/>
        <v>2009</v>
      </c>
      <c r="K31" s="14">
        <f t="shared" si="5"/>
        <v>3.8647323149624505E-2</v>
      </c>
      <c r="M31" s="13">
        <f t="shared" si="3"/>
        <v>2009</v>
      </c>
      <c r="N31" s="14">
        <f t="shared" si="6"/>
        <v>8.1938545084154057E-3</v>
      </c>
      <c r="P31" s="15">
        <f>VLOOKUP(D31,'Est_Nac Cor NUTS II Tab'!$A$5:$I$507,7,FALSE)</f>
        <v>1437336.4599900001</v>
      </c>
      <c r="Q31" s="15">
        <f>VLOOKUP($D31,'Est_Nac Cor NUTS II Tab'!$A$5:$I$507,Q$1,FALSE)</f>
        <v>37191100.000000007</v>
      </c>
      <c r="R31" s="15">
        <f>VLOOKUP($D31,'Est_Nac Cor NUTS II Tab'!$A$5:$I$507,R$1,FALSE)</f>
        <v>175416400</v>
      </c>
      <c r="T31" s="9">
        <f t="shared" si="7"/>
        <v>2004</v>
      </c>
      <c r="U31" s="9">
        <v>2004</v>
      </c>
      <c r="V31" s="10">
        <f>IFERROR(VLOOKUP($U31,'Est_Nac Cor NUTS II Tab'!$A$5:$I$52,7,FALSE),"")</f>
        <v>767682.29500000004</v>
      </c>
    </row>
    <row r="32" spans="4:22" x14ac:dyDescent="0.3">
      <c r="D32" s="13">
        <f t="shared" si="0"/>
        <v>2010</v>
      </c>
      <c r="E32" s="10">
        <f>VLOOKUP($D32,'Est_Nac Cor NUTS II Tab'!$A$5:$I$507,E$1,FALSE)</f>
        <v>291860.93289575004</v>
      </c>
      <c r="G32" s="13">
        <f t="shared" si="1"/>
        <v>2010</v>
      </c>
      <c r="H32" s="14">
        <f t="shared" si="4"/>
        <v>1</v>
      </c>
      <c r="J32" s="13">
        <f t="shared" si="2"/>
        <v>2010</v>
      </c>
      <c r="K32" s="14">
        <f t="shared" si="5"/>
        <v>7.898187500730661E-3</v>
      </c>
      <c r="M32" s="13">
        <f t="shared" si="3"/>
        <v>2010</v>
      </c>
      <c r="N32" s="14">
        <f t="shared" si="6"/>
        <v>1.6249631586505377E-3</v>
      </c>
      <c r="P32" s="15">
        <f>VLOOKUP(D32,'Est_Nac Cor NUTS II Tab'!$A$5:$I$507,7,FALSE)</f>
        <v>291860.93289575004</v>
      </c>
      <c r="Q32" s="15">
        <f>VLOOKUP($D32,'Est_Nac Cor NUTS II Tab'!$A$5:$I$507,Q$1,FALSE)</f>
        <v>36952900</v>
      </c>
      <c r="R32" s="15">
        <f>VLOOKUP($D32,'Est_Nac Cor NUTS II Tab'!$A$5:$I$507,R$1,FALSE)</f>
        <v>179610800.00000003</v>
      </c>
      <c r="T32" s="9">
        <f t="shared" si="7"/>
        <v>2005</v>
      </c>
      <c r="U32" s="9">
        <v>2005</v>
      </c>
      <c r="V32" s="10">
        <f>IFERROR(VLOOKUP($U32,'Est_Nac Cor NUTS II Tab'!$A$5:$I$52,7,FALSE),"")</f>
        <v>667910.45200000005</v>
      </c>
    </row>
    <row r="33" spans="4:22" x14ac:dyDescent="0.3">
      <c r="D33" s="13">
        <f t="shared" si="0"/>
        <v>2011</v>
      </c>
      <c r="E33" s="10">
        <f>VLOOKUP($D33,'Est_Nac Cor NUTS II Tab'!$A$5:$I$507,E$1,FALSE)</f>
        <v>214466.20283000002</v>
      </c>
      <c r="G33" s="13">
        <f t="shared" si="1"/>
        <v>2011</v>
      </c>
      <c r="H33" s="14">
        <f t="shared" si="4"/>
        <v>1</v>
      </c>
      <c r="J33" s="13">
        <f t="shared" si="2"/>
        <v>2011</v>
      </c>
      <c r="K33" s="14">
        <f t="shared" si="5"/>
        <v>6.6116952292723848E-3</v>
      </c>
      <c r="M33" s="13">
        <f t="shared" si="3"/>
        <v>2011</v>
      </c>
      <c r="N33" s="14">
        <f t="shared" si="6"/>
        <v>1.2178922817755297E-3</v>
      </c>
      <c r="P33" s="15">
        <f>VLOOKUP(D33,'Est_Nac Cor NUTS II Tab'!$A$5:$I$507,7,FALSE)</f>
        <v>214466.20283000002</v>
      </c>
      <c r="Q33" s="15">
        <f>VLOOKUP($D33,'Est_Nac Cor NUTS II Tab'!$A$5:$I$507,Q$1,FALSE)</f>
        <v>32437399.999999996</v>
      </c>
      <c r="R33" s="15">
        <f>VLOOKUP($D33,'Est_Nac Cor NUTS II Tab'!$A$5:$I$507,R$1,FALSE)</f>
        <v>176096200</v>
      </c>
      <c r="T33" s="9">
        <f t="shared" si="7"/>
        <v>2006</v>
      </c>
      <c r="U33" s="9">
        <v>2006</v>
      </c>
      <c r="V33" s="10">
        <f>IFERROR(VLOOKUP($U33,'Est_Nac Cor NUTS II Tab'!$A$5:$I$52,7,FALSE),"")</f>
        <v>779021.35600000003</v>
      </c>
    </row>
    <row r="34" spans="4:22" x14ac:dyDescent="0.3">
      <c r="D34" s="13">
        <f t="shared" si="0"/>
        <v>2012</v>
      </c>
      <c r="E34" s="10">
        <f>VLOOKUP($D34,'Est_Nac Cor NUTS II Tab'!$A$5:$I$507,E$1,FALSE)</f>
        <v>130775.93386999999</v>
      </c>
      <c r="G34" s="13">
        <f t="shared" si="1"/>
        <v>2012</v>
      </c>
      <c r="H34" s="14">
        <f t="shared" si="4"/>
        <v>1</v>
      </c>
      <c r="J34" s="13">
        <f t="shared" si="2"/>
        <v>2012</v>
      </c>
      <c r="K34" s="14">
        <f t="shared" si="5"/>
        <v>4.9105548998182608E-3</v>
      </c>
      <c r="M34" s="13">
        <f t="shared" si="3"/>
        <v>2012</v>
      </c>
      <c r="N34" s="14">
        <f t="shared" si="6"/>
        <v>7.7706092060636175E-4</v>
      </c>
      <c r="P34" s="15">
        <f>VLOOKUP(D34,'Est_Nac Cor NUTS II Tab'!$A$5:$I$507,7,FALSE)</f>
        <v>130775.93386999999</v>
      </c>
      <c r="Q34" s="15">
        <f>VLOOKUP($D34,'Est_Nac Cor NUTS II Tab'!$A$5:$I$507,Q$1,FALSE)</f>
        <v>26631600</v>
      </c>
      <c r="R34" s="15">
        <f>VLOOKUP($D34,'Est_Nac Cor NUTS II Tab'!$A$5:$I$507,R$1,FALSE)</f>
        <v>168295599.99999997</v>
      </c>
      <c r="T34" s="9">
        <f t="shared" si="7"/>
        <v>2007</v>
      </c>
      <c r="U34" s="9">
        <v>2007</v>
      </c>
      <c r="V34" s="10">
        <f>IFERROR(VLOOKUP($U34,'Est_Nac Cor NUTS II Tab'!$A$5:$I$52,7,FALSE),"")</f>
        <v>1077042.1189999999</v>
      </c>
    </row>
    <row r="35" spans="4:22" x14ac:dyDescent="0.3">
      <c r="D35" s="13">
        <f t="shared" si="0"/>
        <v>2013</v>
      </c>
      <c r="E35" s="10">
        <f>VLOOKUP($D35,'Est_Nac Cor NUTS II Tab'!$A$5:$I$507,E$1,FALSE)</f>
        <v>100161.24976000001</v>
      </c>
      <c r="G35" s="13">
        <f t="shared" si="1"/>
        <v>2013</v>
      </c>
      <c r="H35" s="14">
        <f t="shared" si="4"/>
        <v>1</v>
      </c>
      <c r="J35" s="13">
        <f t="shared" si="2"/>
        <v>2013</v>
      </c>
      <c r="K35" s="14">
        <f t="shared" si="5"/>
        <v>3.9825071573698929E-3</v>
      </c>
      <c r="M35" s="13">
        <f t="shared" si="3"/>
        <v>2013</v>
      </c>
      <c r="N35" s="14">
        <f t="shared" si="6"/>
        <v>5.8748254179221001E-4</v>
      </c>
      <c r="P35" s="15">
        <f>VLOOKUP(D35,'Est_Nac Cor NUTS II Tab'!$A$5:$I$507,7,FALSE)</f>
        <v>100161.24976000001</v>
      </c>
      <c r="Q35" s="15">
        <f>VLOOKUP($D35,'Est_Nac Cor NUTS II Tab'!$A$5:$I$507,Q$1,FALSE)</f>
        <v>25150300</v>
      </c>
      <c r="R35" s="15">
        <f>VLOOKUP($D35,'Est_Nac Cor NUTS II Tab'!$A$5:$I$507,R$1,FALSE)</f>
        <v>170492300</v>
      </c>
      <c r="T35" s="9">
        <f t="shared" si="7"/>
        <v>2008</v>
      </c>
      <c r="U35" s="9">
        <v>2008</v>
      </c>
      <c r="V35" s="10">
        <f>IFERROR(VLOOKUP($U35,'Est_Nac Cor NUTS II Tab'!$A$5:$I$52,7,FALSE),"")</f>
        <v>1178778.4890000001</v>
      </c>
    </row>
    <row r="36" spans="4:22" x14ac:dyDescent="0.3">
      <c r="D36" s="13">
        <f t="shared" si="0"/>
        <v>2014</v>
      </c>
      <c r="E36" s="10">
        <f>VLOOKUP($D36,'Est_Nac Cor NUTS II Tab'!$A$5:$I$507,E$1,FALSE)</f>
        <v>96605.944349999991</v>
      </c>
      <c r="G36" s="13">
        <f t="shared" si="1"/>
        <v>2014</v>
      </c>
      <c r="H36" s="14">
        <f t="shared" si="4"/>
        <v>1</v>
      </c>
      <c r="J36" s="13">
        <f t="shared" si="2"/>
        <v>2014</v>
      </c>
      <c r="K36" s="14">
        <f t="shared" si="5"/>
        <v>3.7137991961618748E-3</v>
      </c>
      <c r="M36" s="13">
        <f t="shared" si="3"/>
        <v>2014</v>
      </c>
      <c r="N36" s="14">
        <f t="shared" si="6"/>
        <v>5.5824258221580923E-4</v>
      </c>
      <c r="P36" s="15">
        <f>VLOOKUP(D36,'Est_Nac Cor NUTS II Tab'!$A$5:$I$507,7,FALSE)</f>
        <v>96605.944349999991</v>
      </c>
      <c r="Q36" s="15">
        <f>VLOOKUP($D36,'Est_Nac Cor NUTS II Tab'!$A$5:$I$507,Q$1,FALSE)</f>
        <v>26012699.999999996</v>
      </c>
      <c r="R36" s="15">
        <f>VLOOKUP($D36,'Est_Nac Cor NUTS II Tab'!$A$5:$I$507,R$1,FALSE)</f>
        <v>173053700</v>
      </c>
      <c r="T36" s="9">
        <f t="shared" si="7"/>
        <v>2009</v>
      </c>
      <c r="U36" s="9">
        <v>2009</v>
      </c>
      <c r="V36" s="10">
        <f>IFERROR(VLOOKUP($U36,'Est_Nac Cor NUTS II Tab'!$A$5:$I$52,7,FALSE),"")</f>
        <v>1437336.4599900001</v>
      </c>
    </row>
    <row r="37" spans="4:22" x14ac:dyDescent="0.3">
      <c r="D37" s="13">
        <f t="shared" si="0"/>
        <v>2015</v>
      </c>
      <c r="E37" s="10">
        <f>VLOOKUP($D37,'Est_Nac Cor NUTS II Tab'!$A$5:$I$507,E$1,FALSE)</f>
        <v>201859.91759000006</v>
      </c>
      <c r="G37" s="13">
        <f t="shared" si="1"/>
        <v>2015</v>
      </c>
      <c r="H37" s="14">
        <f t="shared" si="4"/>
        <v>1</v>
      </c>
      <c r="J37" s="13">
        <f t="shared" si="2"/>
        <v>2015</v>
      </c>
      <c r="K37" s="14">
        <f t="shared" si="5"/>
        <v>7.2386250547756105E-3</v>
      </c>
      <c r="M37" s="13">
        <f t="shared" si="3"/>
        <v>2015</v>
      </c>
      <c r="N37" s="14">
        <f t="shared" si="6"/>
        <v>1.1232336722622493E-3</v>
      </c>
      <c r="P37" s="15">
        <f>VLOOKUP(D37,'Est_Nac Cor NUTS II Tab'!$A$5:$I$507,7,FALSE)</f>
        <v>201859.91759000006</v>
      </c>
      <c r="Q37" s="15">
        <f>VLOOKUP($D37,'Est_Nac Cor NUTS II Tab'!$A$5:$I$507,Q$1,FALSE)</f>
        <v>27886500</v>
      </c>
      <c r="R37" s="15">
        <f>VLOOKUP($D37,'Est_Nac Cor NUTS II Tab'!$A$5:$I$507,R$1,FALSE)</f>
        <v>179713200</v>
      </c>
      <c r="T37" s="9">
        <f t="shared" si="7"/>
        <v>2010</v>
      </c>
      <c r="U37" s="9">
        <v>2010</v>
      </c>
      <c r="V37" s="10">
        <f>IFERROR(VLOOKUP($U37,'Est_Nac Cor NUTS II Tab'!$A$5:$I$52,7,FALSE),"")</f>
        <v>291860.93289575004</v>
      </c>
    </row>
    <row r="38" spans="4:22" x14ac:dyDescent="0.3">
      <c r="D38" s="13">
        <f t="shared" si="0"/>
        <v>2016</v>
      </c>
      <c r="E38" s="10">
        <f>VLOOKUP($D38,'Est_Nac Cor NUTS II Tab'!$A$5:$I$507,E$1,FALSE)</f>
        <v>96288.343229999984</v>
      </c>
      <c r="G38" s="13">
        <f t="shared" si="1"/>
        <v>2016</v>
      </c>
      <c r="H38" s="14">
        <f t="shared" si="4"/>
        <v>1</v>
      </c>
      <c r="J38" s="13">
        <f t="shared" si="2"/>
        <v>2016</v>
      </c>
      <c r="K38" s="14">
        <f t="shared" si="5"/>
        <v>3.332549180259783E-3</v>
      </c>
      <c r="M38" s="13">
        <f t="shared" si="3"/>
        <v>2016</v>
      </c>
      <c r="N38" s="14">
        <f t="shared" si="6"/>
        <v>5.1631962300351E-4</v>
      </c>
      <c r="P38" s="15">
        <f>VLOOKUP(D38,'Est_Nac Cor NUTS II Tab'!$A$5:$I$507,7,FALSE)</f>
        <v>96288.343229999984</v>
      </c>
      <c r="Q38" s="15">
        <f>VLOOKUP($D38,'Est_Nac Cor NUTS II Tab'!$A$5:$I$507,Q$1,FALSE)</f>
        <v>28893300</v>
      </c>
      <c r="R38" s="15">
        <f>VLOOKUP($D38,'Est_Nac Cor NUTS II Tab'!$A$5:$I$507,R$1,FALSE)</f>
        <v>186489800</v>
      </c>
      <c r="T38" s="9">
        <f t="shared" si="7"/>
        <v>2011</v>
      </c>
      <c r="U38" s="9">
        <v>2011</v>
      </c>
      <c r="V38" s="10">
        <f>IFERROR(VLOOKUP($U38,'Est_Nac Cor NUTS II Tab'!$A$5:$I$52,7,FALSE),"")</f>
        <v>214466.20283000002</v>
      </c>
    </row>
    <row r="39" spans="4:22" x14ac:dyDescent="0.3">
      <c r="D39" s="13">
        <f t="shared" si="0"/>
        <v>2017</v>
      </c>
      <c r="E39" s="10">
        <f>VLOOKUP($D39,'Est_Nac Cor NUTS II Tab'!$A$5:$I$507,E$1,FALSE)</f>
        <v>67781.145199999984</v>
      </c>
      <c r="G39" s="13">
        <f t="shared" si="1"/>
        <v>2017</v>
      </c>
      <c r="H39" s="14">
        <f t="shared" si="4"/>
        <v>1</v>
      </c>
      <c r="J39" s="13">
        <f t="shared" si="2"/>
        <v>2017</v>
      </c>
      <c r="K39" s="14">
        <f t="shared" si="5"/>
        <v>2.0609877005689056E-3</v>
      </c>
      <c r="M39" s="13">
        <f t="shared" si="3"/>
        <v>2017</v>
      </c>
      <c r="N39" s="14">
        <f t="shared" si="6"/>
        <v>3.4591553128369843E-4</v>
      </c>
      <c r="P39" s="15">
        <f>VLOOKUP(D39,'Est_Nac Cor NUTS II Tab'!$A$5:$I$507,7,FALSE)</f>
        <v>67781.145199999984</v>
      </c>
      <c r="Q39" s="15">
        <f>VLOOKUP($D39,'Est_Nac Cor NUTS II Tab'!$A$5:$I$507,Q$1,FALSE)</f>
        <v>32887699.999999996</v>
      </c>
      <c r="R39" s="15">
        <f>VLOOKUP($D39,'Est_Nac Cor NUTS II Tab'!$A$5:$I$507,R$1,FALSE)</f>
        <v>195947100</v>
      </c>
      <c r="T39" s="9">
        <f t="shared" si="7"/>
        <v>2012</v>
      </c>
      <c r="U39" s="9">
        <v>2012</v>
      </c>
      <c r="V39" s="10">
        <f>IFERROR(VLOOKUP($U39,'Est_Nac Cor NUTS II Tab'!$A$5:$I$52,7,FALSE),"")</f>
        <v>130775.93386999999</v>
      </c>
    </row>
    <row r="40" spans="4:22" x14ac:dyDescent="0.3">
      <c r="D40" s="13">
        <f t="shared" si="0"/>
        <v>2018</v>
      </c>
      <c r="E40" s="10">
        <f>VLOOKUP($D40,'Est_Nac Cor NUTS II Tab'!$A$5:$I$507,E$1,FALSE)</f>
        <v>85831.47129999999</v>
      </c>
      <c r="G40" s="13">
        <f t="shared" si="1"/>
        <v>2018</v>
      </c>
      <c r="H40" s="14">
        <f t="shared" si="4"/>
        <v>1</v>
      </c>
      <c r="J40" s="13">
        <f t="shared" si="2"/>
        <v>2018</v>
      </c>
      <c r="K40" s="14">
        <f t="shared" si="5"/>
        <v>2.3872977604343397E-3</v>
      </c>
      <c r="M40" s="13">
        <f t="shared" si="3"/>
        <v>2018</v>
      </c>
      <c r="N40" s="14">
        <f t="shared" si="6"/>
        <v>4.1831423325967588E-4</v>
      </c>
      <c r="P40" s="15">
        <f>VLOOKUP(D40,'Est_Nac Cor NUTS II Tab'!$A$5:$I$507,7,FALSE)</f>
        <v>85831.47129999999</v>
      </c>
      <c r="Q40" s="15">
        <f>VLOOKUP($D40,'Est_Nac Cor NUTS II Tab'!$A$5:$I$507,Q$1,FALSE)</f>
        <v>35953400</v>
      </c>
      <c r="R40" s="15">
        <f>VLOOKUP($D40,'Est_Nac Cor NUTS II Tab'!$A$5:$I$507,R$1,FALSE)</f>
        <v>205184200</v>
      </c>
      <c r="T40" s="9">
        <f t="shared" si="7"/>
        <v>2013</v>
      </c>
      <c r="U40" s="9">
        <v>2013</v>
      </c>
      <c r="V40" s="10">
        <f>IFERROR(VLOOKUP($U40,'Est_Nac Cor NUTS II Tab'!$A$5:$I$52,7,FALSE),"")</f>
        <v>100161.24976000001</v>
      </c>
    </row>
    <row r="41" spans="4:22" x14ac:dyDescent="0.3">
      <c r="D41" s="13">
        <f t="shared" si="0"/>
        <v>2019</v>
      </c>
      <c r="E41" s="10">
        <f>VLOOKUP($D41,'Est_Nac Cor NUTS II Tab'!$A$5:$I$507,E$1,FALSE)</f>
        <v>136251.78263999999</v>
      </c>
      <c r="G41" s="13">
        <f t="shared" si="1"/>
        <v>2019</v>
      </c>
      <c r="H41" s="14">
        <f t="shared" si="4"/>
        <v>1</v>
      </c>
      <c r="J41" s="13">
        <f t="shared" si="2"/>
        <v>2019</v>
      </c>
      <c r="K41" s="14">
        <f t="shared" si="5"/>
        <v>3.5102777692186801E-3</v>
      </c>
      <c r="M41" s="13">
        <f t="shared" si="3"/>
        <v>2019</v>
      </c>
      <c r="N41" s="14">
        <f t="shared" si="6"/>
        <v>6.3557771807960545E-4</v>
      </c>
      <c r="P41" s="15">
        <f>VLOOKUP(D41,'Est_Nac Cor NUTS II Tab'!$A$5:$I$507,7,FALSE)</f>
        <v>136251.78263999999</v>
      </c>
      <c r="Q41" s="15">
        <f>VLOOKUP($D41,'Est_Nac Cor NUTS II Tab'!$A$5:$I$507,Q$1,FALSE)</f>
        <v>38815100</v>
      </c>
      <c r="R41" s="15">
        <f>VLOOKUP($D41,'Est_Nac Cor NUTS II Tab'!$A$5:$I$507,R$1,FALSE)</f>
        <v>214374700</v>
      </c>
      <c r="T41" s="9">
        <f t="shared" si="7"/>
        <v>2014</v>
      </c>
      <c r="U41" s="9">
        <v>2014</v>
      </c>
      <c r="V41" s="10">
        <f>IFERROR(VLOOKUP($U41,'Est_Nac Cor NUTS II Tab'!$A$5:$I$52,7,FALSE),"")</f>
        <v>96605.944349999991</v>
      </c>
    </row>
    <row r="42" spans="4:22" x14ac:dyDescent="0.3">
      <c r="D42" s="13">
        <f t="shared" si="0"/>
        <v>2020</v>
      </c>
      <c r="E42" s="10">
        <f>VLOOKUP($D42,'Est_Nac Cor NUTS II Tab'!$A$5:$I$507,E$1,FALSE)</f>
        <v>141113.774</v>
      </c>
      <c r="G42" s="13">
        <f t="shared" si="1"/>
        <v>2020</v>
      </c>
      <c r="H42" s="14">
        <f t="shared" si="4"/>
        <v>1</v>
      </c>
      <c r="J42" s="13">
        <f t="shared" si="2"/>
        <v>2020</v>
      </c>
      <c r="K42" s="14">
        <f t="shared" si="5"/>
        <v>3.6643600849653865E-3</v>
      </c>
      <c r="M42" s="13">
        <f t="shared" si="3"/>
        <v>2020</v>
      </c>
      <c r="N42" s="14">
        <f t="shared" si="6"/>
        <v>7.0374300876376234E-4</v>
      </c>
      <c r="P42" s="15">
        <f>VLOOKUP(D42,'Est_Nac Cor NUTS II Tab'!$A$5:$I$507,7,FALSE)</f>
        <v>141113.774</v>
      </c>
      <c r="Q42" s="15">
        <f>VLOOKUP($D42,'Est_Nac Cor NUTS II Tab'!$A$5:$I$507,Q$1,FALSE)</f>
        <v>38509799.999999993</v>
      </c>
      <c r="R42" s="15">
        <f>VLOOKUP($D42,'Est_Nac Cor NUTS II Tab'!$A$5:$I$507,R$1,FALSE)</f>
        <v>200518900.00000003</v>
      </c>
      <c r="T42" s="9">
        <f t="shared" si="7"/>
        <v>2015</v>
      </c>
      <c r="U42" s="9">
        <v>2015</v>
      </c>
      <c r="V42" s="10">
        <f>IFERROR(VLOOKUP($U42,'Est_Nac Cor NUTS II Tab'!$A$5:$I$52,7,FALSE),"")</f>
        <v>201859.91759000006</v>
      </c>
    </row>
    <row r="43" spans="4:22" x14ac:dyDescent="0.3">
      <c r="D43" s="13">
        <f t="shared" si="0"/>
        <v>2021</v>
      </c>
      <c r="E43" s="10">
        <f>VLOOKUP($D43,'Est_Nac Cor NUTS II Tab'!$A$5:$I$507,E$1,FALSE)</f>
        <v>149813.59682999997</v>
      </c>
      <c r="G43" s="13">
        <f t="shared" si="1"/>
        <v>2021</v>
      </c>
      <c r="H43" s="14">
        <f t="shared" si="4"/>
        <v>1</v>
      </c>
      <c r="J43" s="13">
        <f t="shared" si="2"/>
        <v>2021</v>
      </c>
      <c r="K43" s="14">
        <f t="shared" si="5"/>
        <v>3.4329893818430125E-3</v>
      </c>
      <c r="M43" s="13">
        <f t="shared" si="3"/>
        <v>2021</v>
      </c>
      <c r="N43" s="14">
        <f t="shared" si="6"/>
        <v>6.9341036137841893E-4</v>
      </c>
      <c r="P43" s="15">
        <f>VLOOKUP(D43,'Est_Nac Cor NUTS II Tab'!$A$5:$I$507,7,FALSE)</f>
        <v>149813.59682999997</v>
      </c>
      <c r="Q43" s="15">
        <f>VLOOKUP($D43,'Est_Nac Cor NUTS II Tab'!$A$5:$I$507,Q$1,FALSE)</f>
        <v>43639400</v>
      </c>
      <c r="R43" s="15">
        <f>VLOOKUP($D43,'Est_Nac Cor NUTS II Tab'!$A$5:$I$507,R$1,FALSE)</f>
        <v>216053300</v>
      </c>
      <c r="T43" s="9">
        <f t="shared" si="7"/>
        <v>2016</v>
      </c>
      <c r="U43" s="9">
        <v>2016</v>
      </c>
      <c r="V43" s="10">
        <f>IFERROR(VLOOKUP($U43,'Est_Nac Cor NUTS II Tab'!$A$5:$I$52,7,FALSE),"")</f>
        <v>96288.343229999984</v>
      </c>
    </row>
    <row r="44" spans="4:22" x14ac:dyDescent="0.3">
      <c r="D44" s="13">
        <f>D45-1</f>
        <v>2022</v>
      </c>
      <c r="E44" s="10">
        <f>VLOOKUP($D44,'Est_Nac Cor NUTS II Tab'!$A$5:$I$507,E$1,FALSE)</f>
        <v>174504.11023999989</v>
      </c>
      <c r="G44" s="13">
        <f t="shared" si="1"/>
        <v>2022</v>
      </c>
      <c r="H44" s="14">
        <f t="shared" si="4"/>
        <v>1</v>
      </c>
      <c r="J44" s="13">
        <f t="shared" si="2"/>
        <v>2022</v>
      </c>
      <c r="K44" s="14">
        <f t="shared" si="5"/>
        <v>3.5857868559862715E-3</v>
      </c>
      <c r="M44" s="13">
        <f t="shared" si="3"/>
        <v>2022</v>
      </c>
      <c r="N44" s="14">
        <f t="shared" si="6"/>
        <v>7.2007700821446097E-4</v>
      </c>
      <c r="P44" s="15">
        <f>VLOOKUP(D44,'Est_Nac Cor NUTS II Tab'!$A$5:$I$507,7,FALSE)</f>
        <v>174504.11023999989</v>
      </c>
      <c r="Q44" s="15">
        <f>VLOOKUP($D44,'Est_Nac Cor NUTS II Tab'!$A$5:$I$507,Q$1,FALSE)</f>
        <v>48665500</v>
      </c>
      <c r="R44" s="15">
        <f>VLOOKUP($D44,'Est_Nac Cor NUTS II Tab'!$A$5:$I$507,R$1,FALSE)</f>
        <v>242340900.00000003</v>
      </c>
      <c r="T44" s="9">
        <f t="shared" si="7"/>
        <v>2017</v>
      </c>
      <c r="U44" s="9">
        <v>2017</v>
      </c>
      <c r="V44" s="10">
        <f>IFERROR(VLOOKUP($U44,'Est_Nac Cor NUTS II Tab'!$A$5:$I$52,7,FALSE),"")</f>
        <v>67781.145199999984</v>
      </c>
    </row>
    <row r="45" spans="4:22" x14ac:dyDescent="0.3">
      <c r="D45" s="13">
        <f>T4</f>
        <v>2023</v>
      </c>
      <c r="E45" s="10">
        <f>VLOOKUP($D45,'Est_Nac Cor NUTS II Tab'!$A$5:$I$507,E$1,FALSE)</f>
        <v>205855.13573999979</v>
      </c>
      <c r="G45" s="13">
        <f>D45</f>
        <v>2023</v>
      </c>
      <c r="H45" s="14">
        <f>IF(SUM(E45)=0,"",E45/P45)</f>
        <v>1</v>
      </c>
      <c r="J45" s="13">
        <f>G45</f>
        <v>2023</v>
      </c>
      <c r="K45" s="14">
        <f>IF(SUM(E45)=0,"",E45/Q45)</f>
        <v>3.9993459720004156E-3</v>
      </c>
      <c r="M45" s="13">
        <f>J45</f>
        <v>2023</v>
      </c>
      <c r="N45" s="14">
        <f>IF(SUM(E45)=0,"",E45/R45)</f>
        <v>7.7534044162982691E-4</v>
      </c>
      <c r="P45" s="15">
        <f>VLOOKUP(D45,'Est_Nac Cor NUTS II Tab'!$A$5:$I$507,7,FALSE)</f>
        <v>205855.13573999979</v>
      </c>
      <c r="Q45" s="15">
        <f>VLOOKUP($D45,'Est_Nac Cor NUTS II Tab'!$A$5:$I$507,Q$1,FALSE)</f>
        <v>51472200</v>
      </c>
      <c r="R45" s="15">
        <f>VLOOKUP($D45,'Est_Nac Cor NUTS II Tab'!$A$5:$I$507,R$1,FALSE)</f>
        <v>265502900.00000003</v>
      </c>
      <c r="T45" s="9">
        <f t="shared" si="7"/>
        <v>2018</v>
      </c>
      <c r="U45" s="9">
        <v>2018</v>
      </c>
      <c r="V45" s="10">
        <f>IFERROR(VLOOKUP($U45,'Est_Nac Cor NUTS II Tab'!$A$5:$I$52,7,FALSE),"")</f>
        <v>85831.47129999999</v>
      </c>
    </row>
    <row r="46" spans="4:22" x14ac:dyDescent="0.3">
      <c r="D46" s="13"/>
      <c r="E46" s="10"/>
      <c r="G46" s="13"/>
      <c r="H46" s="14"/>
      <c r="J46" s="13"/>
      <c r="K46" s="14"/>
      <c r="M46" s="13"/>
      <c r="N46" s="14"/>
      <c r="P46" s="15"/>
      <c r="Q46" s="15"/>
      <c r="R46" s="15"/>
      <c r="T46" s="9">
        <f t="shared" si="7"/>
        <v>2019</v>
      </c>
      <c r="U46" s="9">
        <v>2019</v>
      </c>
      <c r="V46" s="10">
        <f>IFERROR(VLOOKUP($U46,'Est_Nac Cor NUTS II Tab'!$A$5:$I$52,7,FALSE),"")</f>
        <v>136251.78263999999</v>
      </c>
    </row>
    <row r="47" spans="4:22" x14ac:dyDescent="0.3">
      <c r="D47" s="13"/>
      <c r="E47" s="10"/>
      <c r="G47" s="13"/>
      <c r="H47" s="14"/>
      <c r="J47" s="13"/>
      <c r="K47" s="14"/>
      <c r="M47" s="13"/>
      <c r="N47" s="14"/>
      <c r="P47" s="15"/>
      <c r="Q47" s="15"/>
      <c r="R47" s="15"/>
      <c r="T47" s="9">
        <f t="shared" si="7"/>
        <v>2020</v>
      </c>
      <c r="U47" s="9">
        <v>2020</v>
      </c>
      <c r="V47" s="10">
        <f>IFERROR(VLOOKUP($U47,'Est_Nac Cor NUTS II Tab'!$A$5:$I$52,7,FALSE),"")</f>
        <v>141113.774</v>
      </c>
    </row>
    <row r="48" spans="4:22" x14ac:dyDescent="0.3">
      <c r="D48" s="13"/>
      <c r="E48" s="10"/>
      <c r="G48" s="13"/>
      <c r="H48" s="14"/>
      <c r="J48" s="13"/>
      <c r="K48" s="14"/>
      <c r="M48" s="13"/>
      <c r="N48" s="14"/>
      <c r="P48" s="15"/>
      <c r="Q48" s="15"/>
      <c r="R48" s="15"/>
      <c r="T48" s="9">
        <f t="shared" si="7"/>
        <v>2021</v>
      </c>
      <c r="U48" s="9">
        <v>2021</v>
      </c>
      <c r="V48" s="10">
        <f>IFERROR(VLOOKUP($U48,'Est_Nac Cor NUTS II Tab'!$A$5:$I$52,7,FALSE),"")</f>
        <v>149813.59682999997</v>
      </c>
    </row>
    <row r="49" spans="4:22" x14ac:dyDescent="0.3">
      <c r="D49" s="13"/>
      <c r="E49" s="10"/>
      <c r="G49" s="13"/>
      <c r="H49" s="14"/>
      <c r="J49" s="13"/>
      <c r="K49" s="14"/>
      <c r="M49" s="13"/>
      <c r="N49" s="14"/>
      <c r="P49" s="15"/>
      <c r="Q49" s="15"/>
      <c r="R49" s="15"/>
      <c r="T49" s="9">
        <f t="shared" si="7"/>
        <v>2022</v>
      </c>
      <c r="U49" s="9">
        <v>2022</v>
      </c>
      <c r="V49" s="10">
        <f>IFERROR(VLOOKUP($U49,'Est_Nac Cor NUTS II Tab'!$A$5:$I$52,7,FALSE),"")</f>
        <v>174504.11023999989</v>
      </c>
    </row>
    <row r="50" spans="4:22" x14ac:dyDescent="0.3">
      <c r="D50" s="13"/>
      <c r="E50" s="10"/>
      <c r="G50" s="13"/>
      <c r="H50" s="14"/>
      <c r="J50" s="13"/>
      <c r="K50" s="14"/>
      <c r="M50" s="13"/>
      <c r="N50" s="14"/>
      <c r="P50" s="15"/>
      <c r="Q50" s="15"/>
      <c r="R50" s="15"/>
      <c r="T50" s="9">
        <f t="shared" si="7"/>
        <v>2023</v>
      </c>
      <c r="U50" s="9">
        <v>2023</v>
      </c>
      <c r="V50" s="10">
        <f>IFERROR(VLOOKUP($U50,'Est_Nac Cor NUTS II Tab'!$A$5:$I$52,7,FALSE),"")</f>
        <v>205855.13573999979</v>
      </c>
    </row>
    <row r="51" spans="4:22" x14ac:dyDescent="0.3">
      <c r="D51" s="13"/>
      <c r="E51" s="10"/>
      <c r="G51" s="13"/>
      <c r="H51" s="14"/>
      <c r="J51" s="13"/>
      <c r="K51" s="14"/>
      <c r="M51" s="13"/>
      <c r="N51" s="14"/>
      <c r="P51" s="15"/>
      <c r="Q51" s="15"/>
      <c r="R51" s="15"/>
      <c r="T51" s="9" t="str">
        <f t="shared" si="7"/>
        <v/>
      </c>
      <c r="U51" s="9">
        <v>2024</v>
      </c>
      <c r="V51" s="10" t="str">
        <f>IFERROR(VLOOKUP($U51,'Est_Nac Cor NUTS II Tab'!$A$5:$I$52,7,FALSE),"")</f>
        <v/>
      </c>
    </row>
    <row r="52" spans="4:22" x14ac:dyDescent="0.3">
      <c r="D52" s="13"/>
      <c r="E52" s="10"/>
      <c r="G52" s="13"/>
      <c r="H52" s="14"/>
      <c r="J52" s="13"/>
      <c r="K52" s="14"/>
      <c r="M52" s="13"/>
      <c r="N52" s="14"/>
      <c r="P52" s="15"/>
      <c r="Q52" s="15"/>
      <c r="R52" s="15"/>
      <c r="T52" s="9" t="str">
        <f t="shared" si="7"/>
        <v/>
      </c>
      <c r="U52" s="9">
        <v>2025</v>
      </c>
      <c r="V52" s="10" t="str">
        <f>IFERROR(VLOOKUP($U52,'Est_Nac Cor NUTS II Tab'!$A$5:$I$52,7,FALSE),"")</f>
        <v/>
      </c>
    </row>
    <row r="53" spans="4:22" x14ac:dyDescent="0.3">
      <c r="D53" s="13"/>
      <c r="E53" s="10"/>
      <c r="G53" s="13"/>
      <c r="H53" s="14"/>
      <c r="J53" s="13"/>
      <c r="K53" s="14"/>
      <c r="M53" s="13"/>
      <c r="N53" s="14"/>
      <c r="P53" s="15"/>
      <c r="Q53" s="15"/>
      <c r="R53" s="15"/>
      <c r="T53" s="9" t="str">
        <f t="shared" si="7"/>
        <v/>
      </c>
      <c r="U53" s="9">
        <v>2026</v>
      </c>
      <c r="V53" s="10" t="str">
        <f>IFERROR(VLOOKUP($U53,'Est_Nac Cor NUTS II Tab'!$A$5:$I$52,7,FALSE),"")</f>
        <v/>
      </c>
    </row>
    <row r="54" spans="4:22" x14ac:dyDescent="0.3">
      <c r="D54" s="13"/>
      <c r="E54" s="10"/>
      <c r="G54" s="13"/>
      <c r="H54" s="14"/>
      <c r="J54" s="13"/>
      <c r="K54" s="14"/>
      <c r="M54" s="13"/>
      <c r="N54" s="14"/>
      <c r="P54" s="15"/>
      <c r="Q54" s="15"/>
      <c r="R54" s="15"/>
      <c r="T54" s="9" t="str">
        <f t="shared" si="7"/>
        <v/>
      </c>
      <c r="U54" s="9">
        <v>2027</v>
      </c>
      <c r="V54" s="10" t="str">
        <f>IFERROR(VLOOKUP($U54,'Est_Nac Cor NUTS II Tab'!$A$5:$I$52,7,FALSE),"")</f>
        <v/>
      </c>
    </row>
    <row r="55" spans="4:22" x14ac:dyDescent="0.3">
      <c r="D55" s="13"/>
      <c r="E55" s="10"/>
      <c r="G55" s="13"/>
      <c r="H55" s="14"/>
      <c r="J55" s="13"/>
      <c r="K55" s="14"/>
      <c r="M55" s="13"/>
      <c r="N55" s="14"/>
      <c r="P55" s="15"/>
      <c r="Q55" s="15"/>
      <c r="R55" s="15"/>
      <c r="T55" s="9" t="str">
        <f t="shared" si="7"/>
        <v/>
      </c>
      <c r="U55" s="9">
        <v>2028</v>
      </c>
      <c r="V55" s="10" t="str">
        <f>IFERROR(VLOOKUP($U55,'Est_Nac Cor NUTS II Tab'!$A$5:$I$52,7,FALSE),"")</f>
        <v/>
      </c>
    </row>
    <row r="56" spans="4:22" x14ac:dyDescent="0.3">
      <c r="D56" s="13"/>
      <c r="E56" s="10"/>
      <c r="G56" s="13"/>
      <c r="H56" s="14"/>
      <c r="J56" s="13"/>
      <c r="K56" s="14"/>
      <c r="M56" s="13"/>
      <c r="N56" s="14"/>
      <c r="P56" s="15"/>
      <c r="Q56" s="15"/>
      <c r="R56" s="15"/>
      <c r="T56" s="9" t="str">
        <f t="shared" si="7"/>
        <v/>
      </c>
      <c r="U56" s="9">
        <v>2029</v>
      </c>
      <c r="V56" s="10" t="str">
        <f>IFERROR(VLOOKUP($U56,'Est_Nac Cor NUTS II Tab'!$A$5:$I$52,7,FALSE),"")</f>
        <v/>
      </c>
    </row>
  </sheetData>
  <sheetProtection algorithmName="SHA-512" hashValue="jWy9x83I14wxNiU2Na5P0PoB5EjLwZ875lO6IGNs44P3cFHSt+UXPDglpjrEzp/EiBmhfWjEN4hqBgARg1WeXA==" saltValue="+LsqQyLXFgyO1VZCaDYJVw==" spinCount="100000" sheet="1" objects="1" scenarios="1" autoFilter="0"/>
  <mergeCells count="4">
    <mergeCell ref="D2:E2"/>
    <mergeCell ref="G2:H2"/>
    <mergeCell ref="J2:K2"/>
    <mergeCell ref="M2:N2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11">
    <tabColor rgb="FF00B050"/>
    <pageSetUpPr fitToPage="1"/>
  </sheetPr>
  <dimension ref="A1:BY59"/>
  <sheetViews>
    <sheetView showGridLines="0" zoomScaleNormal="100" workbookViewId="0">
      <pane xSplit="1" ySplit="4" topLeftCell="B40" activePane="bottomRight" state="frozen"/>
      <selection activeCell="A46" sqref="A46:J46"/>
      <selection pane="topRight" activeCell="A46" sqref="A46:J46"/>
      <selection pane="bottomLeft" activeCell="A46" sqref="A46:J46"/>
      <selection pane="bottomRight" activeCell="G50" sqref="G50"/>
    </sheetView>
  </sheetViews>
  <sheetFormatPr defaultColWidth="7" defaultRowHeight="14.4" x14ac:dyDescent="0.3"/>
  <cols>
    <col min="1" max="1" width="6.6640625" style="34" bestFit="1" customWidth="1"/>
    <col min="2" max="9" width="15.109375" style="34" customWidth="1"/>
    <col min="10" max="10" width="9.109375" style="34" customWidth="1"/>
    <col min="11" max="13" width="11.5546875" style="34" customWidth="1"/>
    <col min="14" max="16384" width="7" style="34"/>
  </cols>
  <sheetData>
    <row r="1" spans="1:77" s="22" customFormat="1" ht="26.25" customHeight="1" x14ac:dyDescent="0.3">
      <c r="A1" s="75" t="s">
        <v>101</v>
      </c>
      <c r="B1" s="75"/>
      <c r="C1" s="75"/>
      <c r="D1" s="75"/>
      <c r="E1" s="75"/>
      <c r="F1" s="75"/>
      <c r="G1" s="75"/>
      <c r="H1" s="75"/>
      <c r="I1" s="75"/>
    </row>
    <row r="2" spans="1:77" s="23" customFormat="1" ht="19.5" customHeight="1" x14ac:dyDescent="0.3">
      <c r="B2" s="24"/>
      <c r="C2" s="24"/>
      <c r="D2" s="24"/>
      <c r="E2" s="24"/>
      <c r="F2" s="24"/>
      <c r="G2" s="25"/>
      <c r="H2" s="24"/>
      <c r="I2" s="25" t="s">
        <v>35</v>
      </c>
    </row>
    <row r="3" spans="1:77" s="23" customFormat="1" ht="19.5" customHeight="1" x14ac:dyDescent="0.3">
      <c r="A3" s="76"/>
      <c r="B3" s="78" t="s">
        <v>101</v>
      </c>
      <c r="C3" s="79"/>
      <c r="D3" s="79"/>
      <c r="E3" s="79"/>
      <c r="F3" s="79"/>
      <c r="G3" s="80"/>
      <c r="H3" s="81" t="s">
        <v>36</v>
      </c>
      <c r="I3" s="82"/>
    </row>
    <row r="4" spans="1:77" s="30" customFormat="1" ht="30" customHeight="1" x14ac:dyDescent="0.3">
      <c r="A4" s="77"/>
      <c r="B4" s="26" t="s">
        <v>0</v>
      </c>
      <c r="C4" s="26" t="s">
        <v>1</v>
      </c>
      <c r="D4" s="26" t="s">
        <v>33</v>
      </c>
      <c r="E4" s="26" t="s">
        <v>2</v>
      </c>
      <c r="F4" s="27" t="s">
        <v>3</v>
      </c>
      <c r="G4" s="28" t="s">
        <v>32</v>
      </c>
      <c r="H4" s="28" t="s">
        <v>37</v>
      </c>
      <c r="I4" s="27" t="s">
        <v>38</v>
      </c>
      <c r="J4" s="29"/>
      <c r="K4" s="29"/>
      <c r="M4" s="29"/>
      <c r="N4" s="29"/>
      <c r="P4" s="29"/>
      <c r="Q4" s="29"/>
      <c r="S4" s="29"/>
      <c r="T4" s="29"/>
      <c r="V4" s="29"/>
      <c r="W4" s="29"/>
      <c r="Y4" s="29"/>
      <c r="Z4" s="29"/>
      <c r="AB4" s="29"/>
      <c r="AC4" s="29"/>
      <c r="AE4" s="29"/>
      <c r="AF4" s="29"/>
      <c r="AH4" s="29"/>
      <c r="AI4" s="29"/>
      <c r="AK4" s="29"/>
      <c r="AL4" s="29"/>
      <c r="AN4" s="29"/>
      <c r="AO4" s="29"/>
      <c r="AQ4" s="29"/>
      <c r="AR4" s="29"/>
      <c r="AT4" s="29"/>
      <c r="AU4" s="29"/>
      <c r="AW4" s="29"/>
      <c r="AX4" s="29"/>
      <c r="AZ4" s="29"/>
      <c r="BA4" s="29"/>
      <c r="BC4" s="29"/>
      <c r="BD4" s="29"/>
      <c r="BF4" s="29"/>
      <c r="BG4" s="29"/>
      <c r="BI4" s="29"/>
      <c r="BJ4" s="29"/>
      <c r="BL4" s="29"/>
      <c r="BM4" s="29"/>
      <c r="BO4" s="29"/>
      <c r="BP4" s="29"/>
      <c r="BR4" s="29"/>
      <c r="BS4" s="29"/>
      <c r="BU4" s="29"/>
      <c r="BV4" s="29"/>
      <c r="BX4" s="29"/>
      <c r="BY4" s="29"/>
    </row>
    <row r="5" spans="1:77" ht="15.9" customHeight="1" x14ac:dyDescent="0.3">
      <c r="A5" s="31">
        <v>1978</v>
      </c>
      <c r="B5" s="32"/>
      <c r="C5" s="33"/>
      <c r="D5" s="33"/>
      <c r="E5" s="33"/>
      <c r="F5" s="33"/>
      <c r="G5" s="33">
        <v>5430</v>
      </c>
      <c r="H5" s="33">
        <f>IF(SUM('BdP_Series Longas'!D25*1000)=0,"",SUM('BdP_Series Longas'!D25*1000))</f>
        <v>1489100</v>
      </c>
      <c r="I5" s="33">
        <f>IF(SUM('BdP_Series Longas'!E25*1000)=0,"",SUM('BdP_Series Longas'!E25*1000))</f>
        <v>5039200</v>
      </c>
    </row>
    <row r="6" spans="1:77" ht="15.9" customHeight="1" x14ac:dyDescent="0.3">
      <c r="A6" s="31">
        <f>A5+1</f>
        <v>1979</v>
      </c>
      <c r="B6" s="35"/>
      <c r="C6" s="36"/>
      <c r="D6" s="36"/>
      <c r="E6" s="36"/>
      <c r="F6" s="36"/>
      <c r="G6" s="36">
        <v>7426</v>
      </c>
      <c r="H6" s="36">
        <f>IF(SUM('BdP_Series Longas'!D26*1000)=0,"",SUM('BdP_Series Longas'!D26*1000))</f>
        <v>2131000</v>
      </c>
      <c r="I6" s="36">
        <f>IF(SUM('BdP_Series Longas'!E26*1000)=0,"",SUM('BdP_Series Longas'!E26*1000))</f>
        <v>6404400</v>
      </c>
    </row>
    <row r="7" spans="1:77" ht="15.9" customHeight="1" x14ac:dyDescent="0.3">
      <c r="A7" s="31">
        <f t="shared" ref="A7:A43" si="0">A6+1</f>
        <v>1980</v>
      </c>
      <c r="B7" s="35">
        <v>1153</v>
      </c>
      <c r="C7" s="36">
        <v>2021</v>
      </c>
      <c r="D7" s="36">
        <v>2037</v>
      </c>
      <c r="E7" s="36">
        <v>0</v>
      </c>
      <c r="F7" s="36">
        <v>0</v>
      </c>
      <c r="G7" s="36">
        <v>5211</v>
      </c>
      <c r="H7" s="36">
        <f>IF(SUM('BdP_Series Longas'!D27*1000)=0,"",SUM('BdP_Series Longas'!D27*1000))</f>
        <v>2428200</v>
      </c>
      <c r="I7" s="36">
        <f>IF(SUM('BdP_Series Longas'!E27*1000)=0,"",SUM('BdP_Series Longas'!E27*1000))</f>
        <v>8356900</v>
      </c>
    </row>
    <row r="8" spans="1:77" ht="15.9" customHeight="1" x14ac:dyDescent="0.3">
      <c r="A8" s="31">
        <f t="shared" si="0"/>
        <v>1981</v>
      </c>
      <c r="B8" s="35">
        <v>3377.9999999999995</v>
      </c>
      <c r="C8" s="36">
        <v>6950</v>
      </c>
      <c r="D8" s="36">
        <v>549</v>
      </c>
      <c r="E8" s="36">
        <v>0</v>
      </c>
      <c r="F8" s="36">
        <v>0</v>
      </c>
      <c r="G8" s="36">
        <v>10877</v>
      </c>
      <c r="H8" s="36">
        <f>IF(SUM('BdP_Series Longas'!D28*1000)=0,"",SUM('BdP_Series Longas'!D28*1000))</f>
        <v>3327100.0000000005</v>
      </c>
      <c r="I8" s="36">
        <f>IF(SUM('BdP_Series Longas'!E28*1000)=0,"",SUM('BdP_Series Longas'!E28*1000))</f>
        <v>10058300</v>
      </c>
    </row>
    <row r="9" spans="1:77" ht="15.9" customHeight="1" x14ac:dyDescent="0.3">
      <c r="A9" s="31">
        <f t="shared" si="0"/>
        <v>1982</v>
      </c>
      <c r="B9" s="35">
        <v>1118</v>
      </c>
      <c r="C9" s="36">
        <v>18060</v>
      </c>
      <c r="D9" s="36">
        <v>157</v>
      </c>
      <c r="E9" s="36">
        <v>0</v>
      </c>
      <c r="F9" s="36">
        <v>0</v>
      </c>
      <c r="G9" s="36">
        <v>19335</v>
      </c>
      <c r="H9" s="36">
        <f>IF(SUM('BdP_Series Longas'!D29*1000)=0,"",SUM('BdP_Series Longas'!D29*1000))</f>
        <v>3960399.9999999995</v>
      </c>
      <c r="I9" s="36">
        <f>IF(SUM('BdP_Series Longas'!E29*1000)=0,"",SUM('BdP_Series Longas'!E29*1000))</f>
        <v>12147000</v>
      </c>
    </row>
    <row r="10" spans="1:77" ht="15.9" customHeight="1" x14ac:dyDescent="0.3">
      <c r="A10" s="31">
        <f t="shared" si="0"/>
        <v>1983</v>
      </c>
      <c r="B10" s="35">
        <v>170</v>
      </c>
      <c r="C10" s="36">
        <v>17042</v>
      </c>
      <c r="D10" s="36">
        <v>170</v>
      </c>
      <c r="E10" s="36">
        <v>0</v>
      </c>
      <c r="F10" s="36">
        <v>0</v>
      </c>
      <c r="G10" s="36">
        <v>17382</v>
      </c>
      <c r="H10" s="36">
        <f>IF(SUM('BdP_Series Longas'!D30*1000)=0,"",SUM('BdP_Series Longas'!D30*1000))</f>
        <v>4837500</v>
      </c>
      <c r="I10" s="36">
        <f>IF(SUM('BdP_Series Longas'!E30*1000)=0,"",SUM('BdP_Series Longas'!E30*1000))</f>
        <v>15440000</v>
      </c>
    </row>
    <row r="11" spans="1:77" ht="15.9" customHeight="1" x14ac:dyDescent="0.3">
      <c r="A11" s="31">
        <f t="shared" si="0"/>
        <v>1984</v>
      </c>
      <c r="B11" s="35">
        <v>64</v>
      </c>
      <c r="C11" s="36">
        <v>10582</v>
      </c>
      <c r="D11" s="36">
        <v>151</v>
      </c>
      <c r="E11" s="36">
        <v>0</v>
      </c>
      <c r="F11" s="36">
        <v>0</v>
      </c>
      <c r="G11" s="36">
        <v>10798</v>
      </c>
      <c r="H11" s="36">
        <f>IF(SUM('BdP_Series Longas'!D31*1000)=0,"",SUM('BdP_Series Longas'!D31*1000))</f>
        <v>5235300</v>
      </c>
      <c r="I11" s="36">
        <f>IF(SUM('BdP_Series Longas'!E31*1000)=0,"",SUM('BdP_Series Longas'!E31*1000))</f>
        <v>18949000</v>
      </c>
    </row>
    <row r="12" spans="1:77" ht="15.9" customHeight="1" x14ac:dyDescent="0.3">
      <c r="A12" s="31">
        <f t="shared" si="0"/>
        <v>1985</v>
      </c>
      <c r="B12" s="35">
        <v>105</v>
      </c>
      <c r="C12" s="36">
        <v>912</v>
      </c>
      <c r="D12" s="36">
        <v>-39</v>
      </c>
      <c r="E12" s="36">
        <v>0</v>
      </c>
      <c r="F12" s="36">
        <v>0</v>
      </c>
      <c r="G12" s="36">
        <v>978</v>
      </c>
      <c r="H12" s="36">
        <f>IF(SUM('BdP_Series Longas'!D32*1000)=0,"",SUM('BdP_Series Longas'!D32*1000))</f>
        <v>5999400</v>
      </c>
      <c r="I12" s="36">
        <f>IF(SUM('BdP_Series Longas'!E32*1000)=0,"",SUM('BdP_Series Longas'!E32*1000))</f>
        <v>23226699.999999996</v>
      </c>
    </row>
    <row r="13" spans="1:77" ht="15.9" customHeight="1" x14ac:dyDescent="0.3">
      <c r="A13" s="31">
        <f t="shared" si="0"/>
        <v>1986</v>
      </c>
      <c r="B13" s="35">
        <v>420</v>
      </c>
      <c r="C13" s="36">
        <v>4195</v>
      </c>
      <c r="D13" s="36">
        <v>149.99999999999997</v>
      </c>
      <c r="E13" s="36">
        <v>0</v>
      </c>
      <c r="F13" s="36">
        <v>0</v>
      </c>
      <c r="G13" s="36">
        <v>4765</v>
      </c>
      <c r="H13" s="36">
        <f>IF(SUM('BdP_Series Longas'!D33*1000)=0,"",SUM('BdP_Series Longas'!D33*1000))</f>
        <v>7063200</v>
      </c>
      <c r="I13" s="36">
        <f>IF(SUM('BdP_Series Longas'!E33*1000)=0,"",SUM('BdP_Series Longas'!E33*1000))</f>
        <v>28332600</v>
      </c>
    </row>
    <row r="14" spans="1:77" ht="15.9" customHeight="1" x14ac:dyDescent="0.3">
      <c r="A14" s="31">
        <f t="shared" si="0"/>
        <v>1987</v>
      </c>
      <c r="B14" s="35">
        <v>3272</v>
      </c>
      <c r="C14" s="36">
        <v>13339</v>
      </c>
      <c r="D14" s="36">
        <v>513</v>
      </c>
      <c r="E14" s="36">
        <v>0</v>
      </c>
      <c r="F14" s="36">
        <v>0</v>
      </c>
      <c r="G14" s="36">
        <v>17124</v>
      </c>
      <c r="H14" s="36">
        <f>IF(SUM('BdP_Series Longas'!D34*1000)=0,"",SUM('BdP_Series Longas'!D34*1000))</f>
        <v>9207300</v>
      </c>
      <c r="I14" s="36">
        <f>IF(SUM('BdP_Series Longas'!E34*1000)=0,"",SUM('BdP_Series Longas'!E34*1000))</f>
        <v>33508500</v>
      </c>
    </row>
    <row r="15" spans="1:77" ht="15.9" customHeight="1" x14ac:dyDescent="0.3">
      <c r="A15" s="31">
        <f t="shared" si="0"/>
        <v>1988</v>
      </c>
      <c r="B15" s="35">
        <v>7069.9999999999991</v>
      </c>
      <c r="C15" s="36">
        <v>17994</v>
      </c>
      <c r="D15" s="36">
        <v>1209</v>
      </c>
      <c r="E15" s="36">
        <v>0</v>
      </c>
      <c r="F15" s="36">
        <v>0</v>
      </c>
      <c r="G15" s="36">
        <v>26273</v>
      </c>
      <c r="H15" s="36">
        <f>IF(SUM('BdP_Series Longas'!D35*1000)=0,"",SUM('BdP_Series Longas'!D35*1000))</f>
        <v>11703599.999999998</v>
      </c>
      <c r="I15" s="36">
        <f>IF(SUM('BdP_Series Longas'!E35*1000)=0,"",SUM('BdP_Series Longas'!E35*1000))</f>
        <v>40045800</v>
      </c>
    </row>
    <row r="16" spans="1:77" ht="15.9" customHeight="1" x14ac:dyDescent="0.3">
      <c r="A16" s="31">
        <f t="shared" si="0"/>
        <v>1989</v>
      </c>
      <c r="B16" s="35">
        <v>30785.000000000004</v>
      </c>
      <c r="C16" s="36">
        <v>8426</v>
      </c>
      <c r="D16" s="36">
        <v>2714</v>
      </c>
      <c r="E16" s="36">
        <v>0</v>
      </c>
      <c r="F16" s="36">
        <v>0</v>
      </c>
      <c r="G16" s="36">
        <v>41925</v>
      </c>
      <c r="H16" s="36">
        <f>IF(SUM('BdP_Series Longas'!D36*1000)=0,"",SUM('BdP_Series Longas'!D36*1000))</f>
        <v>13409199.999999998</v>
      </c>
      <c r="I16" s="36">
        <f>IF(SUM('BdP_Series Longas'!E36*1000)=0,"",SUM('BdP_Series Longas'!E36*1000))</f>
        <v>47221300</v>
      </c>
    </row>
    <row r="17" spans="1:9" ht="15.9" customHeight="1" x14ac:dyDescent="0.3">
      <c r="A17" s="31">
        <f t="shared" si="0"/>
        <v>1990</v>
      </c>
      <c r="B17" s="35">
        <v>46551</v>
      </c>
      <c r="C17" s="36">
        <v>38552</v>
      </c>
      <c r="D17" s="36">
        <v>11407</v>
      </c>
      <c r="E17" s="36">
        <v>0</v>
      </c>
      <c r="F17" s="36">
        <v>0</v>
      </c>
      <c r="G17" s="36">
        <v>96511</v>
      </c>
      <c r="H17" s="36">
        <f>IF(SUM('BdP_Series Longas'!D37*1000)=0,"",SUM('BdP_Series Longas'!D37*1000))</f>
        <v>15365900</v>
      </c>
      <c r="I17" s="36">
        <f>IF(SUM('BdP_Series Longas'!E37*1000)=0,"",SUM('BdP_Series Longas'!E37*1000))</f>
        <v>56692000</v>
      </c>
    </row>
    <row r="18" spans="1:9" ht="15.9" customHeight="1" x14ac:dyDescent="0.3">
      <c r="A18" s="31">
        <f t="shared" si="0"/>
        <v>1991</v>
      </c>
      <c r="B18" s="35">
        <v>37273</v>
      </c>
      <c r="C18" s="36">
        <v>116994.00000000001</v>
      </c>
      <c r="D18" s="36">
        <v>39958</v>
      </c>
      <c r="E18" s="36">
        <v>15.999999999999998</v>
      </c>
      <c r="F18" s="36">
        <v>0</v>
      </c>
      <c r="G18" s="36">
        <v>194241</v>
      </c>
      <c r="H18" s="36">
        <f>IF(SUM('BdP_Series Longas'!D38*1000)=0,"",SUM('BdP_Series Longas'!D38*1000))</f>
        <v>17376300</v>
      </c>
      <c r="I18" s="36">
        <f>IF(SUM('BdP_Series Longas'!E38*1000)=0,"",SUM('BdP_Series Longas'!E38*1000))</f>
        <v>65005299.999999993</v>
      </c>
    </row>
    <row r="19" spans="1:9" ht="15.9" customHeight="1" x14ac:dyDescent="0.3">
      <c r="A19" s="31">
        <f t="shared" si="0"/>
        <v>1992</v>
      </c>
      <c r="B19" s="35">
        <v>47003</v>
      </c>
      <c r="C19" s="36">
        <v>120137</v>
      </c>
      <c r="D19" s="36">
        <v>89090</v>
      </c>
      <c r="E19" s="36">
        <v>191</v>
      </c>
      <c r="F19" s="36">
        <v>0</v>
      </c>
      <c r="G19" s="36">
        <v>256421</v>
      </c>
      <c r="H19" s="36">
        <f>IF(SUM('BdP_Series Longas'!D39*1000)=0,"",SUM('BdP_Series Longas'!D39*1000))</f>
        <v>19442000</v>
      </c>
      <c r="I19" s="36">
        <f>IF(SUM('BdP_Series Longas'!E39*1000)=0,"",SUM('BdP_Series Longas'!E39*1000))</f>
        <v>72957600</v>
      </c>
    </row>
    <row r="20" spans="1:9" ht="15.9" customHeight="1" x14ac:dyDescent="0.3">
      <c r="A20" s="31">
        <f t="shared" si="0"/>
        <v>1993</v>
      </c>
      <c r="B20" s="35">
        <v>40472</v>
      </c>
      <c r="C20" s="36">
        <v>9344</v>
      </c>
      <c r="D20" s="36">
        <v>48742</v>
      </c>
      <c r="E20" s="36">
        <v>4902</v>
      </c>
      <c r="F20" s="36">
        <v>0</v>
      </c>
      <c r="G20" s="36">
        <v>103460</v>
      </c>
      <c r="H20" s="36">
        <f>IF(SUM('BdP_Series Longas'!D40*1000)=0,"",SUM('BdP_Series Longas'!D40*1000))</f>
        <v>18553100</v>
      </c>
      <c r="I20" s="36">
        <f>IF(SUM('BdP_Series Longas'!E40*1000)=0,"",SUM('BdP_Series Longas'!E40*1000))</f>
        <v>76065100</v>
      </c>
    </row>
    <row r="21" spans="1:9" ht="15.9" customHeight="1" x14ac:dyDescent="0.3">
      <c r="A21" s="31">
        <f t="shared" si="0"/>
        <v>1994</v>
      </c>
      <c r="B21" s="35">
        <v>85596</v>
      </c>
      <c r="C21" s="36">
        <v>2987</v>
      </c>
      <c r="D21" s="36">
        <v>72557</v>
      </c>
      <c r="E21" s="36">
        <v>30063.999999999996</v>
      </c>
      <c r="F21" s="36">
        <v>0</v>
      </c>
      <c r="G21" s="36">
        <v>191205</v>
      </c>
      <c r="H21" s="36">
        <f>IF(SUM('BdP_Series Longas'!D41*1000)=0,"",SUM('BdP_Series Longas'!D41*1000))</f>
        <v>19235100</v>
      </c>
      <c r="I21" s="36">
        <f>IF(SUM('BdP_Series Longas'!E41*1000)=0,"",SUM('BdP_Series Longas'!E41*1000))</f>
        <v>82468799.999999985</v>
      </c>
    </row>
    <row r="22" spans="1:9" ht="15.9" customHeight="1" x14ac:dyDescent="0.3">
      <c r="A22" s="31">
        <f t="shared" si="0"/>
        <v>1995</v>
      </c>
      <c r="B22" s="35">
        <v>68517</v>
      </c>
      <c r="C22" s="36">
        <v>25235</v>
      </c>
      <c r="D22" s="36">
        <v>133040</v>
      </c>
      <c r="E22" s="36">
        <v>58166</v>
      </c>
      <c r="F22" s="36">
        <v>0</v>
      </c>
      <c r="G22" s="36">
        <v>284958</v>
      </c>
      <c r="H22" s="36">
        <f>IF(SUM('BdP_Series Longas'!D42*1000)=0,"",SUM('BdP_Series Longas'!D42*1000))</f>
        <v>20727200</v>
      </c>
      <c r="I22" s="36">
        <f>IF(SUM('BdP_Series Longas'!E42*1000)=0,"",SUM('BdP_Series Longas'!E42*1000))</f>
        <v>89028600</v>
      </c>
    </row>
    <row r="23" spans="1:9" ht="15.9" customHeight="1" x14ac:dyDescent="0.3">
      <c r="A23" s="31">
        <f t="shared" si="0"/>
        <v>1996</v>
      </c>
      <c r="B23" s="35">
        <v>151927</v>
      </c>
      <c r="C23" s="36">
        <v>5801.9999999999991</v>
      </c>
      <c r="D23" s="36">
        <v>51008</v>
      </c>
      <c r="E23" s="36">
        <v>80087.000000000015</v>
      </c>
      <c r="F23" s="36">
        <v>0</v>
      </c>
      <c r="G23" s="36">
        <v>288824</v>
      </c>
      <c r="H23" s="36">
        <f>IF(SUM('BdP_Series Longas'!D43*1000)=0,"",SUM('BdP_Series Longas'!D43*1000))</f>
        <v>22478100</v>
      </c>
      <c r="I23" s="36">
        <f>IF(SUM('BdP_Series Longas'!E43*1000)=0,"",SUM('BdP_Series Longas'!E43*1000))</f>
        <v>94351600</v>
      </c>
    </row>
    <row r="24" spans="1:9" ht="15.9" customHeight="1" x14ac:dyDescent="0.3">
      <c r="A24" s="31">
        <f t="shared" si="0"/>
        <v>1997</v>
      </c>
      <c r="B24" s="35">
        <v>234131</v>
      </c>
      <c r="C24" s="36">
        <v>19626</v>
      </c>
      <c r="D24" s="36">
        <v>73848</v>
      </c>
      <c r="E24" s="36">
        <v>241049</v>
      </c>
      <c r="F24" s="36">
        <v>0</v>
      </c>
      <c r="G24" s="36">
        <v>568654</v>
      </c>
      <c r="H24" s="36">
        <f>IF(SUM('BdP_Series Longas'!D44*1000)=0,"",SUM('BdP_Series Longas'!D44*1000))</f>
        <v>26603400</v>
      </c>
      <c r="I24" s="36">
        <f>IF(SUM('BdP_Series Longas'!E44*1000)=0,"",SUM('BdP_Series Longas'!E44*1000))</f>
        <v>102330900</v>
      </c>
    </row>
    <row r="25" spans="1:9" ht="15.9" customHeight="1" x14ac:dyDescent="0.3">
      <c r="A25" s="31">
        <f t="shared" si="0"/>
        <v>1998</v>
      </c>
      <c r="B25" s="35">
        <v>115974</v>
      </c>
      <c r="C25" s="36">
        <v>28667</v>
      </c>
      <c r="D25" s="36">
        <v>59269</v>
      </c>
      <c r="E25" s="36">
        <v>267625</v>
      </c>
      <c r="F25" s="36">
        <v>208</v>
      </c>
      <c r="G25" s="36">
        <v>471744</v>
      </c>
      <c r="H25" s="36">
        <f>IF(SUM('BdP_Series Longas'!D45*1000)=0,"",SUM('BdP_Series Longas'!D45*1000))</f>
        <v>30453100</v>
      </c>
      <c r="I25" s="36">
        <f>IF(SUM('BdP_Series Longas'!E45*1000)=0,"",SUM('BdP_Series Longas'!E45*1000))</f>
        <v>111353400</v>
      </c>
    </row>
    <row r="26" spans="1:9" ht="15.9" customHeight="1" x14ac:dyDescent="0.3">
      <c r="A26" s="31">
        <f t="shared" si="0"/>
        <v>1999</v>
      </c>
      <c r="B26" s="35">
        <v>28098</v>
      </c>
      <c r="C26" s="36">
        <v>74182</v>
      </c>
      <c r="D26" s="36">
        <v>25091</v>
      </c>
      <c r="E26" s="36">
        <v>115202</v>
      </c>
      <c r="F26" s="36">
        <v>2098</v>
      </c>
      <c r="G26" s="36">
        <v>244670</v>
      </c>
      <c r="H26" s="36">
        <f>IF(SUM('BdP_Series Longas'!D46*1000)=0,"",SUM('BdP_Series Longas'!D46*1000))</f>
        <v>32999900</v>
      </c>
      <c r="I26" s="36">
        <f>IF(SUM('BdP_Series Longas'!E46*1000)=0,"",SUM('BdP_Series Longas'!E46*1000))</f>
        <v>119603300</v>
      </c>
    </row>
    <row r="27" spans="1:9" ht="15.9" customHeight="1" x14ac:dyDescent="0.3">
      <c r="A27" s="31">
        <f t="shared" si="0"/>
        <v>2000</v>
      </c>
      <c r="B27" s="35">
        <v>75151</v>
      </c>
      <c r="C27" s="36">
        <v>194249</v>
      </c>
      <c r="D27" s="36">
        <v>16224</v>
      </c>
      <c r="E27" s="36">
        <v>178629</v>
      </c>
      <c r="F27" s="36">
        <v>24591</v>
      </c>
      <c r="G27" s="36">
        <v>488843</v>
      </c>
      <c r="H27" s="36">
        <f>IF(SUM('BdP_Series Longas'!D47*1000)=0,"",SUM('BdP_Series Longas'!D47*1000))</f>
        <v>35959899.999999993</v>
      </c>
      <c r="I27" s="36">
        <f>IF(SUM('BdP_Series Longas'!E47*1000)=0,"",SUM('BdP_Series Longas'!E47*1000))</f>
        <v>128414500</v>
      </c>
    </row>
    <row r="28" spans="1:9" ht="15.9" customHeight="1" x14ac:dyDescent="0.3">
      <c r="A28" s="31">
        <f t="shared" si="0"/>
        <v>2001</v>
      </c>
      <c r="B28" s="35">
        <v>121144</v>
      </c>
      <c r="C28" s="36">
        <v>441032</v>
      </c>
      <c r="D28" s="36">
        <v>3714</v>
      </c>
      <c r="E28" s="36">
        <v>242643</v>
      </c>
      <c r="F28" s="36">
        <v>307589</v>
      </c>
      <c r="G28" s="36">
        <v>1116122</v>
      </c>
      <c r="H28" s="36">
        <f>IF(SUM('BdP_Series Longas'!D48*1000)=0,"",SUM('BdP_Series Longas'!D48*1000))</f>
        <v>37177399.999999993</v>
      </c>
      <c r="I28" s="36">
        <f>IF(SUM('BdP_Series Longas'!E48*1000)=0,"",SUM('BdP_Series Longas'!E48*1000))</f>
        <v>135775100</v>
      </c>
    </row>
    <row r="29" spans="1:9" ht="15.9" customHeight="1" x14ac:dyDescent="0.3">
      <c r="A29" s="31">
        <f t="shared" si="0"/>
        <v>2002</v>
      </c>
      <c r="B29" s="35">
        <v>186142</v>
      </c>
      <c r="C29" s="36">
        <v>456659</v>
      </c>
      <c r="D29" s="36">
        <v>9057</v>
      </c>
      <c r="E29" s="36">
        <v>89660</v>
      </c>
      <c r="F29" s="36">
        <v>365374</v>
      </c>
      <c r="G29" s="36">
        <v>1106893</v>
      </c>
      <c r="H29" s="36">
        <f>IF(SUM('BdP_Series Longas'!D49*1000)=0,"",SUM('BdP_Series Longas'!D49*1000))</f>
        <v>36860500</v>
      </c>
      <c r="I29" s="36">
        <f>IF(SUM('BdP_Series Longas'!E49*1000)=0,"",SUM('BdP_Series Longas'!E49*1000))</f>
        <v>142554200</v>
      </c>
    </row>
    <row r="30" spans="1:9" ht="15.9" customHeight="1" x14ac:dyDescent="0.3">
      <c r="A30" s="31">
        <f t="shared" si="0"/>
        <v>2003</v>
      </c>
      <c r="B30" s="35">
        <v>321423</v>
      </c>
      <c r="C30" s="36">
        <v>492992.99999999994</v>
      </c>
      <c r="D30" s="36">
        <v>12809</v>
      </c>
      <c r="E30" s="36">
        <v>40789</v>
      </c>
      <c r="F30" s="36">
        <v>113183</v>
      </c>
      <c r="G30" s="36">
        <v>981197</v>
      </c>
      <c r="H30" s="36">
        <f>IF(SUM('BdP_Series Longas'!D50*1000)=0,"",SUM('BdP_Series Longas'!D50*1000))</f>
        <v>34706300</v>
      </c>
      <c r="I30" s="36">
        <f>IF(SUM('BdP_Series Longas'!E50*1000)=0,"",SUM('BdP_Series Longas'!E50*1000))</f>
        <v>146067800</v>
      </c>
    </row>
    <row r="31" spans="1:9" ht="15.9" customHeight="1" x14ac:dyDescent="0.3">
      <c r="A31" s="31">
        <f t="shared" si="0"/>
        <v>2004</v>
      </c>
      <c r="B31" s="35">
        <v>559775</v>
      </c>
      <c r="C31" s="36">
        <v>439768.00000000006</v>
      </c>
      <c r="D31" s="36">
        <v>40403</v>
      </c>
      <c r="E31" s="36">
        <v>193652</v>
      </c>
      <c r="F31" s="36">
        <v>4559</v>
      </c>
      <c r="G31" s="36">
        <v>1238157</v>
      </c>
      <c r="H31" s="36">
        <f>IF(SUM('BdP_Series Longas'!D51*1000)=0,"",SUM('BdP_Series Longas'!D51*1000))</f>
        <v>35662700</v>
      </c>
      <c r="I31" s="36">
        <f>IF(SUM('BdP_Series Longas'!E51*1000)=0,"",SUM('BdP_Series Longas'!E51*1000))</f>
        <v>152248400.00000003</v>
      </c>
    </row>
    <row r="32" spans="1:9" ht="15.9" customHeight="1" x14ac:dyDescent="0.3">
      <c r="A32" s="31">
        <f t="shared" si="0"/>
        <v>2005</v>
      </c>
      <c r="B32" s="35">
        <v>300745.3802417058</v>
      </c>
      <c r="C32" s="36">
        <v>264257.22172791458</v>
      </c>
      <c r="D32" s="36">
        <v>31065.002672461804</v>
      </c>
      <c r="E32" s="36">
        <v>24377.836650173151</v>
      </c>
      <c r="F32" s="36">
        <v>1254.5587077446983</v>
      </c>
      <c r="G32" s="36">
        <v>621700</v>
      </c>
      <c r="H32" s="36">
        <f>IF(SUM('BdP_Series Longas'!D52*1000)=0,"",SUM('BdP_Series Longas'!D52*1000))</f>
        <v>36667800</v>
      </c>
      <c r="I32" s="36">
        <f>IF(SUM('BdP_Series Longas'!E52*1000)=0,"",SUM('BdP_Series Longas'!E52*1000))</f>
        <v>158552700</v>
      </c>
    </row>
    <row r="33" spans="1:9" ht="15.9" customHeight="1" x14ac:dyDescent="0.3">
      <c r="A33" s="31">
        <f t="shared" si="0"/>
        <v>2006</v>
      </c>
      <c r="B33" s="35">
        <v>278376.78571831231</v>
      </c>
      <c r="C33" s="36">
        <v>211381.40061378607</v>
      </c>
      <c r="D33" s="36">
        <v>2873.0405409976165</v>
      </c>
      <c r="E33" s="36">
        <v>75639.757642448196</v>
      </c>
      <c r="F33" s="36">
        <v>1129.4434660647564</v>
      </c>
      <c r="G33" s="36">
        <v>569400</v>
      </c>
      <c r="H33" s="36">
        <f>IF(SUM('BdP_Series Longas'!D53*1000)=0,"",SUM('BdP_Series Longas'!D53*1000))</f>
        <v>37463200.000000007</v>
      </c>
      <c r="I33" s="36">
        <f>IF(SUM('BdP_Series Longas'!E53*1000)=0,"",SUM('BdP_Series Longas'!E53*1000))</f>
        <v>166260400</v>
      </c>
    </row>
    <row r="34" spans="1:9" ht="15.9" customHeight="1" x14ac:dyDescent="0.3">
      <c r="A34" s="31">
        <f t="shared" si="0"/>
        <v>2007</v>
      </c>
      <c r="B34" s="35">
        <v>50019.671291379418</v>
      </c>
      <c r="C34" s="36">
        <v>300426.92247069994</v>
      </c>
      <c r="D34" s="36">
        <v>16302.493366908473</v>
      </c>
      <c r="E34" s="36">
        <v>86162.055714216025</v>
      </c>
      <c r="F34" s="36">
        <v>588.85715679615112</v>
      </c>
      <c r="G34" s="36">
        <v>453500</v>
      </c>
      <c r="H34" s="36">
        <f>IF(SUM('BdP_Series Longas'!D54*1000)=0,"",SUM('BdP_Series Longas'!D54*1000))</f>
        <v>39500799.999999993</v>
      </c>
      <c r="I34" s="36">
        <f>IF(SUM('BdP_Series Longas'!E54*1000)=0,"",SUM('BdP_Series Longas'!E54*1000))</f>
        <v>175483400</v>
      </c>
    </row>
    <row r="35" spans="1:9" ht="15.9" customHeight="1" x14ac:dyDescent="0.3">
      <c r="A35" s="31">
        <f t="shared" si="0"/>
        <v>2008</v>
      </c>
      <c r="B35" s="35">
        <v>82356.132913142021</v>
      </c>
      <c r="C35" s="36">
        <v>315659.02847348922</v>
      </c>
      <c r="D35" s="36">
        <v>23059.175761596725</v>
      </c>
      <c r="E35" s="36">
        <v>15925.518217504283</v>
      </c>
      <c r="F35" s="36">
        <v>201.11151655885439</v>
      </c>
      <c r="G35" s="36">
        <v>437200</v>
      </c>
      <c r="H35" s="36">
        <f>IF(SUM('BdP_Series Longas'!D55*1000)=0,"",SUM('BdP_Series Longas'!D55*1000))</f>
        <v>40929000</v>
      </c>
      <c r="I35" s="36">
        <f>IF(SUM('BdP_Series Longas'!E55*1000)=0,"",SUM('BdP_Series Longas'!E55*1000))</f>
        <v>179102800</v>
      </c>
    </row>
    <row r="36" spans="1:9" ht="15.9" customHeight="1" x14ac:dyDescent="0.3">
      <c r="A36" s="31">
        <f t="shared" si="0"/>
        <v>2009</v>
      </c>
      <c r="B36" s="35">
        <v>263853.22640681709</v>
      </c>
      <c r="C36" s="36">
        <v>72208.179679087523</v>
      </c>
      <c r="D36" s="36">
        <v>76751.586615795706</v>
      </c>
      <c r="E36" s="36">
        <v>3936.8796777581324</v>
      </c>
      <c r="F36" s="36">
        <v>550.12762054158964</v>
      </c>
      <c r="G36" s="36">
        <v>417300</v>
      </c>
      <c r="H36" s="36">
        <f>IF(SUM('BdP_Series Longas'!D56*1000)=0,"",SUM('BdP_Series Longas'!D56*1000))</f>
        <v>37191100.000000007</v>
      </c>
      <c r="I36" s="36">
        <f>IF(SUM('BdP_Series Longas'!E56*1000)=0,"",SUM('BdP_Series Longas'!E56*1000))</f>
        <v>175416400</v>
      </c>
    </row>
    <row r="37" spans="1:9" ht="15.9" customHeight="1" x14ac:dyDescent="0.3">
      <c r="A37" s="31">
        <f t="shared" si="0"/>
        <v>2010</v>
      </c>
      <c r="B37" s="35">
        <v>401982.27908037108</v>
      </c>
      <c r="C37" s="36">
        <v>32980.78073759711</v>
      </c>
      <c r="D37" s="36">
        <v>99828.670185714538</v>
      </c>
      <c r="E37" s="36">
        <v>10742.180172912686</v>
      </c>
      <c r="F37" s="36">
        <v>266.08982340459113</v>
      </c>
      <c r="G37" s="36">
        <v>545800</v>
      </c>
      <c r="H37" s="36">
        <f>IF(SUM('BdP_Series Longas'!D57*1000)=0,"",SUM('BdP_Series Longas'!D57*1000))</f>
        <v>36952900</v>
      </c>
      <c r="I37" s="36">
        <f>IF(SUM('BdP_Series Longas'!E57*1000)=0,"",SUM('BdP_Series Longas'!E57*1000))</f>
        <v>179610800.00000003</v>
      </c>
    </row>
    <row r="38" spans="1:9" ht="15.9" customHeight="1" x14ac:dyDescent="0.3">
      <c r="A38" s="31">
        <f t="shared" si="0"/>
        <v>2011</v>
      </c>
      <c r="B38" s="35">
        <v>129954.08443067124</v>
      </c>
      <c r="C38" s="36">
        <v>24241.607209655889</v>
      </c>
      <c r="D38" s="36">
        <v>104119.4082097005</v>
      </c>
      <c r="E38" s="36">
        <v>4331.4108041882446</v>
      </c>
      <c r="F38" s="36">
        <v>953.489345784129</v>
      </c>
      <c r="G38" s="36">
        <v>263600</v>
      </c>
      <c r="H38" s="36">
        <f>IF(SUM('BdP_Series Longas'!D58*1000)=0,"",SUM('BdP_Series Longas'!D58*1000))</f>
        <v>32437399.999999996</v>
      </c>
      <c r="I38" s="36">
        <f>IF(SUM('BdP_Series Longas'!E58*1000)=0,"",SUM('BdP_Series Longas'!E58*1000))</f>
        <v>176096200</v>
      </c>
    </row>
    <row r="39" spans="1:9" ht="15.9" customHeight="1" x14ac:dyDescent="0.3">
      <c r="A39" s="31">
        <f t="shared" si="0"/>
        <v>2012</v>
      </c>
      <c r="B39" s="35"/>
      <c r="C39" s="36"/>
      <c r="D39" s="36"/>
      <c r="E39" s="36"/>
      <c r="F39" s="36"/>
      <c r="G39" s="36">
        <v>46400</v>
      </c>
      <c r="H39" s="36">
        <f>IF(SUM('BdP_Series Longas'!D59*1000)=0,"",SUM('BdP_Series Longas'!D59*1000))</f>
        <v>26631600</v>
      </c>
      <c r="I39" s="36">
        <f>IF(SUM('BdP_Series Longas'!E59*1000)=0,"",SUM('BdP_Series Longas'!E59*1000))</f>
        <v>168295599.99999997</v>
      </c>
    </row>
    <row r="40" spans="1:9" ht="15.9" customHeight="1" x14ac:dyDescent="0.3">
      <c r="A40" s="31">
        <f t="shared" si="0"/>
        <v>2013</v>
      </c>
      <c r="B40" s="35"/>
      <c r="C40" s="36"/>
      <c r="D40" s="36"/>
      <c r="E40" s="36"/>
      <c r="F40" s="36"/>
      <c r="G40" s="36">
        <v>229200</v>
      </c>
      <c r="H40" s="36">
        <f>IF(SUM('BdP_Series Longas'!D60*1000)=0,"",SUM('BdP_Series Longas'!D60*1000))</f>
        <v>25150300</v>
      </c>
      <c r="I40" s="36">
        <f>IF(SUM('BdP_Series Longas'!E60*1000)=0,"",SUM('BdP_Series Longas'!E60*1000))</f>
        <v>170492300</v>
      </c>
    </row>
    <row r="41" spans="1:9" ht="15.9" customHeight="1" x14ac:dyDescent="0.3">
      <c r="A41" s="31">
        <f t="shared" si="0"/>
        <v>2014</v>
      </c>
      <c r="B41" s="35"/>
      <c r="C41" s="36"/>
      <c r="D41" s="36"/>
      <c r="E41" s="36"/>
      <c r="F41" s="36"/>
      <c r="G41" s="36">
        <v>59300</v>
      </c>
      <c r="H41" s="36">
        <f>IF(SUM('BdP_Series Longas'!D61*1000)=0,"",SUM('BdP_Series Longas'!D61*1000))</f>
        <v>26012699.999999996</v>
      </c>
      <c r="I41" s="36">
        <f>IF(SUM('BdP_Series Longas'!E61*1000)=0,"",SUM('BdP_Series Longas'!E61*1000))</f>
        <v>173053700</v>
      </c>
    </row>
    <row r="42" spans="1:9" ht="15.9" customHeight="1" x14ac:dyDescent="0.3">
      <c r="A42" s="31">
        <f t="shared" si="0"/>
        <v>2015</v>
      </c>
      <c r="B42" s="35"/>
      <c r="C42" s="36"/>
      <c r="D42" s="36"/>
      <c r="E42" s="36"/>
      <c r="F42" s="36"/>
      <c r="G42" s="36">
        <v>54510</v>
      </c>
      <c r="H42" s="36">
        <f>IF(SUM('BdP_Series Longas'!D62*1000)=0,"",SUM('BdP_Series Longas'!D62*1000))</f>
        <v>27886500</v>
      </c>
      <c r="I42" s="36">
        <f>IF(SUM('BdP_Series Longas'!E62*1000)=0,"",SUM('BdP_Series Longas'!E62*1000))</f>
        <v>179713200</v>
      </c>
    </row>
    <row r="43" spans="1:9" ht="15.9" customHeight="1" x14ac:dyDescent="0.3">
      <c r="A43" s="31">
        <f t="shared" si="0"/>
        <v>2016</v>
      </c>
      <c r="B43" s="35"/>
      <c r="C43" s="36"/>
      <c r="D43" s="36"/>
      <c r="E43" s="36"/>
      <c r="F43" s="36"/>
      <c r="G43" s="36">
        <v>56350</v>
      </c>
      <c r="H43" s="36">
        <f>IF(SUM('BdP_Series Longas'!D63*1000)=0,"",SUM('BdP_Series Longas'!D63*1000))</f>
        <v>28893300</v>
      </c>
      <c r="I43" s="36">
        <f>IF(SUM('BdP_Series Longas'!E63*1000)=0,"",SUM('BdP_Series Longas'!E63*1000))</f>
        <v>186489800</v>
      </c>
    </row>
    <row r="44" spans="1:9" ht="15.9" customHeight="1" x14ac:dyDescent="0.3">
      <c r="A44" s="45">
        <f>A43+1</f>
        <v>2017</v>
      </c>
      <c r="B44" s="35"/>
      <c r="C44" s="36"/>
      <c r="D44" s="36"/>
      <c r="E44" s="36"/>
      <c r="F44" s="36"/>
      <c r="G44" s="36">
        <v>56580</v>
      </c>
      <c r="H44" s="36">
        <f>IF(SUM('BdP_Series Longas'!D64*1000)=0,"",SUM('BdP_Series Longas'!D64*1000))</f>
        <v>32887699.999999996</v>
      </c>
      <c r="I44" s="36">
        <f>IF(SUM('BdP_Series Longas'!E64*1000)=0,"",SUM('BdP_Series Longas'!E64*1000))</f>
        <v>195947100</v>
      </c>
    </row>
    <row r="45" spans="1:9" ht="15.9" customHeight="1" x14ac:dyDescent="0.3">
      <c r="A45" s="45">
        <f>A44+1</f>
        <v>2018</v>
      </c>
      <c r="B45" s="35"/>
      <c r="C45" s="36"/>
      <c r="D45" s="36"/>
      <c r="E45" s="36"/>
      <c r="F45" s="36"/>
      <c r="G45" s="36">
        <v>66400</v>
      </c>
      <c r="H45" s="36">
        <f>IF(SUM('BdP_Series Longas'!D65*1000)=0,"",SUM('BdP_Series Longas'!D65*1000))</f>
        <v>35953400</v>
      </c>
      <c r="I45" s="36">
        <f>IF(SUM('BdP_Series Longas'!E65*1000)=0,"",SUM('BdP_Series Longas'!E65*1000))</f>
        <v>205184200</v>
      </c>
    </row>
    <row r="46" spans="1:9" ht="15.9" customHeight="1" x14ac:dyDescent="0.3">
      <c r="A46" s="45">
        <f>A45+1</f>
        <v>2019</v>
      </c>
      <c r="B46" s="35"/>
      <c r="C46" s="36"/>
      <c r="D46" s="36"/>
      <c r="E46" s="36"/>
      <c r="F46" s="36"/>
      <c r="G46" s="36">
        <v>343000</v>
      </c>
      <c r="H46" s="36">
        <f>IF(SUM('BdP_Series Longas'!D66*1000)=0,"",SUM('BdP_Series Longas'!D66*1000))</f>
        <v>38815100</v>
      </c>
      <c r="I46" s="36">
        <f>IF(SUM('BdP_Series Longas'!E66*1000)=0,"",SUM('BdP_Series Longas'!E66*1000))</f>
        <v>214374700</v>
      </c>
    </row>
    <row r="47" spans="1:9" ht="15.9" customHeight="1" x14ac:dyDescent="0.3">
      <c r="A47" s="45">
        <f>A46+1</f>
        <v>2020</v>
      </c>
      <c r="B47" s="35"/>
      <c r="C47" s="36"/>
      <c r="D47" s="36"/>
      <c r="E47" s="36"/>
      <c r="F47" s="36"/>
      <c r="G47" s="36">
        <v>322200</v>
      </c>
      <c r="H47" s="36">
        <f>IF(SUM('BdP_Series Longas'!D67*1000)=0,"",SUM('BdP_Series Longas'!D67*1000))</f>
        <v>38509799.999999993</v>
      </c>
      <c r="I47" s="36">
        <f>IF(SUM('BdP_Series Longas'!E67*1000)=0,"",SUM('BdP_Series Longas'!E67*1000))</f>
        <v>200518900.00000003</v>
      </c>
    </row>
    <row r="48" spans="1:9" ht="15.9" customHeight="1" x14ac:dyDescent="0.3">
      <c r="A48" s="45">
        <f>A47+1</f>
        <v>2021</v>
      </c>
      <c r="B48" s="35"/>
      <c r="C48" s="36"/>
      <c r="D48" s="36"/>
      <c r="E48" s="36"/>
      <c r="F48" s="36"/>
      <c r="G48" s="36">
        <v>485610</v>
      </c>
      <c r="H48" s="36">
        <f>IF(SUM('BdP_Series Longas'!D68*1000)=0,"",SUM('BdP_Series Longas'!D68*1000))</f>
        <v>43639400</v>
      </c>
      <c r="I48" s="36">
        <f>IF(SUM('BdP_Series Longas'!E68*1000)=0,"",SUM('BdP_Series Longas'!E68*1000))</f>
        <v>216053300</v>
      </c>
    </row>
    <row r="49" spans="1:10" ht="15.9" customHeight="1" x14ac:dyDescent="0.3">
      <c r="A49" s="45">
        <f t="shared" ref="A49:A50" si="1">A48+1</f>
        <v>2022</v>
      </c>
      <c r="B49" s="35"/>
      <c r="C49" s="36"/>
      <c r="D49" s="36"/>
      <c r="E49" s="36"/>
      <c r="F49" s="36"/>
      <c r="G49" s="36">
        <v>473980</v>
      </c>
      <c r="H49" s="36">
        <f>IF(SUM('BdP_Series Longas'!D69*1000)=0,"",SUM('BdP_Series Longas'!D69*1000))</f>
        <v>48665500</v>
      </c>
      <c r="I49" s="36">
        <f>IF(SUM('BdP_Series Longas'!E69*1000)=0,"",SUM('BdP_Series Longas'!E69*1000))</f>
        <v>242340900.00000003</v>
      </c>
    </row>
    <row r="50" spans="1:10" ht="15.9" customHeight="1" x14ac:dyDescent="0.3">
      <c r="A50" s="45">
        <f t="shared" si="1"/>
        <v>2023</v>
      </c>
      <c r="B50" s="35"/>
      <c r="C50" s="36"/>
      <c r="D50" s="36"/>
      <c r="E50" s="36"/>
      <c r="F50" s="36"/>
      <c r="G50" s="36">
        <v>496020</v>
      </c>
      <c r="H50" s="36">
        <f>IF(SUM('BdP_Series Longas'!D70*1000)=0,"",SUM('BdP_Series Longas'!D70*1000))</f>
        <v>51472200</v>
      </c>
      <c r="I50" s="36">
        <f>IF(SUM('BdP_Series Longas'!E70*1000)=0,"",SUM('BdP_Series Longas'!E70*1000))</f>
        <v>265502900.00000003</v>
      </c>
    </row>
    <row r="51" spans="1:10" ht="15.9" customHeight="1" thickBot="1" x14ac:dyDescent="0.35">
      <c r="A51" s="46"/>
      <c r="B51" s="47"/>
      <c r="C51" s="48"/>
      <c r="D51" s="48"/>
      <c r="E51" s="48"/>
      <c r="F51" s="48"/>
      <c r="G51" s="48"/>
      <c r="H51" s="48"/>
      <c r="I51" s="48"/>
    </row>
    <row r="52" spans="1:10" ht="45" customHeight="1" x14ac:dyDescent="0.3">
      <c r="A52" s="74" t="s">
        <v>77</v>
      </c>
      <c r="B52" s="74"/>
      <c r="C52" s="74"/>
      <c r="D52" s="74"/>
      <c r="E52" s="74"/>
      <c r="F52" s="74"/>
      <c r="G52" s="74"/>
      <c r="H52" s="74"/>
      <c r="I52" s="74"/>
      <c r="J52" s="38"/>
    </row>
    <row r="53" spans="1:10" ht="57.6" customHeight="1" x14ac:dyDescent="0.3">
      <c r="A53" s="74" t="s">
        <v>123</v>
      </c>
      <c r="B53" s="74"/>
      <c r="C53" s="74"/>
      <c r="D53" s="74"/>
      <c r="E53" s="74"/>
      <c r="F53" s="74"/>
      <c r="G53" s="74"/>
      <c r="H53" s="74"/>
      <c r="I53" s="74"/>
      <c r="J53" s="38"/>
    </row>
    <row r="54" spans="1:10" s="42" customFormat="1" x14ac:dyDescent="0.3">
      <c r="A54" s="84" t="str">
        <f>"2012"&amp;"-"&amp;AE_Cor_Dados_Graf!T4&amp;":"</f>
        <v>2012-2023:</v>
      </c>
      <c r="B54" s="84"/>
      <c r="C54" s="84"/>
      <c r="D54" s="84"/>
      <c r="E54" s="84"/>
      <c r="F54" s="84"/>
      <c r="G54" s="84"/>
      <c r="H54" s="84"/>
      <c r="I54" s="84"/>
      <c r="J54" s="50"/>
    </row>
    <row r="55" spans="1:10" x14ac:dyDescent="0.3">
      <c r="A55" s="74" t="s">
        <v>124</v>
      </c>
      <c r="B55" s="74"/>
      <c r="C55" s="74"/>
      <c r="D55" s="74"/>
      <c r="E55" s="74"/>
      <c r="F55" s="74"/>
      <c r="G55" s="74"/>
      <c r="H55" s="74"/>
      <c r="I55" s="74"/>
      <c r="J55" s="38"/>
    </row>
    <row r="56" spans="1:10" x14ac:dyDescent="0.3">
      <c r="A56" s="74" t="s">
        <v>61</v>
      </c>
      <c r="B56" s="74"/>
      <c r="C56" s="74"/>
      <c r="D56" s="74"/>
      <c r="E56" s="74"/>
      <c r="F56" s="74"/>
      <c r="G56" s="74"/>
      <c r="H56" s="74"/>
      <c r="I56" s="74"/>
      <c r="J56" s="38"/>
    </row>
    <row r="57" spans="1:10" ht="29.25" customHeight="1" x14ac:dyDescent="0.3">
      <c r="A57" s="74" t="s">
        <v>34</v>
      </c>
      <c r="B57" s="74"/>
      <c r="C57" s="74"/>
      <c r="D57" s="74"/>
      <c r="E57" s="74"/>
      <c r="F57" s="74"/>
      <c r="G57" s="74"/>
      <c r="H57" s="74"/>
      <c r="I57" s="74"/>
      <c r="J57" s="39"/>
    </row>
    <row r="58" spans="1:10" x14ac:dyDescent="0.3">
      <c r="A58" s="40"/>
      <c r="J58" s="39"/>
    </row>
    <row r="59" spans="1:10" x14ac:dyDescent="0.3">
      <c r="J59" s="39"/>
    </row>
  </sheetData>
  <sheetProtection algorithmName="SHA-512" hashValue="27Nxp2n/blusGg8SZNxyugcaqe7hM6lUd8NPUUiFO7sEsNZwd+1ycCgejFAgHanHZobEbYiUjvJ3kgHmyhSU4w==" saltValue="kaCy58kKXuReQPNNi4J9vg==" spinCount="100000" sheet="1" objects="1" scenarios="1" autoFilter="0"/>
  <mergeCells count="10">
    <mergeCell ref="A56:I56"/>
    <mergeCell ref="A57:I57"/>
    <mergeCell ref="A1:I1"/>
    <mergeCell ref="A3:A4"/>
    <mergeCell ref="B3:G3"/>
    <mergeCell ref="H3:I3"/>
    <mergeCell ref="A52:I52"/>
    <mergeCell ref="A53:I53"/>
    <mergeCell ref="A54:I54"/>
    <mergeCell ref="A55:I55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fitToHeight="0" orientation="landscape" verticalDpi="300" r:id="rId1"/>
  <headerFooter alignWithMargins="0"/>
  <colBreaks count="1" manualBreakCount="1">
    <brk id="7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12">
    <tabColor rgb="FF00B050"/>
    <pageSetUpPr fitToPage="1"/>
  </sheetPr>
  <dimension ref="A1:CP48"/>
  <sheetViews>
    <sheetView showGridLines="0" zoomScaleNormal="100" workbookViewId="0">
      <pane ySplit="2" topLeftCell="A33" activePane="bottomLeft" state="frozen"/>
      <selection sqref="A1:I1"/>
      <selection pane="bottomLeft" sqref="A1:XFD1048576"/>
    </sheetView>
  </sheetViews>
  <sheetFormatPr defaultColWidth="7" defaultRowHeight="14.4" x14ac:dyDescent="0.3"/>
  <cols>
    <col min="1" max="27" width="9.109375" style="34" customWidth="1"/>
    <col min="28" max="30" width="11.5546875" style="34" customWidth="1"/>
    <col min="31" max="16384" width="7" style="34"/>
  </cols>
  <sheetData>
    <row r="1" spans="1:94" s="22" customFormat="1" ht="33" customHeight="1" x14ac:dyDescent="0.3">
      <c r="A1" s="85" t="s">
        <v>39</v>
      </c>
      <c r="B1" s="85"/>
    </row>
    <row r="2" spans="1:94" s="23" customFormat="1" ht="19.5" customHeight="1" x14ac:dyDescent="0.3">
      <c r="A2" s="86" t="str">
        <f>AE_Cor_Dados_Graf!B1&amp; " - Investimento em Infraestruturas da Rede de Autoestradas - Preços correntes"</f>
        <v>Continente - Investimento em Infraestruturas da Rede de Autoestradas - Preços correntes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</row>
    <row r="3" spans="1:94" s="23" customFormat="1" ht="19.5" customHeight="1" x14ac:dyDescent="0.3"/>
    <row r="4" spans="1:94" s="30" customFormat="1" ht="30" customHeight="1" x14ac:dyDescent="0.3">
      <c r="C4" s="29"/>
      <c r="D4" s="29"/>
      <c r="F4" s="29"/>
      <c r="G4" s="29"/>
      <c r="I4" s="29"/>
      <c r="J4" s="29"/>
      <c r="L4" s="29"/>
      <c r="M4" s="29"/>
      <c r="O4" s="29"/>
      <c r="P4" s="29"/>
      <c r="R4" s="29"/>
      <c r="S4" s="29"/>
      <c r="U4" s="29"/>
      <c r="V4" s="29"/>
      <c r="X4" s="29"/>
      <c r="Y4" s="29"/>
      <c r="AA4" s="29"/>
      <c r="AB4" s="29"/>
      <c r="AD4" s="29"/>
      <c r="AE4" s="29"/>
      <c r="AG4" s="29"/>
      <c r="AH4" s="29"/>
      <c r="AJ4" s="29"/>
      <c r="AK4" s="29"/>
      <c r="AM4" s="29"/>
      <c r="AN4" s="29"/>
      <c r="AP4" s="29"/>
      <c r="AQ4" s="29"/>
      <c r="AS4" s="29"/>
      <c r="AT4" s="29"/>
      <c r="AV4" s="29"/>
      <c r="AW4" s="29"/>
      <c r="AY4" s="29"/>
      <c r="AZ4" s="29"/>
      <c r="BB4" s="29"/>
      <c r="BC4" s="29"/>
      <c r="BE4" s="29"/>
      <c r="BF4" s="29"/>
      <c r="BH4" s="29"/>
      <c r="BI4" s="29"/>
      <c r="BK4" s="29"/>
      <c r="BL4" s="29"/>
      <c r="BN4" s="29"/>
      <c r="BO4" s="29"/>
      <c r="BQ4" s="29"/>
      <c r="BR4" s="29"/>
      <c r="BT4" s="29"/>
      <c r="BU4" s="29"/>
      <c r="BW4" s="29"/>
      <c r="BX4" s="29"/>
      <c r="BZ4" s="29"/>
      <c r="CA4" s="29"/>
      <c r="CC4" s="29"/>
      <c r="CD4" s="29"/>
      <c r="CF4" s="29"/>
      <c r="CG4" s="29"/>
      <c r="CI4" s="29"/>
      <c r="CJ4" s="29"/>
      <c r="CL4" s="29"/>
      <c r="CM4" s="29"/>
      <c r="CO4" s="29"/>
      <c r="CP4" s="29"/>
    </row>
    <row r="5" spans="1:94" ht="20.100000000000001" customHeight="1" x14ac:dyDescent="0.3"/>
    <row r="6" spans="1:94" ht="20.100000000000001" customHeight="1" x14ac:dyDescent="0.3"/>
    <row r="7" spans="1:94" ht="20.100000000000001" customHeight="1" x14ac:dyDescent="0.3"/>
    <row r="8" spans="1:94" ht="20.100000000000001" customHeight="1" x14ac:dyDescent="0.3"/>
    <row r="9" spans="1:94" ht="20.100000000000001" customHeight="1" x14ac:dyDescent="0.3"/>
    <row r="10" spans="1:94" ht="20.100000000000001" customHeight="1" x14ac:dyDescent="0.3"/>
    <row r="11" spans="1:94" ht="20.100000000000001" customHeight="1" x14ac:dyDescent="0.3"/>
    <row r="12" spans="1:94" ht="20.100000000000001" customHeight="1" x14ac:dyDescent="0.3"/>
    <row r="13" spans="1:94" ht="20.100000000000001" customHeight="1" x14ac:dyDescent="0.3"/>
    <row r="14" spans="1:94" ht="20.100000000000001" customHeight="1" x14ac:dyDescent="0.3"/>
    <row r="15" spans="1:94" ht="20.100000000000001" customHeight="1" x14ac:dyDescent="0.3"/>
    <row r="16" spans="1:94" ht="20.100000000000001" customHeight="1" x14ac:dyDescent="0.3"/>
    <row r="17" s="34" customFormat="1" ht="20.100000000000001" customHeight="1" x14ac:dyDescent="0.3"/>
    <row r="18" s="34" customFormat="1" ht="20.100000000000001" customHeight="1" x14ac:dyDescent="0.3"/>
    <row r="19" s="34" customFormat="1" ht="20.100000000000001" customHeight="1" x14ac:dyDescent="0.3"/>
    <row r="20" s="34" customFormat="1" ht="20.100000000000001" customHeight="1" x14ac:dyDescent="0.3"/>
    <row r="21" s="34" customFormat="1" ht="20.100000000000001" customHeight="1" x14ac:dyDescent="0.3"/>
    <row r="22" s="34" customFormat="1" ht="20.100000000000001" customHeight="1" x14ac:dyDescent="0.3"/>
    <row r="23" s="34" customFormat="1" ht="20.100000000000001" customHeight="1" x14ac:dyDescent="0.3"/>
    <row r="24" s="34" customFormat="1" ht="20.100000000000001" customHeight="1" x14ac:dyDescent="0.3"/>
    <row r="25" s="34" customFormat="1" ht="20.100000000000001" customHeight="1" x14ac:dyDescent="0.3"/>
    <row r="26" s="34" customFormat="1" ht="20.100000000000001" customHeight="1" x14ac:dyDescent="0.3"/>
    <row r="27" s="34" customFormat="1" ht="20.100000000000001" customHeight="1" x14ac:dyDescent="0.3"/>
    <row r="28" s="34" customFormat="1" ht="20.100000000000001" customHeight="1" x14ac:dyDescent="0.3"/>
    <row r="29" s="34" customFormat="1" ht="20.100000000000001" customHeight="1" x14ac:dyDescent="0.3"/>
    <row r="30" s="34" customFormat="1" ht="20.100000000000001" customHeight="1" x14ac:dyDescent="0.3"/>
    <row r="31" s="34" customFormat="1" ht="20.100000000000001" customHeight="1" x14ac:dyDescent="0.3"/>
    <row r="32" s="34" customFormat="1" ht="20.100000000000001" customHeight="1" x14ac:dyDescent="0.3"/>
    <row r="33" spans="1:25" ht="20.100000000000001" customHeight="1" x14ac:dyDescent="0.3"/>
    <row r="34" spans="1:25" ht="20.100000000000001" customHeight="1" x14ac:dyDescent="0.3"/>
    <row r="35" spans="1:25" ht="20.100000000000001" customHeight="1" x14ac:dyDescent="0.3"/>
    <row r="36" spans="1:25" ht="20.100000000000001" customHeight="1" x14ac:dyDescent="0.3"/>
    <row r="37" spans="1:25" ht="20.100000000000001" customHeight="1" x14ac:dyDescent="0.3"/>
    <row r="38" spans="1:25" ht="20.100000000000001" customHeight="1" x14ac:dyDescent="0.3"/>
    <row r="39" spans="1:25" ht="20.100000000000001" customHeight="1" x14ac:dyDescent="0.3"/>
    <row r="40" spans="1:25" ht="20.100000000000001" customHeight="1" x14ac:dyDescent="0.3"/>
    <row r="41" spans="1:25" ht="20.100000000000001" customHeight="1" x14ac:dyDescent="0.3"/>
    <row r="42" spans="1:25" ht="20.100000000000001" customHeight="1" x14ac:dyDescent="0.3"/>
    <row r="43" spans="1:25" ht="3" customHeight="1" x14ac:dyDescent="0.3"/>
    <row r="44" spans="1:25" ht="43.5" customHeight="1" x14ac:dyDescent="0.3">
      <c r="A44" s="74" t="s">
        <v>77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37"/>
    </row>
    <row r="45" spans="1:25" ht="42" customHeight="1" x14ac:dyDescent="0.3">
      <c r="A45" s="84" t="s">
        <v>125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37"/>
    </row>
    <row r="46" spans="1:25" x14ac:dyDescent="0.3">
      <c r="A46" s="84" t="str">
        <f>'AE Cor NUTS II Tab'!A54</f>
        <v>2012-2023: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37"/>
    </row>
    <row r="47" spans="1:25" x14ac:dyDescent="0.3">
      <c r="A47" s="74" t="s">
        <v>124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37"/>
    </row>
    <row r="48" spans="1:25" ht="15" customHeight="1" x14ac:dyDescent="0.3">
      <c r="A48" s="74" t="s">
        <v>61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</row>
  </sheetData>
  <sheetProtection algorithmName="SHA-512" hashValue="ed5WyyLD7BI9UynhVGjQdno/LuYkyzvwaO7yu/jFz9oS02/FH89yLgJLWqxmcJsWxU3M7MIwhwD2qumb46HYXw==" saltValue="pSz0SQYNPFI49/IEfzhdbw==" spinCount="100000" sheet="1" objects="1" scenarios="1" autoFilter="0"/>
  <mergeCells count="7">
    <mergeCell ref="A1:B1"/>
    <mergeCell ref="A2:Y2"/>
    <mergeCell ref="A44:X44"/>
    <mergeCell ref="A45:X45"/>
    <mergeCell ref="A48:X48"/>
    <mergeCell ref="A46:X46"/>
    <mergeCell ref="A47:X47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56" fitToHeight="0" orientation="landscape" verticalDpi="300" r:id="rId1"/>
  <headerFooter alignWithMargins="0"/>
  <rowBreaks count="1" manualBreakCount="1">
    <brk id="22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0289" r:id="rId4" name="Drop Down 1">
              <controlPr defaultSize="0" autoLine="0" autoPict="0">
                <anchor moveWithCells="1">
                  <from>
                    <xdr:col>2</xdr:col>
                    <xdr:colOff>0</xdr:colOff>
                    <xdr:row>0</xdr:row>
                    <xdr:rowOff>38100</xdr:rowOff>
                  </from>
                  <to>
                    <xdr:col>3</xdr:col>
                    <xdr:colOff>563880</xdr:colOff>
                    <xdr:row>0</xdr:row>
                    <xdr:rowOff>289560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13">
    <tabColor rgb="FF92D050"/>
    <pageSetUpPr fitToPage="1"/>
  </sheetPr>
  <dimension ref="A1:CB58"/>
  <sheetViews>
    <sheetView showGridLines="0" zoomScaleNormal="100" workbookViewId="0">
      <pane xSplit="1" ySplit="4" topLeftCell="B45" activePane="bottomRight" state="frozen"/>
      <selection sqref="A1:I1"/>
      <selection pane="topRight" sqref="A1:I1"/>
      <selection pane="bottomLeft" sqref="A1:I1"/>
      <selection pane="bottomRight" activeCell="A54" sqref="A54:J54"/>
    </sheetView>
  </sheetViews>
  <sheetFormatPr defaultColWidth="7" defaultRowHeight="14.4" x14ac:dyDescent="0.3"/>
  <cols>
    <col min="1" max="1" width="6.6640625" style="34" bestFit="1" customWidth="1"/>
    <col min="2" max="10" width="15.109375" style="34" customWidth="1"/>
    <col min="11" max="11" width="5.6640625" style="34" customWidth="1"/>
    <col min="12" max="13" width="9.109375" style="34" customWidth="1"/>
    <col min="14" max="16" width="11.5546875" style="34" customWidth="1"/>
    <col min="17" max="16384" width="7" style="34"/>
  </cols>
  <sheetData>
    <row r="1" spans="1:80" s="22" customFormat="1" ht="33" customHeight="1" x14ac:dyDescent="0.3">
      <c r="A1" s="75" t="s">
        <v>101</v>
      </c>
      <c r="B1" s="75"/>
      <c r="C1" s="75"/>
      <c r="D1" s="75"/>
      <c r="E1" s="75"/>
      <c r="F1" s="75"/>
      <c r="G1" s="75"/>
      <c r="H1" s="75"/>
      <c r="I1" s="75"/>
      <c r="J1" s="75"/>
    </row>
    <row r="2" spans="1:80" s="23" customFormat="1" ht="19.5" customHeight="1" x14ac:dyDescent="0.3">
      <c r="B2" s="24"/>
      <c r="C2" s="24"/>
      <c r="D2" s="24"/>
      <c r="E2" s="24"/>
      <c r="F2" s="24"/>
      <c r="G2" s="25"/>
      <c r="H2" s="24"/>
      <c r="I2" s="24"/>
      <c r="J2" s="25" t="s">
        <v>203</v>
      </c>
    </row>
    <row r="3" spans="1:80" s="23" customFormat="1" ht="19.5" customHeight="1" x14ac:dyDescent="0.3">
      <c r="A3" s="76"/>
      <c r="B3" s="78" t="s">
        <v>101</v>
      </c>
      <c r="C3" s="79"/>
      <c r="D3" s="79"/>
      <c r="E3" s="79"/>
      <c r="F3" s="79"/>
      <c r="G3" s="80"/>
      <c r="H3" s="81" t="s">
        <v>36</v>
      </c>
      <c r="I3" s="82"/>
      <c r="J3" s="82"/>
    </row>
    <row r="4" spans="1:80" s="30" customFormat="1" ht="30" customHeight="1" x14ac:dyDescent="0.3">
      <c r="A4" s="77"/>
      <c r="B4" s="26" t="s">
        <v>0</v>
      </c>
      <c r="C4" s="26" t="s">
        <v>1</v>
      </c>
      <c r="D4" s="26" t="s">
        <v>33</v>
      </c>
      <c r="E4" s="26" t="s">
        <v>2</v>
      </c>
      <c r="F4" s="27" t="s">
        <v>3</v>
      </c>
      <c r="G4" s="28" t="s">
        <v>32</v>
      </c>
      <c r="H4" s="28" t="s">
        <v>37</v>
      </c>
      <c r="I4" s="28" t="s">
        <v>47</v>
      </c>
      <c r="J4" s="27" t="s">
        <v>38</v>
      </c>
      <c r="K4" s="29"/>
      <c r="M4" s="29"/>
      <c r="N4" s="29"/>
      <c r="P4" s="29"/>
      <c r="Q4" s="29"/>
      <c r="S4" s="29"/>
      <c r="T4" s="29"/>
      <c r="V4" s="29"/>
      <c r="W4" s="29"/>
      <c r="Y4" s="29"/>
      <c r="Z4" s="29"/>
      <c r="AB4" s="29"/>
      <c r="AC4" s="29"/>
      <c r="AE4" s="29"/>
      <c r="AF4" s="29"/>
      <c r="AH4" s="29"/>
      <c r="AI4" s="29"/>
      <c r="AK4" s="29"/>
      <c r="AL4" s="29"/>
      <c r="AN4" s="29"/>
      <c r="AO4" s="29"/>
      <c r="AQ4" s="29"/>
      <c r="AR4" s="29"/>
      <c r="AT4" s="29"/>
      <c r="AU4" s="29"/>
      <c r="AW4" s="29"/>
      <c r="AX4" s="29"/>
      <c r="AZ4" s="29"/>
      <c r="BA4" s="29"/>
      <c r="BC4" s="29"/>
      <c r="BD4" s="29"/>
      <c r="BF4" s="29"/>
      <c r="BG4" s="29"/>
      <c r="BI4" s="29"/>
      <c r="BJ4" s="29"/>
      <c r="BL4" s="29"/>
      <c r="BM4" s="29"/>
      <c r="BO4" s="29"/>
      <c r="BP4" s="29"/>
      <c r="BR4" s="29"/>
      <c r="BS4" s="29"/>
      <c r="BU4" s="29"/>
      <c r="BV4" s="29"/>
      <c r="BX4" s="29"/>
      <c r="BY4" s="29"/>
      <c r="CA4" s="29"/>
      <c r="CB4" s="29"/>
    </row>
    <row r="5" spans="1:80" ht="20.100000000000001" customHeight="1" x14ac:dyDescent="0.3">
      <c r="A5" s="31">
        <v>1978</v>
      </c>
      <c r="B5" s="32" t="str">
        <f>IF(SUM('AE Cor NUTS II Tab'!B5)=0,"",'AE Cor NUTS II Tab'!B5/'BdP_Series Longas'!$F25*100)</f>
        <v/>
      </c>
      <c r="C5" s="33" t="str">
        <f>IF(SUM('AE Cor NUTS II Tab'!C5)=0,"",'AE Cor NUTS II Tab'!C5/'BdP_Series Longas'!$F25*100)</f>
        <v/>
      </c>
      <c r="D5" s="33" t="str">
        <f>IF(SUM('AE Cor NUTS II Tab'!D5)=0,"",'AE Cor NUTS II Tab'!D5/'BdP_Series Longas'!$F25*100)</f>
        <v/>
      </c>
      <c r="E5" s="33" t="str">
        <f>IF(SUM('AE Cor NUTS II Tab'!E5)=0,"",'AE Cor NUTS II Tab'!E5/'BdP_Series Longas'!$F25*100)</f>
        <v/>
      </c>
      <c r="F5" s="33" t="str">
        <f>IF(SUM('AE Cor NUTS II Tab'!F5)=0,"",'AE Cor NUTS II Tab'!F5/'BdP_Series Longas'!$F25*100)</f>
        <v/>
      </c>
      <c r="G5" s="33">
        <f>IF(SUM('AE Cor NUTS II Tab'!G5)=0,"",'AE Cor NUTS II Tab'!G5/'BdP_Series Longas'!$F25*100)</f>
        <v>58991.948828151224</v>
      </c>
      <c r="H5" s="33">
        <f>IF(SUM('BdP_Series Longas'!B25*1000)=0,"",SUM('BdP_Series Longas'!B25*1000))</f>
        <v>16177699.999999998</v>
      </c>
      <c r="I5" s="43">
        <f>IF(SUM('BdP_Series Longas'!F25)=0,"",SUM('BdP_Series Longas'!F25))</f>
        <v>9.2046459014569439</v>
      </c>
      <c r="J5" s="33">
        <f>IF(SUM('BdP_Series Longas'!C25*1000)=0,"",SUM('BdP_Series Longas'!C25*1000))</f>
        <v>86932799.999999985</v>
      </c>
    </row>
    <row r="6" spans="1:80" ht="20.100000000000001" customHeight="1" x14ac:dyDescent="0.3">
      <c r="A6" s="31">
        <f>A5+1</f>
        <v>1979</v>
      </c>
      <c r="B6" s="35" t="str">
        <f>IF(SUM('AE Cor NUTS II Tab'!B6)=0,"",'AE Cor NUTS II Tab'!B6/'BdP_Series Longas'!$F26*100)</f>
        <v/>
      </c>
      <c r="C6" s="36" t="str">
        <f>IF(SUM('AE Cor NUTS II Tab'!C6)=0,"",'AE Cor NUTS II Tab'!C6/'BdP_Series Longas'!$F26*100)</f>
        <v/>
      </c>
      <c r="D6" s="36" t="str">
        <f>IF(SUM('AE Cor NUTS II Tab'!D6)=0,"",'AE Cor NUTS II Tab'!D6/'BdP_Series Longas'!$F26*100)</f>
        <v/>
      </c>
      <c r="E6" s="36" t="str">
        <f>IF(SUM('AE Cor NUTS II Tab'!E6)=0,"",'AE Cor NUTS II Tab'!E6/'BdP_Series Longas'!$F26*100)</f>
        <v/>
      </c>
      <c r="F6" s="36" t="str">
        <f>IF(SUM('AE Cor NUTS II Tab'!F6)=0,"",'AE Cor NUTS II Tab'!F6/'BdP_Series Longas'!$F26*100)</f>
        <v/>
      </c>
      <c r="G6" s="36">
        <f>IF(SUM('AE Cor NUTS II Tab'!G6)=0,"",'AE Cor NUTS II Tab'!G6/'BdP_Series Longas'!$F26*100)</f>
        <v>65090.231628343499</v>
      </c>
      <c r="H6" s="36">
        <f>IF(SUM('BdP_Series Longas'!B26*1000)=0,"",SUM('BdP_Series Longas'!B26*1000))</f>
        <v>18678600</v>
      </c>
      <c r="I6" s="44">
        <f>IF(SUM('BdP_Series Longas'!F26)=0,"",SUM('BdP_Series Longas'!F26))</f>
        <v>11.408777959804269</v>
      </c>
      <c r="J6" s="36">
        <f>IF(SUM('BdP_Series Longas'!C26*1000)=0,"",SUM('BdP_Series Longas'!C26*1000))</f>
        <v>91601700</v>
      </c>
    </row>
    <row r="7" spans="1:80" ht="20.100000000000001" customHeight="1" x14ac:dyDescent="0.3">
      <c r="A7" s="31">
        <f t="shared" ref="A7:A50" si="0">A6+1</f>
        <v>1980</v>
      </c>
      <c r="B7" s="35">
        <f>IF(SUM('AE Cor NUTS II Tab'!B7)=0,"",'AE Cor NUTS II Tab'!B7/'BdP_Series Longas'!$F27*100)</f>
        <v>7754.8058232435569</v>
      </c>
      <c r="C7" s="36">
        <f>IF(SUM('AE Cor NUTS II Tab'!C7)=0,"",'AE Cor NUTS II Tab'!C7/'BdP_Series Longas'!$F27*100)</f>
        <v>13592.768923482416</v>
      </c>
      <c r="D7" s="36">
        <f>IF(SUM('AE Cor NUTS II Tab'!D7)=0,"",'AE Cor NUTS II Tab'!D7/'BdP_Series Longas'!$F27*100)</f>
        <v>13700.381146528294</v>
      </c>
      <c r="E7" s="36" t="str">
        <f>IF(SUM('AE Cor NUTS II Tab'!E7)=0,"",'AE Cor NUTS II Tab'!E7/'BdP_Series Longas'!$F27*100)</f>
        <v/>
      </c>
      <c r="F7" s="36" t="str">
        <f>IF(SUM('AE Cor NUTS II Tab'!F7)=0,"",'AE Cor NUTS II Tab'!F7/'BdP_Series Longas'!$F27*100)</f>
        <v/>
      </c>
      <c r="G7" s="36">
        <f>IF(SUM('AE Cor NUTS II Tab'!G7)=0,"",'AE Cor NUTS II Tab'!G7/'BdP_Series Longas'!$F27*100)</f>
        <v>35047.955893254264</v>
      </c>
      <c r="H7" s="36">
        <f>IF(SUM('BdP_Series Longas'!B27*1000)=0,"",SUM('BdP_Series Longas'!B27*1000))</f>
        <v>16331500</v>
      </c>
      <c r="I7" s="44">
        <f>IF(SUM('BdP_Series Longas'!F27)=0,"",SUM('BdP_Series Longas'!F27))</f>
        <v>14.868199491779688</v>
      </c>
      <c r="J7" s="36">
        <f>IF(SUM('BdP_Series Longas'!C27*1000)=0,"",SUM('BdP_Series Longas'!C27*1000))</f>
        <v>97847700</v>
      </c>
    </row>
    <row r="8" spans="1:80" ht="20.100000000000001" customHeight="1" x14ac:dyDescent="0.3">
      <c r="A8" s="31">
        <f t="shared" si="0"/>
        <v>1981</v>
      </c>
      <c r="B8" s="35">
        <f>IF(SUM('AE Cor NUTS II Tab'!B8)=0,"",'AE Cor NUTS II Tab'!B8/'BdP_Series Longas'!$F28*100)</f>
        <v>19262.448258242908</v>
      </c>
      <c r="C8" s="36">
        <f>IF(SUM('AE Cor NUTS II Tab'!C8)=0,"",'AE Cor NUTS II Tab'!C8/'BdP_Series Longas'!$F28*100)</f>
        <v>39631.147245348795</v>
      </c>
      <c r="D8" s="36">
        <f>IF(SUM('AE Cor NUTS II Tab'!D8)=0,"",'AE Cor NUTS II Tab'!D8/'BdP_Series Longas'!$F28*100)</f>
        <v>3130.5755162153223</v>
      </c>
      <c r="E8" s="36" t="str">
        <f>IF(SUM('AE Cor NUTS II Tab'!E8)=0,"",'AE Cor NUTS II Tab'!E8/'BdP_Series Longas'!$F28*100)</f>
        <v/>
      </c>
      <c r="F8" s="36" t="str">
        <f>IF(SUM('AE Cor NUTS II Tab'!F8)=0,"",'AE Cor NUTS II Tab'!F8/'BdP_Series Longas'!$F28*100)</f>
        <v/>
      </c>
      <c r="G8" s="36">
        <f>IF(SUM('AE Cor NUTS II Tab'!G8)=0,"",'AE Cor NUTS II Tab'!G8/'BdP_Series Longas'!$F28*100)</f>
        <v>62024.171019807021</v>
      </c>
      <c r="H8" s="36">
        <f>IF(SUM('BdP_Series Longas'!B28*1000)=0,"",SUM('BdP_Series Longas'!B28*1000))</f>
        <v>18972200</v>
      </c>
      <c r="I8" s="44">
        <f>IF(SUM('BdP_Series Longas'!F28)=0,"",SUM('BdP_Series Longas'!F28))</f>
        <v>17.536711609618287</v>
      </c>
      <c r="J8" s="36">
        <f>IF(SUM('BdP_Series Longas'!C28*1000)=0,"",SUM('BdP_Series Longas'!C28*1000))</f>
        <v>100281799.99999999</v>
      </c>
    </row>
    <row r="9" spans="1:80" ht="20.100000000000001" customHeight="1" x14ac:dyDescent="0.3">
      <c r="A9" s="31">
        <f t="shared" si="0"/>
        <v>1982</v>
      </c>
      <c r="B9" s="35">
        <f>IF(SUM('AE Cor NUTS II Tab'!B9)=0,"",'AE Cor NUTS II Tab'!B9/'BdP_Series Longas'!$F29*100)</f>
        <v>5493.7375012624989</v>
      </c>
      <c r="C9" s="36">
        <f>IF(SUM('AE Cor NUTS II Tab'!C9)=0,"",'AE Cor NUTS II Tab'!C9/'BdP_Series Longas'!$F29*100)</f>
        <v>88744.990405009608</v>
      </c>
      <c r="D9" s="36">
        <f>IF(SUM('AE Cor NUTS II Tab'!D9)=0,"",'AE Cor NUTS II Tab'!D9/'BdP_Series Longas'!$F29*100)</f>
        <v>771.48192101807899</v>
      </c>
      <c r="E9" s="36" t="str">
        <f>IF(SUM('AE Cor NUTS II Tab'!E9)=0,"",'AE Cor NUTS II Tab'!E9/'BdP_Series Longas'!$F29*100)</f>
        <v/>
      </c>
      <c r="F9" s="36" t="str">
        <f>IF(SUM('AE Cor NUTS II Tab'!F9)=0,"",'AE Cor NUTS II Tab'!F9/'BdP_Series Longas'!$F29*100)</f>
        <v/>
      </c>
      <c r="G9" s="36">
        <f>IF(SUM('AE Cor NUTS II Tab'!G9)=0,"",'AE Cor NUTS II Tab'!G9/'BdP_Series Longas'!$F29*100)</f>
        <v>95010.209827290179</v>
      </c>
      <c r="H9" s="36">
        <f>IF(SUM('BdP_Series Longas'!B29*1000)=0,"",SUM('BdP_Series Longas'!B29*1000))</f>
        <v>19461000</v>
      </c>
      <c r="I9" s="44">
        <f>IF(SUM('BdP_Series Longas'!F29)=0,"",SUM('BdP_Series Longas'!F29))</f>
        <v>20.350444478700989</v>
      </c>
      <c r="J9" s="36">
        <f>IF(SUM('BdP_Series Longas'!C29*1000)=0,"",SUM('BdP_Series Longas'!C29*1000))</f>
        <v>101561299.99999999</v>
      </c>
    </row>
    <row r="10" spans="1:80" ht="20.100000000000001" customHeight="1" x14ac:dyDescent="0.3">
      <c r="A10" s="31">
        <f t="shared" si="0"/>
        <v>1983</v>
      </c>
      <c r="B10" s="35">
        <f>IF(SUM('AE Cor NUTS II Tab'!B10)=0,"",'AE Cor NUTS II Tab'!B10/'BdP_Series Longas'!$F30*100)</f>
        <v>660.49612403100775</v>
      </c>
      <c r="C10" s="36">
        <f>IF(SUM('AE Cor NUTS II Tab'!C10)=0,"",'AE Cor NUTS II Tab'!C10/'BdP_Series Longas'!$F30*100)</f>
        <v>66212.793798449609</v>
      </c>
      <c r="D10" s="36">
        <f>IF(SUM('AE Cor NUTS II Tab'!D10)=0,"",'AE Cor NUTS II Tab'!D10/'BdP_Series Longas'!$F30*100)</f>
        <v>660.49612403100775</v>
      </c>
      <c r="E10" s="36" t="str">
        <f>IF(SUM('AE Cor NUTS II Tab'!E10)=0,"",'AE Cor NUTS II Tab'!E10/'BdP_Series Longas'!$F30*100)</f>
        <v/>
      </c>
      <c r="F10" s="36" t="str">
        <f>IF(SUM('AE Cor NUTS II Tab'!F10)=0,"",'AE Cor NUTS II Tab'!F10/'BdP_Series Longas'!$F30*100)</f>
        <v/>
      </c>
      <c r="G10" s="36">
        <f>IF(SUM('AE Cor NUTS II Tab'!G10)=0,"",'AE Cor NUTS II Tab'!G10/'BdP_Series Longas'!$F30*100)</f>
        <v>67533.786046511625</v>
      </c>
      <c r="H10" s="36">
        <f>IF(SUM('BdP_Series Longas'!B30*1000)=0,"",SUM('BdP_Series Longas'!B30*1000))</f>
        <v>18795000</v>
      </c>
      <c r="I10" s="44">
        <f>IF(SUM('BdP_Series Longas'!F30)=0,"",SUM('BdP_Series Longas'!F30))</f>
        <v>25.738228252194734</v>
      </c>
      <c r="J10" s="36">
        <f>IF(SUM('BdP_Series Longas'!C30*1000)=0,"",SUM('BdP_Series Longas'!C30*1000))</f>
        <v>103289200</v>
      </c>
    </row>
    <row r="11" spans="1:80" ht="20.100000000000001" customHeight="1" x14ac:dyDescent="0.3">
      <c r="A11" s="31">
        <f t="shared" si="0"/>
        <v>1984</v>
      </c>
      <c r="B11" s="35">
        <f>IF(SUM('AE Cor NUTS II Tab'!B11)=0,"",'AE Cor NUTS II Tab'!B11/'BdP_Series Longas'!$F31*100)</f>
        <v>201.8616698183485</v>
      </c>
      <c r="C11" s="36">
        <f>IF(SUM('AE Cor NUTS II Tab'!C11)=0,"",'AE Cor NUTS II Tab'!C11/'BdP_Series Longas'!$F31*100)</f>
        <v>33376.565469027555</v>
      </c>
      <c r="D11" s="36">
        <f>IF(SUM('AE Cor NUTS II Tab'!D11)=0,"",'AE Cor NUTS II Tab'!D11/'BdP_Series Longas'!$F31*100)</f>
        <v>476.26737722766597</v>
      </c>
      <c r="E11" s="36" t="str">
        <f>IF(SUM('AE Cor NUTS II Tab'!E11)=0,"",'AE Cor NUTS II Tab'!E11/'BdP_Series Longas'!$F31*100)</f>
        <v/>
      </c>
      <c r="F11" s="36" t="str">
        <f>IF(SUM('AE Cor NUTS II Tab'!F11)=0,"",'AE Cor NUTS II Tab'!F11/'BdP_Series Longas'!$F31*100)</f>
        <v/>
      </c>
      <c r="G11" s="36">
        <f>IF(SUM('AE Cor NUTS II Tab'!G11)=0,"",'AE Cor NUTS II Tab'!G11/'BdP_Series Longas'!$F31*100)</f>
        <v>34057.848604664483</v>
      </c>
      <c r="H11" s="36">
        <f>IF(SUM('BdP_Series Longas'!B31*1000)=0,"",SUM('BdP_Series Longas'!B31*1000))</f>
        <v>16512599.999999998</v>
      </c>
      <c r="I11" s="44">
        <f>IF(SUM('BdP_Series Longas'!F31)=0,"",SUM('BdP_Series Longas'!F31))</f>
        <v>31.704879909887001</v>
      </c>
      <c r="J11" s="36">
        <f>IF(SUM('BdP_Series Longas'!C31*1000)=0,"",SUM('BdP_Series Longas'!C31*1000))</f>
        <v>101974500</v>
      </c>
    </row>
    <row r="12" spans="1:80" ht="20.100000000000001" customHeight="1" x14ac:dyDescent="0.3">
      <c r="A12" s="31">
        <f t="shared" si="0"/>
        <v>1985</v>
      </c>
      <c r="B12" s="35">
        <f>IF(SUM('AE Cor NUTS II Tab'!B12)=0,"",'AE Cor NUTS II Tab'!B12/'BdP_Series Longas'!$F32*100)</f>
        <v>283.1555655565557</v>
      </c>
      <c r="C12" s="36">
        <f>IF(SUM('AE Cor NUTS II Tab'!C12)=0,"",'AE Cor NUTS II Tab'!C12/'BdP_Series Longas'!$F32*100)</f>
        <v>2459.4083408340834</v>
      </c>
      <c r="D12" s="36">
        <f>IF(SUM('AE Cor NUTS II Tab'!D12)=0,"",'AE Cor NUTS II Tab'!D12/'BdP_Series Longas'!$F32*100)</f>
        <v>-105.17206720672067</v>
      </c>
      <c r="E12" s="36" t="str">
        <f>IF(SUM('AE Cor NUTS II Tab'!E12)=0,"",'AE Cor NUTS II Tab'!E12/'BdP_Series Longas'!$F32*100)</f>
        <v/>
      </c>
      <c r="F12" s="36" t="str">
        <f>IF(SUM('AE Cor NUTS II Tab'!F12)=0,"",'AE Cor NUTS II Tab'!F12/'BdP_Series Longas'!$F32*100)</f>
        <v/>
      </c>
      <c r="G12" s="36">
        <f>IF(SUM('AE Cor NUTS II Tab'!G12)=0,"",'AE Cor NUTS II Tab'!G12/'BdP_Series Longas'!$F32*100)</f>
        <v>2637.3918391839188</v>
      </c>
      <c r="H12" s="36">
        <f>IF(SUM('BdP_Series Longas'!B32*1000)=0,"",SUM('BdP_Series Longas'!B32*1000))</f>
        <v>16178700</v>
      </c>
      <c r="I12" s="44">
        <f>IF(SUM('BdP_Series Longas'!F32)=0,"",SUM('BdP_Series Longas'!F32))</f>
        <v>37.082089413858959</v>
      </c>
      <c r="J12" s="36">
        <f>IF(SUM('BdP_Series Longas'!C32*1000)=0,"",SUM('BdP_Series Longas'!C32*1000))</f>
        <v>102904099.99999999</v>
      </c>
    </row>
    <row r="13" spans="1:80" ht="20.100000000000001" customHeight="1" x14ac:dyDescent="0.3">
      <c r="A13" s="31">
        <f t="shared" si="0"/>
        <v>1986</v>
      </c>
      <c r="B13" s="35">
        <f>IF(SUM('AE Cor NUTS II Tab'!B13)=0,"",'AE Cor NUTS II Tab'!B13/'BdP_Series Longas'!$F33*100)</f>
        <v>1021.6598708800544</v>
      </c>
      <c r="C13" s="36">
        <f>IF(SUM('AE Cor NUTS II Tab'!C13)=0,"",'AE Cor NUTS II Tab'!C13/'BdP_Series Longas'!$F33*100)</f>
        <v>10204.436091290068</v>
      </c>
      <c r="D13" s="36">
        <f>IF(SUM('AE Cor NUTS II Tab'!D13)=0,"",'AE Cor NUTS II Tab'!D13/'BdP_Series Longas'!$F33*100)</f>
        <v>364.87852531430514</v>
      </c>
      <c r="E13" s="36" t="str">
        <f>IF(SUM('AE Cor NUTS II Tab'!E13)=0,"",'AE Cor NUTS II Tab'!E13/'BdP_Series Longas'!$F33*100)</f>
        <v/>
      </c>
      <c r="F13" s="36" t="str">
        <f>IF(SUM('AE Cor NUTS II Tab'!F13)=0,"",'AE Cor NUTS II Tab'!F13/'BdP_Series Longas'!$F33*100)</f>
        <v/>
      </c>
      <c r="G13" s="36">
        <f>IF(SUM('AE Cor NUTS II Tab'!G13)=0,"",'AE Cor NUTS II Tab'!G13/'BdP_Series Longas'!$F33*100)</f>
        <v>11590.974487484427</v>
      </c>
      <c r="H13" s="36">
        <f>IF(SUM('BdP_Series Longas'!B33*1000)=0,"",SUM('BdP_Series Longas'!B33*1000))</f>
        <v>17181400</v>
      </c>
      <c r="I13" s="44">
        <f>IF(SUM('BdP_Series Longas'!F33)=0,"",SUM('BdP_Series Longas'!F33))</f>
        <v>41.109571979000542</v>
      </c>
      <c r="J13" s="36">
        <f>IF(SUM('BdP_Series Longas'!C33*1000)=0,"",SUM('BdP_Series Longas'!C33*1000))</f>
        <v>106082500</v>
      </c>
    </row>
    <row r="14" spans="1:80" ht="20.100000000000001" customHeight="1" x14ac:dyDescent="0.3">
      <c r="A14" s="31">
        <f t="shared" si="0"/>
        <v>1987</v>
      </c>
      <c r="B14" s="35">
        <f>IF(SUM('AE Cor NUTS II Tab'!B14)=0,"",'AE Cor NUTS II Tab'!B14/'BdP_Series Longas'!$F34*100)</f>
        <v>7364.9762253863782</v>
      </c>
      <c r="C14" s="36">
        <f>IF(SUM('AE Cor NUTS II Tab'!C14)=0,"",'AE Cor NUTS II Tab'!C14/'BdP_Series Longas'!$F34*100)</f>
        <v>30024.88321223377</v>
      </c>
      <c r="D14" s="36">
        <f>IF(SUM('AE Cor NUTS II Tab'!D14)=0,"",'AE Cor NUTS II Tab'!D14/'BdP_Series Longas'!$F34*100)</f>
        <v>1154.7166270242092</v>
      </c>
      <c r="E14" s="36" t="str">
        <f>IF(SUM('AE Cor NUTS II Tab'!E14)=0,"",'AE Cor NUTS II Tab'!E14/'BdP_Series Longas'!$F34*100)</f>
        <v/>
      </c>
      <c r="F14" s="36" t="str">
        <f>IF(SUM('AE Cor NUTS II Tab'!F14)=0,"",'AE Cor NUTS II Tab'!F14/'BdP_Series Longas'!$F34*100)</f>
        <v/>
      </c>
      <c r="G14" s="36">
        <f>IF(SUM('AE Cor NUTS II Tab'!G14)=0,"",'AE Cor NUTS II Tab'!G14/'BdP_Series Longas'!$F34*100)</f>
        <v>38544.57606464436</v>
      </c>
      <c r="H14" s="36">
        <f>IF(SUM('BdP_Series Longas'!B34*1000)=0,"",SUM('BdP_Series Longas'!B34*1000))</f>
        <v>20724800</v>
      </c>
      <c r="I14" s="44">
        <f>IF(SUM('BdP_Series Longas'!F34)=0,"",SUM('BdP_Series Longas'!F34))</f>
        <v>44.426484212151621</v>
      </c>
      <c r="J14" s="36">
        <f>IF(SUM('BdP_Series Longas'!C34*1000)=0,"",SUM('BdP_Series Longas'!C34*1000))</f>
        <v>113307700</v>
      </c>
    </row>
    <row r="15" spans="1:80" ht="20.100000000000001" customHeight="1" x14ac:dyDescent="0.3">
      <c r="A15" s="31">
        <f t="shared" si="0"/>
        <v>1988</v>
      </c>
      <c r="B15" s="35">
        <f>IF(SUM('AE Cor NUTS II Tab'!B15)=0,"",'AE Cor NUTS II Tab'!B15/'BdP_Series Longas'!$F35*100)</f>
        <v>14272.174373696982</v>
      </c>
      <c r="C15" s="36">
        <f>IF(SUM('AE Cor NUTS II Tab'!C15)=0,"",'AE Cor NUTS II Tab'!C15/'BdP_Series Longas'!$F35*100)</f>
        <v>36324.39967189583</v>
      </c>
      <c r="D15" s="36">
        <f>IF(SUM('AE Cor NUTS II Tab'!D15)=0,"",'AE Cor NUTS II Tab'!D15/'BdP_Series Longas'!$F35*100)</f>
        <v>2440.6023787552549</v>
      </c>
      <c r="E15" s="36" t="str">
        <f>IF(SUM('AE Cor NUTS II Tab'!E15)=0,"",'AE Cor NUTS II Tab'!E15/'BdP_Series Longas'!$F35*100)</f>
        <v/>
      </c>
      <c r="F15" s="36" t="str">
        <f>IF(SUM('AE Cor NUTS II Tab'!F15)=0,"",'AE Cor NUTS II Tab'!F15/'BdP_Series Longas'!$F35*100)</f>
        <v/>
      </c>
      <c r="G15" s="36">
        <f>IF(SUM('AE Cor NUTS II Tab'!G15)=0,"",'AE Cor NUTS II Tab'!G15/'BdP_Series Longas'!$F35*100)</f>
        <v>53037.176424348072</v>
      </c>
      <c r="H15" s="36">
        <f>IF(SUM('BdP_Series Longas'!B35*1000)=0,"",SUM('BdP_Series Longas'!B35*1000))</f>
        <v>23626000</v>
      </c>
      <c r="I15" s="44">
        <f>IF(SUM('BdP_Series Longas'!F35)=0,"",SUM('BdP_Series Longas'!F35))</f>
        <v>49.536950816896635</v>
      </c>
      <c r="J15" s="36">
        <f>IF(SUM('BdP_Series Longas'!C35*1000)=0,"",SUM('BdP_Series Longas'!C35*1000))</f>
        <v>120542100</v>
      </c>
    </row>
    <row r="16" spans="1:80" ht="20.100000000000001" customHeight="1" x14ac:dyDescent="0.3">
      <c r="A16" s="31">
        <f t="shared" si="0"/>
        <v>1989</v>
      </c>
      <c r="B16" s="35">
        <f>IF(SUM('AE Cor NUTS II Tab'!B16)=0,"",'AE Cor NUTS II Tab'!B16/'BdP_Series Longas'!$F36*100)</f>
        <v>56382.842749753909</v>
      </c>
      <c r="C16" s="36">
        <f>IF(SUM('AE Cor NUTS II Tab'!C16)=0,"",'AE Cor NUTS II Tab'!C16/'BdP_Series Longas'!$F36*100)</f>
        <v>15432.250544402354</v>
      </c>
      <c r="D16" s="36">
        <f>IF(SUM('AE Cor NUTS II Tab'!D16)=0,"",'AE Cor NUTS II Tab'!D16/'BdP_Series Longas'!$F36*100)</f>
        <v>4970.7011603973397</v>
      </c>
      <c r="E16" s="36" t="str">
        <f>IF(SUM('AE Cor NUTS II Tab'!E16)=0,"",'AE Cor NUTS II Tab'!E16/'BdP_Series Longas'!$F36*100)</f>
        <v/>
      </c>
      <c r="F16" s="36" t="str">
        <f>IF(SUM('AE Cor NUTS II Tab'!F16)=0,"",'AE Cor NUTS II Tab'!F16/'BdP_Series Longas'!$F36*100)</f>
        <v/>
      </c>
      <c r="G16" s="36">
        <f>IF(SUM('AE Cor NUTS II Tab'!G16)=0,"",'AE Cor NUTS II Tab'!G16/'BdP_Series Longas'!$F36*100)</f>
        <v>76785.794454553601</v>
      </c>
      <c r="H16" s="36">
        <f>IF(SUM('BdP_Series Longas'!B36*1000)=0,"",SUM('BdP_Series Longas'!B36*1000))</f>
        <v>24559000</v>
      </c>
      <c r="I16" s="44">
        <f>IF(SUM('BdP_Series Longas'!F36)=0,"",SUM('BdP_Series Longas'!F36))</f>
        <v>54.599942994421589</v>
      </c>
      <c r="J16" s="36">
        <f>IF(SUM('BdP_Series Longas'!C36*1000)=0,"",SUM('BdP_Series Longas'!C36*1000))</f>
        <v>127437199.99999999</v>
      </c>
    </row>
    <row r="17" spans="1:10" ht="20.100000000000001" customHeight="1" x14ac:dyDescent="0.3">
      <c r="A17" s="31">
        <f t="shared" si="0"/>
        <v>1990</v>
      </c>
      <c r="B17" s="35">
        <f>IF(SUM('AE Cor NUTS II Tab'!B17)=0,"",'AE Cor NUTS II Tab'!B17/'BdP_Series Longas'!$F37*100)</f>
        <v>79934.276566943692</v>
      </c>
      <c r="C17" s="36">
        <f>IF(SUM('AE Cor NUTS II Tab'!C17)=0,"",'AE Cor NUTS II Tab'!C17/'BdP_Series Longas'!$F37*100)</f>
        <v>66198.926558157997</v>
      </c>
      <c r="D17" s="36">
        <f>IF(SUM('AE Cor NUTS II Tab'!D17)=0,"",'AE Cor NUTS II Tab'!D17/'BdP_Series Longas'!$F37*100)</f>
        <v>19587.340611353713</v>
      </c>
      <c r="E17" s="36" t="str">
        <f>IF(SUM('AE Cor NUTS II Tab'!E17)=0,"",'AE Cor NUTS II Tab'!E17/'BdP_Series Longas'!$F37*100)</f>
        <v/>
      </c>
      <c r="F17" s="36" t="str">
        <f>IF(SUM('AE Cor NUTS II Tab'!F17)=0,"",'AE Cor NUTS II Tab'!F17/'BdP_Series Longas'!$F37*100)</f>
        <v/>
      </c>
      <c r="G17" s="36">
        <f>IF(SUM('AE Cor NUTS II Tab'!G17)=0,"",'AE Cor NUTS II Tab'!G17/'BdP_Series Longas'!$F37*100)</f>
        <v>165722.26086984816</v>
      </c>
      <c r="H17" s="36">
        <f>IF(SUM('BdP_Series Longas'!B37*1000)=0,"",SUM('BdP_Series Longas'!B37*1000))</f>
        <v>26385300</v>
      </c>
      <c r="I17" s="44">
        <f>IF(SUM('BdP_Series Longas'!F37)=0,"",SUM('BdP_Series Longas'!F37))</f>
        <v>58.236593860975617</v>
      </c>
      <c r="J17" s="36">
        <f>IF(SUM('BdP_Series Longas'!C37*1000)=0,"",SUM('BdP_Series Longas'!C37*1000))</f>
        <v>135286800</v>
      </c>
    </row>
    <row r="18" spans="1:10" ht="20.100000000000001" customHeight="1" x14ac:dyDescent="0.3">
      <c r="A18" s="31">
        <f t="shared" si="0"/>
        <v>1991</v>
      </c>
      <c r="B18" s="35">
        <f>IF(SUM('AE Cor NUTS II Tab'!B18)=0,"",'AE Cor NUTS II Tab'!B18/'BdP_Series Longas'!$F38*100)</f>
        <v>60664.320960158388</v>
      </c>
      <c r="C18" s="36">
        <f>IF(SUM('AE Cor NUTS II Tab'!C18)=0,"",'AE Cor NUTS II Tab'!C18/'BdP_Series Longas'!$F38*100)</f>
        <v>190415.62435040835</v>
      </c>
      <c r="D18" s="36">
        <f>IF(SUM('AE Cor NUTS II Tab'!D18)=0,"",'AE Cor NUTS II Tab'!D18/'BdP_Series Longas'!$F38*100)</f>
        <v>65034.339519920817</v>
      </c>
      <c r="E18" s="36">
        <f>IF(SUM('AE Cor NUTS II Tab'!E18)=0,"",'AE Cor NUTS II Tab'!E18/'BdP_Series Longas'!$F38*100)</f>
        <v>26.04107894085622</v>
      </c>
      <c r="F18" s="36" t="str">
        <f>IF(SUM('AE Cor NUTS II Tab'!F18)=0,"",'AE Cor NUTS II Tab'!F18/'BdP_Series Longas'!$F38*100)</f>
        <v/>
      </c>
      <c r="G18" s="36">
        <f>IF(SUM('AE Cor NUTS II Tab'!G18)=0,"",'AE Cor NUTS II Tab'!G18/'BdP_Series Longas'!$F38*100)</f>
        <v>316140.32590942836</v>
      </c>
      <c r="H18" s="36">
        <f>IF(SUM('BdP_Series Longas'!B38*1000)=0,"",SUM('BdP_Series Longas'!B38*1000))</f>
        <v>28281100.000000004</v>
      </c>
      <c r="I18" s="44">
        <f>IF(SUM('BdP_Series Longas'!F38)=0,"",SUM('BdP_Series Longas'!F38))</f>
        <v>61.441386650448528</v>
      </c>
      <c r="J18" s="36">
        <f>IF(SUM('BdP_Series Longas'!C38*1000)=0,"",SUM('BdP_Series Longas'!C38*1000))</f>
        <v>139222200</v>
      </c>
    </row>
    <row r="19" spans="1:10" ht="20.100000000000001" customHeight="1" x14ac:dyDescent="0.3">
      <c r="A19" s="31">
        <f t="shared" si="0"/>
        <v>1992</v>
      </c>
      <c r="B19" s="35">
        <f>IF(SUM('AE Cor NUTS II Tab'!B19)=0,"",'AE Cor NUTS II Tab'!B19/'BdP_Series Longas'!$F39*100)</f>
        <v>74156.52817611357</v>
      </c>
      <c r="C19" s="36">
        <f>IF(SUM('AE Cor NUTS II Tab'!C19)=0,"",'AE Cor NUTS II Tab'!C19/'BdP_Series Longas'!$F39*100)</f>
        <v>189539.87672050201</v>
      </c>
      <c r="D19" s="36">
        <f>IF(SUM('AE Cor NUTS II Tab'!D19)=0,"",'AE Cor NUTS II Tab'!D19/'BdP_Series Longas'!$F39*100)</f>
        <v>140557.0941261187</v>
      </c>
      <c r="E19" s="36">
        <f>IF(SUM('AE Cor NUTS II Tab'!E19)=0,"",'AE Cor NUTS II Tab'!E19/'BdP_Series Longas'!$F39*100)</f>
        <v>301.34027363439975</v>
      </c>
      <c r="F19" s="36" t="str">
        <f>IF(SUM('AE Cor NUTS II Tab'!F19)=0,"",'AE Cor NUTS II Tab'!F19/'BdP_Series Longas'!$F39*100)</f>
        <v/>
      </c>
      <c r="G19" s="36">
        <f>IF(SUM('AE Cor NUTS II Tab'!G19)=0,"",'AE Cor NUTS II Tab'!G19/'BdP_Series Longas'!$F39*100)</f>
        <v>404554.83929636865</v>
      </c>
      <c r="H19" s="36">
        <f>IF(SUM('BdP_Series Longas'!B39*1000)=0,"",SUM('BdP_Series Longas'!B39*1000))</f>
        <v>30673600</v>
      </c>
      <c r="I19" s="44">
        <f>IF(SUM('BdP_Series Longas'!F39)=0,"",SUM('BdP_Series Longas'!F39))</f>
        <v>63.383495905273591</v>
      </c>
      <c r="J19" s="36">
        <f>IF(SUM('BdP_Series Longas'!C39*1000)=0,"",SUM('BdP_Series Longas'!C39*1000))</f>
        <v>141620500</v>
      </c>
    </row>
    <row r="20" spans="1:10" ht="20.100000000000001" customHeight="1" x14ac:dyDescent="0.3">
      <c r="A20" s="31">
        <f t="shared" si="0"/>
        <v>1993</v>
      </c>
      <c r="B20" s="35">
        <f>IF(SUM('AE Cor NUTS II Tab'!B20)=0,"",'AE Cor NUTS II Tab'!B20/'BdP_Series Longas'!$F40*100)</f>
        <v>62646.73207172926</v>
      </c>
      <c r="C20" s="36">
        <f>IF(SUM('AE Cor NUTS II Tab'!C20)=0,"",'AE Cor NUTS II Tab'!C20/'BdP_Series Longas'!$F40*100)</f>
        <v>14463.606060442731</v>
      </c>
      <c r="D20" s="36">
        <f>IF(SUM('AE Cor NUTS II Tab'!D20)=0,"",'AE Cor NUTS II Tab'!D20/'BdP_Series Longas'!$F40*100)</f>
        <v>75447.890260926768</v>
      </c>
      <c r="E20" s="36">
        <f>IF(SUM('AE Cor NUTS II Tab'!E20)=0,"",'AE Cor NUTS II Tab'!E20/'BdP_Series Longas'!$F40*100)</f>
        <v>7587.8207307673665</v>
      </c>
      <c r="F20" s="36" t="str">
        <f>IF(SUM('AE Cor NUTS II Tab'!F20)=0,"",'AE Cor NUTS II Tab'!F20/'BdP_Series Longas'!$F40*100)</f>
        <v/>
      </c>
      <c r="G20" s="36">
        <f>IF(SUM('AE Cor NUTS II Tab'!G20)=0,"",'AE Cor NUTS II Tab'!G20/'BdP_Series Longas'!$F40*100)</f>
        <v>160146.04912386613</v>
      </c>
      <c r="H20" s="36">
        <f>IF(SUM('BdP_Series Longas'!B40*1000)=0,"",SUM('BdP_Series Longas'!B40*1000))</f>
        <v>28718400</v>
      </c>
      <c r="I20" s="44">
        <f>IF(SUM('BdP_Series Longas'!F40)=0,"",SUM('BdP_Series Longas'!F40))</f>
        <v>64.603529444537287</v>
      </c>
      <c r="J20" s="36">
        <f>IF(SUM('BdP_Series Longas'!C40*1000)=0,"",SUM('BdP_Series Longas'!C40*1000))</f>
        <v>139253900.00000003</v>
      </c>
    </row>
    <row r="21" spans="1:10" ht="20.100000000000001" customHeight="1" x14ac:dyDescent="0.3">
      <c r="A21" s="31">
        <f t="shared" si="0"/>
        <v>1994</v>
      </c>
      <c r="B21" s="35">
        <f>IF(SUM('AE Cor NUTS II Tab'!B21)=0,"",'AE Cor NUTS II Tab'!B21/'BdP_Series Longas'!$F41*100)</f>
        <v>126932.40082973316</v>
      </c>
      <c r="C21" s="36">
        <f>IF(SUM('AE Cor NUTS II Tab'!C21)=0,"",'AE Cor NUTS II Tab'!C21/'BdP_Series Longas'!$F41*100)</f>
        <v>4429.4953184542846</v>
      </c>
      <c r="D21" s="36">
        <f>IF(SUM('AE Cor NUTS II Tab'!D21)=0,"",'AE Cor NUTS II Tab'!D21/'BdP_Series Longas'!$F41*100)</f>
        <v>107596.54898596837</v>
      </c>
      <c r="E21" s="36">
        <f>IF(SUM('AE Cor NUTS II Tab'!E21)=0,"",'AE Cor NUTS II Tab'!E21/'BdP_Series Longas'!$F41*100)</f>
        <v>44582.640526953335</v>
      </c>
      <c r="F21" s="36" t="str">
        <f>IF(SUM('AE Cor NUTS II Tab'!F21)=0,"",'AE Cor NUTS II Tab'!F21/'BdP_Series Longas'!$F41*100)</f>
        <v/>
      </c>
      <c r="G21" s="36">
        <f>IF(SUM('AE Cor NUTS II Tab'!G21)=0,"",'AE Cor NUTS II Tab'!G21/'BdP_Series Longas'!$F41*100)</f>
        <v>283542.5685855546</v>
      </c>
      <c r="H21" s="36">
        <f>IF(SUM('BdP_Series Longas'!B41*1000)=0,"",SUM('BdP_Series Longas'!B41*1000))</f>
        <v>28524200</v>
      </c>
      <c r="I21" s="44">
        <f>IF(SUM('BdP_Series Longas'!F41)=0,"",SUM('BdP_Series Longas'!F41))</f>
        <v>67.434318929189942</v>
      </c>
      <c r="J21" s="36">
        <f>IF(SUM('BdP_Series Longas'!C41*1000)=0,"",SUM('BdP_Series Longas'!C41*1000))</f>
        <v>141751500</v>
      </c>
    </row>
    <row r="22" spans="1:10" ht="20.100000000000001" customHeight="1" x14ac:dyDescent="0.3">
      <c r="A22" s="31">
        <f t="shared" si="0"/>
        <v>1995</v>
      </c>
      <c r="B22" s="35">
        <f>IF(SUM('AE Cor NUTS II Tab'!B22)=0,"",'AE Cor NUTS II Tab'!B22/'BdP_Series Longas'!$F42*100)</f>
        <v>98342.614853911771</v>
      </c>
      <c r="C22" s="36">
        <f>IF(SUM('AE Cor NUTS II Tab'!C22)=0,"",'AE Cor NUTS II Tab'!C22/'BdP_Series Longas'!$F42*100)</f>
        <v>36219.856179319933</v>
      </c>
      <c r="D22" s="36">
        <f>IF(SUM('AE Cor NUTS II Tab'!D22)=0,"",'AE Cor NUTS II Tab'!D22/'BdP_Series Longas'!$F42*100)</f>
        <v>190952.6319039716</v>
      </c>
      <c r="E22" s="36">
        <f>IF(SUM('AE Cor NUTS II Tab'!E22)=0,"",'AE Cor NUTS II Tab'!E22/'BdP_Series Longas'!$F42*100)</f>
        <v>83485.799664209349</v>
      </c>
      <c r="F22" s="36" t="str">
        <f>IF(SUM('AE Cor NUTS II Tab'!F22)=0,"",'AE Cor NUTS II Tab'!F22/'BdP_Series Longas'!$F42*100)</f>
        <v/>
      </c>
      <c r="G22" s="36">
        <f>IF(SUM('AE Cor NUTS II Tab'!G22)=0,"",'AE Cor NUTS II Tab'!G22/'BdP_Series Longas'!$F42*100)</f>
        <v>409000.90260141267</v>
      </c>
      <c r="H22" s="36">
        <f>IF(SUM('BdP_Series Longas'!B42*1000)=0,"",SUM('BdP_Series Longas'!B42*1000))</f>
        <v>29749800.000000004</v>
      </c>
      <c r="I22" s="44">
        <f>IF(SUM('BdP_Series Longas'!F42)=0,"",SUM('BdP_Series Longas'!F42))</f>
        <v>69.671728885572335</v>
      </c>
      <c r="J22" s="36">
        <f>IF(SUM('BdP_Series Longas'!C42*1000)=0,"",SUM('BdP_Series Longas'!C42*1000))</f>
        <v>145127400</v>
      </c>
    </row>
    <row r="23" spans="1:10" ht="20.100000000000001" customHeight="1" x14ac:dyDescent="0.3">
      <c r="A23" s="31">
        <f t="shared" si="0"/>
        <v>1996</v>
      </c>
      <c r="B23" s="35">
        <f>IF(SUM('AE Cor NUTS II Tab'!B23)=0,"",'AE Cor NUTS II Tab'!B23/'BdP_Series Longas'!$F43*100)</f>
        <v>211505.26149007259</v>
      </c>
      <c r="C23" s="36">
        <f>IF(SUM('AE Cor NUTS II Tab'!C23)=0,"",'AE Cor NUTS II Tab'!C23/'BdP_Series Longas'!$F43*100)</f>
        <v>8077.2576774727395</v>
      </c>
      <c r="D23" s="36">
        <f>IF(SUM('AE Cor NUTS II Tab'!D23)=0,"",'AE Cor NUTS II Tab'!D23/'BdP_Series Longas'!$F43*100)</f>
        <v>71010.816892886869</v>
      </c>
      <c r="E23" s="36">
        <f>IF(SUM('AE Cor NUTS II Tab'!E23)=0,"",'AE Cor NUTS II Tab'!E23/'BdP_Series Longas'!$F43*100)</f>
        <v>111493.16367041701</v>
      </c>
      <c r="F23" s="36" t="str">
        <f>IF(SUM('AE Cor NUTS II Tab'!F23)=0,"",'AE Cor NUTS II Tab'!F23/'BdP_Series Longas'!$F43*100)</f>
        <v/>
      </c>
      <c r="G23" s="36">
        <f>IF(SUM('AE Cor NUTS II Tab'!G23)=0,"",'AE Cor NUTS II Tab'!G23/'BdP_Series Longas'!$F43*100)</f>
        <v>402086.49973084923</v>
      </c>
      <c r="H23" s="36">
        <f>IF(SUM('BdP_Series Longas'!B43*1000)=0,"",SUM('BdP_Series Longas'!B43*1000))</f>
        <v>31292899.999999996</v>
      </c>
      <c r="I23" s="44">
        <f>IF(SUM('BdP_Series Longas'!F43)=0,"",SUM('BdP_Series Longas'!F43))</f>
        <v>71.831309977662656</v>
      </c>
      <c r="J23" s="36">
        <f>IF(SUM('BdP_Series Longas'!C43*1000)=0,"",SUM('BdP_Series Longas'!C43*1000))</f>
        <v>150213099.99999997</v>
      </c>
    </row>
    <row r="24" spans="1:10" ht="20.100000000000001" customHeight="1" x14ac:dyDescent="0.3">
      <c r="A24" s="31">
        <f t="shared" si="0"/>
        <v>1997</v>
      </c>
      <c r="B24" s="35">
        <f>IF(SUM('AE Cor NUTS II Tab'!B24)=0,"",'AE Cor NUTS II Tab'!B24/'BdP_Series Longas'!$F44*100)</f>
        <v>314405.66753497667</v>
      </c>
      <c r="C24" s="36">
        <f>IF(SUM('AE Cor NUTS II Tab'!C24)=0,"",'AE Cor NUTS II Tab'!C24/'BdP_Series Longas'!$F44*100)</f>
        <v>26355.013351676847</v>
      </c>
      <c r="D24" s="36">
        <f>IF(SUM('AE Cor NUTS II Tab'!D24)=0,"",'AE Cor NUTS II Tab'!D24/'BdP_Series Longas'!$F44*100)</f>
        <v>99167.68704752023</v>
      </c>
      <c r="E24" s="36">
        <f>IF(SUM('AE Cor NUTS II Tab'!E24)=0,"",'AE Cor NUTS II Tab'!E24/'BdP_Series Longas'!$F44*100)</f>
        <v>323695.58816918131</v>
      </c>
      <c r="F24" s="36" t="str">
        <f>IF(SUM('AE Cor NUTS II Tab'!F24)=0,"",'AE Cor NUTS II Tab'!F24/'BdP_Series Longas'!$F44*100)</f>
        <v/>
      </c>
      <c r="G24" s="36">
        <f>IF(SUM('AE Cor NUTS II Tab'!G24)=0,"",'AE Cor NUTS II Tab'!G24/'BdP_Series Longas'!$F44*100)</f>
        <v>763623.95610335504</v>
      </c>
      <c r="H24" s="36">
        <f>IF(SUM('BdP_Series Longas'!B44*1000)=0,"",SUM('BdP_Series Longas'!B44*1000))</f>
        <v>35724700</v>
      </c>
      <c r="I24" s="44">
        <f>IF(SUM('BdP_Series Longas'!F44)=0,"",SUM('BdP_Series Longas'!F44))</f>
        <v>74.467805188007191</v>
      </c>
      <c r="J24" s="36">
        <f>IF(SUM('BdP_Series Longas'!C44*1000)=0,"",SUM('BdP_Series Longas'!C44*1000))</f>
        <v>156823600</v>
      </c>
    </row>
    <row r="25" spans="1:10" ht="20.100000000000001" customHeight="1" x14ac:dyDescent="0.3">
      <c r="A25" s="31">
        <f t="shared" si="0"/>
        <v>1998</v>
      </c>
      <c r="B25" s="35">
        <f>IF(SUM('AE Cor NUTS II Tab'!B25)=0,"",'AE Cor NUTS II Tab'!B25/'BdP_Series Longas'!$F45*100)</f>
        <v>152014.82149928907</v>
      </c>
      <c r="C25" s="36">
        <f>IF(SUM('AE Cor NUTS II Tab'!C25)=0,"",'AE Cor NUTS II Tab'!C25/'BdP_Series Longas'!$F45*100)</f>
        <v>37575.740147965225</v>
      </c>
      <c r="D25" s="36">
        <f>IF(SUM('AE Cor NUTS II Tab'!D25)=0,"",'AE Cor NUTS II Tab'!D25/'BdP_Series Longas'!$F45*100)</f>
        <v>77687.813263674296</v>
      </c>
      <c r="E25" s="36">
        <f>IF(SUM('AE Cor NUTS II Tab'!E25)=0,"",'AE Cor NUTS II Tab'!E25/'BdP_Series Longas'!$F45*100)</f>
        <v>350793.85555165156</v>
      </c>
      <c r="F25" s="36">
        <f>IF(SUM('AE Cor NUTS II Tab'!F25)=0,"",'AE Cor NUTS II Tab'!F25/'BdP_Series Longas'!$F45*100)</f>
        <v>272.63940945256803</v>
      </c>
      <c r="G25" s="36">
        <f>IF(SUM('AE Cor NUTS II Tab'!G25)=0,"",'AE Cor NUTS II Tab'!G25/'BdP_Series Longas'!$F45*100)</f>
        <v>618346.18063842424</v>
      </c>
      <c r="H25" s="36">
        <f>IF(SUM('BdP_Series Longas'!B45*1000)=0,"",SUM('BdP_Series Longas'!B45*1000))</f>
        <v>39916899.999999993</v>
      </c>
      <c r="I25" s="44">
        <f>IF(SUM('BdP_Series Longas'!F45)=0,"",SUM('BdP_Series Longas'!F45))</f>
        <v>76.291245061615513</v>
      </c>
      <c r="J25" s="36">
        <f>IF(SUM('BdP_Series Longas'!C45*1000)=0,"",SUM('BdP_Series Longas'!C45*1000))</f>
        <v>164363700</v>
      </c>
    </row>
    <row r="26" spans="1:10" ht="20.100000000000001" customHeight="1" x14ac:dyDescent="0.3">
      <c r="A26" s="31">
        <f t="shared" si="0"/>
        <v>1999</v>
      </c>
      <c r="B26" s="35">
        <f>IF(SUM('AE Cor NUTS II Tab'!B26)=0,"",'AE Cor NUTS II Tab'!B26/'BdP_Series Longas'!$F46*100)</f>
        <v>36050.354116224597</v>
      </c>
      <c r="C26" s="36">
        <f>IF(SUM('AE Cor NUTS II Tab'!C26)=0,"",'AE Cor NUTS II Tab'!C26/'BdP_Series Longas'!$F46*100)</f>
        <v>95177.143179221748</v>
      </c>
      <c r="D26" s="36">
        <f>IF(SUM('AE Cor NUTS II Tab'!D26)=0,"",'AE Cor NUTS II Tab'!D26/'BdP_Series Longas'!$F46*100)</f>
        <v>32192.306752444703</v>
      </c>
      <c r="E26" s="36">
        <f>IF(SUM('AE Cor NUTS II Tab'!E26)=0,"",'AE Cor NUTS II Tab'!E26/'BdP_Series Longas'!$F46*100)</f>
        <v>147806.70848093479</v>
      </c>
      <c r="F26" s="36">
        <f>IF(SUM('AE Cor NUTS II Tab'!F26)=0,"",'AE Cor NUTS II Tab'!F26/'BdP_Series Longas'!$F46*100)</f>
        <v>2691.7803023645524</v>
      </c>
      <c r="G26" s="36">
        <f>IF(SUM('AE Cor NUTS II Tab'!G26)=0,"",'AE Cor NUTS II Tab'!G26/'BdP_Series Longas'!$F46*100)</f>
        <v>313917.00980912062</v>
      </c>
      <c r="H26" s="36">
        <f>IF(SUM('BdP_Series Longas'!B46*1000)=0,"",SUM('BdP_Series Longas'!B46*1000))</f>
        <v>42339600</v>
      </c>
      <c r="I26" s="44">
        <f>IF(SUM('BdP_Series Longas'!F46)=0,"",SUM('BdP_Series Longas'!F46))</f>
        <v>77.940981964874496</v>
      </c>
      <c r="J26" s="36">
        <f>IF(SUM('BdP_Series Longas'!C46*1000)=0,"",SUM('BdP_Series Longas'!C46*1000))</f>
        <v>170784700</v>
      </c>
    </row>
    <row r="27" spans="1:10" ht="20.100000000000001" customHeight="1" x14ac:dyDescent="0.3">
      <c r="A27" s="31">
        <f t="shared" si="0"/>
        <v>2000</v>
      </c>
      <c r="B27" s="35">
        <f>IF(SUM('AE Cor NUTS II Tab'!B27)=0,"",'AE Cor NUTS II Tab'!B27/'BdP_Series Longas'!$F47*100)</f>
        <v>92073.81506900744</v>
      </c>
      <c r="C27" s="36">
        <f>IF(SUM('AE Cor NUTS II Tab'!C27)=0,"",'AE Cor NUTS II Tab'!C27/'BdP_Series Longas'!$F47*100)</f>
        <v>237990.79857007397</v>
      </c>
      <c r="D27" s="36">
        <f>IF(SUM('AE Cor NUTS II Tab'!D27)=0,"",'AE Cor NUTS II Tab'!D27/'BdP_Series Longas'!$F47*100)</f>
        <v>19877.387868153142</v>
      </c>
      <c r="E27" s="36">
        <f>IF(SUM('AE Cor NUTS II Tab'!E27)=0,"",'AE Cor NUTS II Tab'!E27/'BdP_Series Longas'!$F47*100)</f>
        <v>218853.42193665728</v>
      </c>
      <c r="F27" s="36">
        <f>IF(SUM('AE Cor NUTS II Tab'!F27)=0,"",'AE Cor NUTS II Tab'!F27/'BdP_Series Longas'!$F47*100)</f>
        <v>30128.503763914814</v>
      </c>
      <c r="G27" s="36">
        <f>IF(SUM('AE Cor NUTS II Tab'!G27)=0,"",'AE Cor NUTS II Tab'!G27/'BdP_Series Longas'!$F47*100)</f>
        <v>598922.70202364319</v>
      </c>
      <c r="H27" s="36">
        <f>IF(SUM('BdP_Series Longas'!B47*1000)=0,"",SUM('BdP_Series Longas'!B47*1000))</f>
        <v>44057500</v>
      </c>
      <c r="I27" s="44">
        <f>IF(SUM('BdP_Series Longas'!F47)=0,"",SUM('BdP_Series Longas'!F47))</f>
        <v>81.620382454746618</v>
      </c>
      <c r="J27" s="36">
        <f>IF(SUM('BdP_Series Longas'!C47*1000)=0,"",SUM('BdP_Series Longas'!C47*1000))</f>
        <v>177302100</v>
      </c>
    </row>
    <row r="28" spans="1:10" ht="20.100000000000001" customHeight="1" x14ac:dyDescent="0.3">
      <c r="A28" s="31">
        <f t="shared" si="0"/>
        <v>2001</v>
      </c>
      <c r="B28" s="35">
        <f>IF(SUM('AE Cor NUTS II Tab'!B28)=0,"",'AE Cor NUTS II Tab'!B28/'BdP_Series Longas'!$F48*100)</f>
        <v>144958.70489060562</v>
      </c>
      <c r="C28" s="36">
        <f>IF(SUM('AE Cor NUTS II Tab'!C28)=0,"",'AE Cor NUTS II Tab'!C28/'BdP_Series Longas'!$F48*100)</f>
        <v>527730.86191073083</v>
      </c>
      <c r="D28" s="36">
        <f>IF(SUM('AE Cor NUTS II Tab'!D28)=0,"",'AE Cor NUTS II Tab'!D28/'BdP_Series Longas'!$F48*100)</f>
        <v>4444.1047840892597</v>
      </c>
      <c r="E28" s="36">
        <f>IF(SUM('AE Cor NUTS II Tab'!E28)=0,"",'AE Cor NUTS II Tab'!E28/'BdP_Series Longas'!$F48*100)</f>
        <v>290342.1963181934</v>
      </c>
      <c r="F28" s="36">
        <f>IF(SUM('AE Cor NUTS II Tab'!F28)=0,"",'AE Cor NUTS II Tab'!F28/'BdP_Series Longas'!$F48*100)</f>
        <v>368055.39753183397</v>
      </c>
      <c r="G28" s="36">
        <f>IF(SUM('AE Cor NUTS II Tab'!G28)=0,"",'AE Cor NUTS II Tab'!G28/'BdP_Series Longas'!$F48*100)</f>
        <v>1335531.265435453</v>
      </c>
      <c r="H28" s="36">
        <f>IF(SUM('BdP_Series Longas'!B48*1000)=0,"",SUM('BdP_Series Longas'!B48*1000))</f>
        <v>44485800</v>
      </c>
      <c r="I28" s="44">
        <f>IF(SUM('BdP_Series Longas'!F48)=0,"",SUM('BdP_Series Longas'!F48))</f>
        <v>83.571386824559724</v>
      </c>
      <c r="J28" s="36">
        <f>IF(SUM('BdP_Series Longas'!C48*1000)=0,"",SUM('BdP_Series Longas'!C48*1000))</f>
        <v>180748200</v>
      </c>
    </row>
    <row r="29" spans="1:10" ht="20.100000000000001" customHeight="1" x14ac:dyDescent="0.3">
      <c r="A29" s="31">
        <f t="shared" si="0"/>
        <v>2002</v>
      </c>
      <c r="B29" s="35">
        <f>IF(SUM('AE Cor NUTS II Tab'!B29)=0,"",'AE Cor NUTS II Tab'!B29/'BdP_Series Longas'!$F49*100)</f>
        <v>217029.74007406307</v>
      </c>
      <c r="C29" s="36">
        <f>IF(SUM('AE Cor NUTS II Tab'!C29)=0,"",'AE Cor NUTS II Tab'!C29/'BdP_Series Longas'!$F49*100)</f>
        <v>532435.36693750764</v>
      </c>
      <c r="D29" s="36">
        <f>IF(SUM('AE Cor NUTS II Tab'!D29)=0,"",'AE Cor NUTS II Tab'!D29/'BdP_Series Longas'!$F49*100)</f>
        <v>10559.886301053975</v>
      </c>
      <c r="E29" s="36">
        <f>IF(SUM('AE Cor NUTS II Tab'!E29)=0,"",'AE Cor NUTS II Tab'!E29/'BdP_Series Longas'!$F49*100)</f>
        <v>104537.86085375946</v>
      </c>
      <c r="F29" s="36">
        <f>IF(SUM('AE Cor NUTS II Tab'!F29)=0,"",'AE Cor NUTS II Tab'!F29/'BdP_Series Longas'!$F49*100)</f>
        <v>426002.85937521193</v>
      </c>
      <c r="G29" s="36">
        <f>IF(SUM('AE Cor NUTS II Tab'!G29)=0,"",'AE Cor NUTS II Tab'!G29/'BdP_Series Longas'!$F49*100)</f>
        <v>1290566.8794780322</v>
      </c>
      <c r="H29" s="36">
        <f>IF(SUM('BdP_Series Longas'!B49*1000)=0,"",SUM('BdP_Series Longas'!B49*1000))</f>
        <v>42977000</v>
      </c>
      <c r="I29" s="44">
        <f>IF(SUM('BdP_Series Longas'!F49)=0,"",SUM('BdP_Series Longas'!F49))</f>
        <v>85.767968913604946</v>
      </c>
      <c r="J29" s="36">
        <f>IF(SUM('BdP_Series Longas'!C49*1000)=0,"",SUM('BdP_Series Longas'!C49*1000))</f>
        <v>182141700</v>
      </c>
    </row>
    <row r="30" spans="1:10" ht="20.100000000000001" customHeight="1" x14ac:dyDescent="0.3">
      <c r="A30" s="31">
        <f t="shared" si="0"/>
        <v>2003</v>
      </c>
      <c r="B30" s="35">
        <f>IF(SUM('AE Cor NUTS II Tab'!B30)=0,"",'AE Cor NUTS II Tab'!B30/'BdP_Series Longas'!$F50*100)</f>
        <v>368909.02675018646</v>
      </c>
      <c r="C30" s="36">
        <f>IF(SUM('AE Cor NUTS II Tab'!C30)=0,"",'AE Cor NUTS II Tab'!C30/'BdP_Series Longas'!$F50*100)</f>
        <v>565826.24088710104</v>
      </c>
      <c r="D30" s="36">
        <f>IF(SUM('AE Cor NUTS II Tab'!D30)=0,"",'AE Cor NUTS II Tab'!D30/'BdP_Series Longas'!$F50*100)</f>
        <v>14701.361519378324</v>
      </c>
      <c r="E30" s="36">
        <f>IF(SUM('AE Cor NUTS II Tab'!E30)=0,"",'AE Cor NUTS II Tab'!E30/'BdP_Series Longas'!$F50*100)</f>
        <v>46815.039036140406</v>
      </c>
      <c r="F30" s="36">
        <f>IF(SUM('AE Cor NUTS II Tab'!F30)=0,"",'AE Cor NUTS II Tab'!F30/'BdP_Series Longas'!$F50*100)</f>
        <v>129904.30172908086</v>
      </c>
      <c r="G30" s="36">
        <f>IF(SUM('AE Cor NUTS II Tab'!G30)=0,"",'AE Cor NUTS II Tab'!G30/'BdP_Series Longas'!$F50*100)</f>
        <v>1126155.9699218872</v>
      </c>
      <c r="H30" s="36">
        <f>IF(SUM('BdP_Series Longas'!B50*1000)=0,"",SUM('BdP_Series Longas'!B50*1000))</f>
        <v>39833700</v>
      </c>
      <c r="I30" s="44">
        <f>IF(SUM('BdP_Series Longas'!F50)=0,"",SUM('BdP_Series Longas'!F50))</f>
        <v>87.127984595957713</v>
      </c>
      <c r="J30" s="36">
        <f>IF(SUM('BdP_Series Longas'!C50*1000)=0,"",SUM('BdP_Series Longas'!C50*1000))</f>
        <v>180446800</v>
      </c>
    </row>
    <row r="31" spans="1:10" ht="20.100000000000001" customHeight="1" x14ac:dyDescent="0.3">
      <c r="A31" s="31">
        <f t="shared" si="0"/>
        <v>2004</v>
      </c>
      <c r="B31" s="35">
        <f>IF(SUM('AE Cor NUTS II Tab'!B31)=0,"",'AE Cor NUTS II Tab'!B31/'BdP_Series Longas'!$F51*100)</f>
        <v>626424.93410482106</v>
      </c>
      <c r="C31" s="36">
        <f>IF(SUM('AE Cor NUTS II Tab'!C31)=0,"",'AE Cor NUTS II Tab'!C31/'BdP_Series Longas'!$F51*100)</f>
        <v>492129.23124721355</v>
      </c>
      <c r="D31" s="36">
        <f>IF(SUM('AE Cor NUTS II Tab'!D31)=0,"",'AE Cor NUTS II Tab'!D31/'BdP_Series Longas'!$F51*100)</f>
        <v>45213.606560916589</v>
      </c>
      <c r="E31" s="36">
        <f>IF(SUM('AE Cor NUTS II Tab'!E31)=0,"",'AE Cor NUTS II Tab'!E31/'BdP_Series Longas'!$F51*100)</f>
        <v>216709.28737308166</v>
      </c>
      <c r="F31" s="36">
        <f>IF(SUM('AE Cor NUTS II Tab'!F31)=0,"",'AE Cor NUTS II Tab'!F31/'BdP_Series Longas'!$F51*100)</f>
        <v>5101.8199715669307</v>
      </c>
      <c r="G31" s="36">
        <f>IF(SUM('AE Cor NUTS II Tab'!G31)=0,"",'AE Cor NUTS II Tab'!G31/'BdP_Series Longas'!$F51*100)</f>
        <v>1385578.8792575996</v>
      </c>
      <c r="H31" s="36">
        <f>IF(SUM('BdP_Series Longas'!B51*1000)=0,"",SUM('BdP_Series Longas'!B51*1000))</f>
        <v>39908900</v>
      </c>
      <c r="I31" s="44">
        <f>IF(SUM('BdP_Series Longas'!F51)=0,"",SUM('BdP_Series Longas'!F51))</f>
        <v>89.360268010393668</v>
      </c>
      <c r="J31" s="36">
        <f>IF(SUM('BdP_Series Longas'!C51*1000)=0,"",SUM('BdP_Series Longas'!C51*1000))</f>
        <v>183674500</v>
      </c>
    </row>
    <row r="32" spans="1:10" ht="20.100000000000001" customHeight="1" x14ac:dyDescent="0.3">
      <c r="A32" s="31">
        <f t="shared" si="0"/>
        <v>2005</v>
      </c>
      <c r="B32" s="35">
        <f>IF(SUM('AE Cor NUTS II Tab'!B32)=0,"",'AE Cor NUTS II Tab'!B32/'BdP_Series Longas'!$F52*100)</f>
        <v>327690.2398506829</v>
      </c>
      <c r="C32" s="36">
        <f>IF(SUM('AE Cor NUTS II Tab'!C32)=0,"",'AE Cor NUTS II Tab'!C32/'BdP_Series Longas'!$F52*100)</f>
        <v>287932.97606334084</v>
      </c>
      <c r="D32" s="36">
        <f>IF(SUM('AE Cor NUTS II Tab'!D32)=0,"",'AE Cor NUTS II Tab'!D32/'BdP_Series Longas'!$F52*100)</f>
        <v>33848.227921306054</v>
      </c>
      <c r="E32" s="36">
        <f>IF(SUM('AE Cor NUTS II Tab'!E32)=0,"",'AE Cor NUTS II Tab'!E32/'BdP_Series Longas'!$F52*100)</f>
        <v>26561.934658866026</v>
      </c>
      <c r="F32" s="36">
        <f>IF(SUM('AE Cor NUTS II Tab'!F32)=0,"",'AE Cor NUTS II Tab'!F32/'BdP_Series Longas'!$F52*100)</f>
        <v>1366.9591317320351</v>
      </c>
      <c r="G32" s="36">
        <f>IF(SUM('AE Cor NUTS II Tab'!G32)=0,"",'AE Cor NUTS II Tab'!G32/'BdP_Series Longas'!$F52*100)</f>
        <v>677400.33762592787</v>
      </c>
      <c r="H32" s="36">
        <f>IF(SUM('BdP_Series Longas'!B52*1000)=0,"",SUM('BdP_Series Longas'!B52*1000))</f>
        <v>39953000</v>
      </c>
      <c r="I32" s="44">
        <f>IF(SUM('BdP_Series Longas'!F52)=0,"",SUM('BdP_Series Longas'!F52))</f>
        <v>91.777338372587806</v>
      </c>
      <c r="J32" s="36">
        <f>IF(SUM('BdP_Series Longas'!C52*1000)=0,"",SUM('BdP_Series Longas'!C52*1000))</f>
        <v>185110599.99999997</v>
      </c>
    </row>
    <row r="33" spans="1:10" ht="20.100000000000001" customHeight="1" x14ac:dyDescent="0.3">
      <c r="A33" s="31">
        <f t="shared" si="0"/>
        <v>2006</v>
      </c>
      <c r="B33" s="35">
        <f>IF(SUM('AE Cor NUTS II Tab'!B33)=0,"",'AE Cor NUTS II Tab'!B33/'BdP_Series Longas'!$F53*100)</f>
        <v>294630.63966245577</v>
      </c>
      <c r="C33" s="36">
        <f>IF(SUM('AE Cor NUTS II Tab'!C33)=0,"",'AE Cor NUTS II Tab'!C33/'BdP_Series Longas'!$F53*100)</f>
        <v>223723.53037586177</v>
      </c>
      <c r="D33" s="36">
        <f>IF(SUM('AE Cor NUTS II Tab'!D33)=0,"",'AE Cor NUTS II Tab'!D33/'BdP_Series Longas'!$F53*100)</f>
        <v>3040.7915307523135</v>
      </c>
      <c r="E33" s="36">
        <f>IF(SUM('AE Cor NUTS II Tab'!E33)=0,"",'AE Cor NUTS II Tab'!E33/'BdP_Series Longas'!$F53*100)</f>
        <v>80056.20914331013</v>
      </c>
      <c r="F33" s="36">
        <f>IF(SUM('AE Cor NUTS II Tab'!F33)=0,"",'AE Cor NUTS II Tab'!F33/'BdP_Series Longas'!$F53*100)</f>
        <v>1195.3893713176458</v>
      </c>
      <c r="G33" s="36">
        <f>IF(SUM('AE Cor NUTS II Tab'!G33)=0,"",'AE Cor NUTS II Tab'!G33/'BdP_Series Longas'!$F53*100)</f>
        <v>602646.10711311363</v>
      </c>
      <c r="H33" s="36">
        <f>IF(SUM('BdP_Series Longas'!B53*1000)=0,"",SUM('BdP_Series Longas'!B53*1000))</f>
        <v>39650600</v>
      </c>
      <c r="I33" s="44">
        <f>IF(SUM('BdP_Series Longas'!F53)=0,"",SUM('BdP_Series Longas'!F53))</f>
        <v>94.483311727943601</v>
      </c>
      <c r="J33" s="36">
        <f>IF(SUM('BdP_Series Longas'!C53*1000)=0,"",SUM('BdP_Series Longas'!C53*1000))</f>
        <v>188118599.99999997</v>
      </c>
    </row>
    <row r="34" spans="1:10" ht="20.100000000000001" customHeight="1" x14ac:dyDescent="0.3">
      <c r="A34" s="31">
        <f t="shared" si="0"/>
        <v>2007</v>
      </c>
      <c r="B34" s="35">
        <f>IF(SUM('AE Cor NUTS II Tab'!B34)=0,"",'AE Cor NUTS II Tab'!B34/'BdP_Series Longas'!$F54*100)</f>
        <v>51758.801044487722</v>
      </c>
      <c r="C34" s="36">
        <f>IF(SUM('AE Cor NUTS II Tab'!C34)=0,"",'AE Cor NUTS II Tab'!C34/'BdP_Series Longas'!$F54*100)</f>
        <v>310872.44092402898</v>
      </c>
      <c r="D34" s="36">
        <f>IF(SUM('AE Cor NUTS II Tab'!D34)=0,"",'AE Cor NUTS II Tab'!D34/'BdP_Series Longas'!$F54*100)</f>
        <v>16869.313390556403</v>
      </c>
      <c r="E34" s="36">
        <f>IF(SUM('AE Cor NUTS II Tab'!E34)=0,"",'AE Cor NUTS II Tab'!E34/'BdP_Series Longas'!$F54*100)</f>
        <v>89157.816997985079</v>
      </c>
      <c r="F34" s="36">
        <f>IF(SUM('AE Cor NUTS II Tab'!F34)=0,"",'AE Cor NUTS II Tab'!F34/'BdP_Series Longas'!$F54*100)</f>
        <v>609.33108185953802</v>
      </c>
      <c r="G34" s="36">
        <f>IF(SUM('AE Cor NUTS II Tab'!G34)=0,"",'AE Cor NUTS II Tab'!G34/'BdP_Series Longas'!$F54*100)</f>
        <v>469267.70343891776</v>
      </c>
      <c r="H34" s="36">
        <f>IF(SUM('BdP_Series Longas'!B54*1000)=0,"",SUM('BdP_Series Longas'!B54*1000))</f>
        <v>40874200</v>
      </c>
      <c r="I34" s="44">
        <f>IF(SUM('BdP_Series Longas'!F54)=0,"",SUM('BdP_Series Longas'!F54))</f>
        <v>96.639934237245001</v>
      </c>
      <c r="J34" s="36">
        <f>IF(SUM('BdP_Series Longas'!C54*1000)=0,"",SUM('BdP_Series Longas'!C54*1000))</f>
        <v>192834000</v>
      </c>
    </row>
    <row r="35" spans="1:10" ht="20.100000000000001" customHeight="1" x14ac:dyDescent="0.3">
      <c r="A35" s="31">
        <f t="shared" si="0"/>
        <v>2008</v>
      </c>
      <c r="B35" s="35">
        <f>IF(SUM('AE Cor NUTS II Tab'!B35)=0,"",'AE Cor NUTS II Tab'!B35/'BdP_Series Longas'!$F55*100)</f>
        <v>82594.172702133321</v>
      </c>
      <c r="C35" s="36">
        <f>IF(SUM('AE Cor NUTS II Tab'!C35)=0,"",'AE Cor NUTS II Tab'!C35/'BdP_Series Longas'!$F55*100)</f>
        <v>316571.4002164689</v>
      </c>
      <c r="D35" s="36">
        <f>IF(SUM('AE Cor NUTS II Tab'!D35)=0,"",'AE Cor NUTS II Tab'!D35/'BdP_Series Longas'!$F55*100)</f>
        <v>23125.82533751104</v>
      </c>
      <c r="E35" s="36">
        <f>IF(SUM('AE Cor NUTS II Tab'!E35)=0,"",'AE Cor NUTS II Tab'!E35/'BdP_Series Longas'!$F55*100)</f>
        <v>15971.548875598319</v>
      </c>
      <c r="F35" s="36">
        <f>IF(SUM('AE Cor NUTS II Tab'!F35)=0,"",'AE Cor NUTS II Tab'!F35/'BdP_Series Longas'!$F55*100)</f>
        <v>201.69280348032603</v>
      </c>
      <c r="G35" s="36">
        <f>IF(SUM('AE Cor NUTS II Tab'!G35)=0,"",'AE Cor NUTS II Tab'!G35/'BdP_Series Longas'!$F55*100)</f>
        <v>438463.67025825212</v>
      </c>
      <c r="H35" s="36">
        <f>IF(SUM('BdP_Series Longas'!B55*1000)=0,"",SUM('BdP_Series Longas'!B55*1000))</f>
        <v>41047300</v>
      </c>
      <c r="I35" s="44">
        <f>IF(SUM('BdP_Series Longas'!F55)=0,"",SUM('BdP_Series Longas'!F55))</f>
        <v>99.711795903750058</v>
      </c>
      <c r="J35" s="36">
        <f>IF(SUM('BdP_Series Longas'!C55*1000)=0,"",SUM('BdP_Series Longas'!C55*1000))</f>
        <v>193449600</v>
      </c>
    </row>
    <row r="36" spans="1:10" ht="20.100000000000001" customHeight="1" x14ac:dyDescent="0.3">
      <c r="A36" s="31">
        <f t="shared" si="0"/>
        <v>2009</v>
      </c>
      <c r="B36" s="35">
        <f>IF(SUM('AE Cor NUTS II Tab'!B36)=0,"",'AE Cor NUTS II Tab'!B36/'BdP_Series Longas'!$F56*100)</f>
        <v>269258.5457762187</v>
      </c>
      <c r="C36" s="36">
        <f>IF(SUM('AE Cor NUTS II Tab'!C36)=0,"",'AE Cor NUTS II Tab'!C36/'BdP_Series Longas'!$F56*100)</f>
        <v>73687.442516096809</v>
      </c>
      <c r="D36" s="36">
        <f>IF(SUM('AE Cor NUTS II Tab'!D36)=0,"",'AE Cor NUTS II Tab'!D36/'BdP_Series Longas'!$F56*100)</f>
        <v>78323.926069121211</v>
      </c>
      <c r="E36" s="36">
        <f>IF(SUM('AE Cor NUTS II Tab'!E36)=0,"",'AE Cor NUTS II Tab'!E36/'BdP_Series Longas'!$F56*100)</f>
        <v>4017.5309256772289</v>
      </c>
      <c r="F36" s="36">
        <f>IF(SUM('AE Cor NUTS II Tab'!F36)=0,"",'AE Cor NUTS II Tab'!F36/'BdP_Series Longas'!$F56*100)</f>
        <v>561.39758120665829</v>
      </c>
      <c r="G36" s="36">
        <f>IF(SUM('AE Cor NUTS II Tab'!G36)=0,"",'AE Cor NUTS II Tab'!G36/'BdP_Series Longas'!$F56*100)</f>
        <v>425848.84286832059</v>
      </c>
      <c r="H36" s="36">
        <f>IF(SUM('BdP_Series Longas'!B56*1000)=0,"",SUM('BdP_Series Longas'!B56*1000))</f>
        <v>37953000</v>
      </c>
      <c r="I36" s="44">
        <f>IF(SUM('BdP_Series Longas'!F56)=0,"",SUM('BdP_Series Longas'!F56))</f>
        <v>97.99251706057494</v>
      </c>
      <c r="J36" s="36">
        <f>IF(SUM('BdP_Series Longas'!C56*1000)=0,"",SUM('BdP_Series Longas'!C56*1000))</f>
        <v>187410000</v>
      </c>
    </row>
    <row r="37" spans="1:10" ht="20.100000000000001" customHeight="1" x14ac:dyDescent="0.3">
      <c r="A37" s="31">
        <f t="shared" si="0"/>
        <v>2010</v>
      </c>
      <c r="B37" s="35">
        <f>IF(SUM('AE Cor NUTS II Tab'!B37)=0,"",'AE Cor NUTS II Tab'!B37/'BdP_Series Longas'!$F57*100)</f>
        <v>408215.50694376067</v>
      </c>
      <c r="C37" s="36">
        <f>IF(SUM('AE Cor NUTS II Tab'!C37)=0,"",'AE Cor NUTS II Tab'!C37/'BdP_Series Longas'!$F57*100)</f>
        <v>33492.188160631376</v>
      </c>
      <c r="D37" s="36">
        <f>IF(SUM('AE Cor NUTS II Tab'!D37)=0,"",'AE Cor NUTS II Tab'!D37/'BdP_Series Longas'!$F57*100)</f>
        <v>101376.63605622575</v>
      </c>
      <c r="E37" s="36">
        <f>IF(SUM('AE Cor NUTS II Tab'!E37)=0,"",'AE Cor NUTS II Tab'!E37/'BdP_Series Longas'!$F57*100)</f>
        <v>10908.750840954406</v>
      </c>
      <c r="F37" s="36">
        <f>IF(SUM('AE Cor NUTS II Tab'!F37)=0,"",'AE Cor NUTS II Tab'!F37/'BdP_Series Longas'!$F57*100)</f>
        <v>270.21587220754918</v>
      </c>
      <c r="G37" s="36">
        <f>IF(SUM('AE Cor NUTS II Tab'!G37)=0,"",'AE Cor NUTS II Tab'!G37/'BdP_Series Longas'!$F57*100)</f>
        <v>554263.29787377967</v>
      </c>
      <c r="H37" s="36">
        <f>IF(SUM('BdP_Series Longas'!B57*1000)=0,"",SUM('BdP_Series Longas'!B57*1000))</f>
        <v>37525899.999999993</v>
      </c>
      <c r="I37" s="44">
        <f>IF(SUM('BdP_Series Longas'!F57)=0,"",SUM('BdP_Series Longas'!F57))</f>
        <v>98.473054610282517</v>
      </c>
      <c r="J37" s="36">
        <f>IF(SUM('BdP_Series Longas'!C57*1000)=0,"",SUM('BdP_Series Longas'!C57*1000))</f>
        <v>190666599.99999997</v>
      </c>
    </row>
    <row r="38" spans="1:10" ht="20.100000000000001" customHeight="1" x14ac:dyDescent="0.3">
      <c r="A38" s="31">
        <f t="shared" si="0"/>
        <v>2011</v>
      </c>
      <c r="B38" s="35">
        <f>IF(SUM('AE Cor NUTS II Tab'!B38)=0,"",'AE Cor NUTS II Tab'!B38/'BdP_Series Longas'!$F58*100)</f>
        <v>131408.773402561</v>
      </c>
      <c r="C38" s="36">
        <f>IF(SUM('AE Cor NUTS II Tab'!C38)=0,"",'AE Cor NUTS II Tab'!C38/'BdP_Series Longas'!$F58*100)</f>
        <v>24512.964580401574</v>
      </c>
      <c r="D38" s="36">
        <f>IF(SUM('AE Cor NUTS II Tab'!D38)=0,"",'AE Cor NUTS II Tab'!D38/'BdP_Series Longas'!$F58*100)</f>
        <v>105284.90720533339</v>
      </c>
      <c r="E38" s="36">
        <f>IF(SUM('AE Cor NUTS II Tab'!E38)=0,"",'AE Cor NUTS II Tab'!E38/'BdP_Series Longas'!$F58*100)</f>
        <v>4379.8960484741847</v>
      </c>
      <c r="F38" s="36">
        <f>IF(SUM('AE Cor NUTS II Tab'!F38)=0,"",'AE Cor NUTS II Tab'!F38/'BdP_Series Longas'!$F58*100)</f>
        <v>964.16258042852758</v>
      </c>
      <c r="G38" s="36">
        <f>IF(SUM('AE Cor NUTS II Tab'!G38)=0,"",'AE Cor NUTS II Tab'!G38/'BdP_Series Longas'!$F58*100)</f>
        <v>266550.70381719864</v>
      </c>
      <c r="H38" s="36">
        <f>IF(SUM('BdP_Series Longas'!B58*1000)=0,"",SUM('BdP_Series Longas'!B58*1000))</f>
        <v>32800500</v>
      </c>
      <c r="I38" s="44">
        <f>IF(SUM('BdP_Series Longas'!F58)=0,"",SUM('BdP_Series Longas'!F58))</f>
        <v>98.893004679806708</v>
      </c>
      <c r="J38" s="36">
        <f>IF(SUM('BdP_Series Longas'!C58*1000)=0,"",SUM('BdP_Series Longas'!C58*1000))</f>
        <v>187432500</v>
      </c>
    </row>
    <row r="39" spans="1:10" ht="20.100000000000001" customHeight="1" x14ac:dyDescent="0.3">
      <c r="A39" s="31">
        <f t="shared" si="0"/>
        <v>2012</v>
      </c>
      <c r="B39" s="35" t="str">
        <f>IF(SUM('AE Cor NUTS II Tab'!B39)=0,"",'AE Cor NUTS II Tab'!B39/'BdP_Series Longas'!$F59*100)</f>
        <v/>
      </c>
      <c r="C39" s="36" t="str">
        <f>IF(SUM('AE Cor NUTS II Tab'!C39)=0,"",'AE Cor NUTS II Tab'!C39/'BdP_Series Longas'!$F59*100)</f>
        <v/>
      </c>
      <c r="D39" s="36" t="str">
        <f>IF(SUM('AE Cor NUTS II Tab'!D39)=0,"",'AE Cor NUTS II Tab'!D39/'BdP_Series Longas'!$F59*100)</f>
        <v/>
      </c>
      <c r="E39" s="36" t="str">
        <f>IF(SUM('AE Cor NUTS II Tab'!E39)=0,"",'AE Cor NUTS II Tab'!E39/'BdP_Series Longas'!$F59*100)</f>
        <v/>
      </c>
      <c r="F39" s="36" t="str">
        <f>IF(SUM('AE Cor NUTS II Tab'!F39)=0,"",'AE Cor NUTS II Tab'!F39/'BdP_Series Longas'!$F59*100)</f>
        <v/>
      </c>
      <c r="G39" s="36">
        <f>IF(SUM('AE Cor NUTS II Tab'!G39)=0,"",'AE Cor NUTS II Tab'!G39/'BdP_Series Longas'!$F59*100)</f>
        <v>47597.128223614054</v>
      </c>
      <c r="H39" s="36">
        <f>IF(SUM('BdP_Series Longas'!B59*1000)=0,"",SUM('BdP_Series Longas'!B59*1000))</f>
        <v>27318700</v>
      </c>
      <c r="I39" s="44">
        <f>IF(SUM('BdP_Series Longas'!F59)=0,"",SUM('BdP_Series Longas'!F59))</f>
        <v>97.484872999081205</v>
      </c>
      <c r="J39" s="36">
        <f>IF(SUM('BdP_Series Longas'!C59*1000)=0,"",SUM('BdP_Series Longas'!C59*1000))</f>
        <v>179827900</v>
      </c>
    </row>
    <row r="40" spans="1:10" ht="20.100000000000001" customHeight="1" x14ac:dyDescent="0.3">
      <c r="A40" s="31">
        <f t="shared" si="0"/>
        <v>2013</v>
      </c>
      <c r="B40" s="35" t="str">
        <f>IF(SUM('AE Cor NUTS II Tab'!B40)=0,"",'AE Cor NUTS II Tab'!B40/'BdP_Series Longas'!$F60*100)</f>
        <v/>
      </c>
      <c r="C40" s="36" t="str">
        <f>IF(SUM('AE Cor NUTS II Tab'!C40)=0,"",'AE Cor NUTS II Tab'!C40/'BdP_Series Longas'!$F60*100)</f>
        <v/>
      </c>
      <c r="D40" s="36" t="str">
        <f>IF(SUM('AE Cor NUTS II Tab'!D40)=0,"",'AE Cor NUTS II Tab'!D40/'BdP_Series Longas'!$F60*100)</f>
        <v/>
      </c>
      <c r="E40" s="36" t="str">
        <f>IF(SUM('AE Cor NUTS II Tab'!E40)=0,"",'AE Cor NUTS II Tab'!E40/'BdP_Series Longas'!$F60*100)</f>
        <v/>
      </c>
      <c r="F40" s="36" t="str">
        <f>IF(SUM('AE Cor NUTS II Tab'!F40)=0,"",'AE Cor NUTS II Tab'!F40/'BdP_Series Longas'!$F60*100)</f>
        <v/>
      </c>
      <c r="G40" s="36">
        <f>IF(SUM('AE Cor NUTS II Tab'!G40)=0,"",'AE Cor NUTS II Tab'!G40/'BdP_Series Longas'!$F60*100)</f>
        <v>236997.26365093066</v>
      </c>
      <c r="H40" s="36">
        <f>IF(SUM('BdP_Series Longas'!B60*1000)=0,"",SUM('BdP_Series Longas'!B60*1000))</f>
        <v>26005900</v>
      </c>
      <c r="I40" s="44">
        <f>IF(SUM('BdP_Series Longas'!F60)=0,"",SUM('BdP_Series Longas'!F60))</f>
        <v>96.709977351293347</v>
      </c>
      <c r="J40" s="36">
        <f>IF(SUM('BdP_Series Longas'!C60*1000)=0,"",SUM('BdP_Series Longas'!C60*1000))</f>
        <v>178168599.99999997</v>
      </c>
    </row>
    <row r="41" spans="1:10" ht="20.100000000000001" customHeight="1" x14ac:dyDescent="0.3">
      <c r="A41" s="31">
        <f t="shared" si="0"/>
        <v>2014</v>
      </c>
      <c r="B41" s="35" t="str">
        <f>IF(SUM('AE Cor NUTS II Tab'!B41)=0,"",'AE Cor NUTS II Tab'!B41/'BdP_Series Longas'!$F61*100)</f>
        <v/>
      </c>
      <c r="C41" s="36" t="str">
        <f>IF(SUM('AE Cor NUTS II Tab'!C41)=0,"",'AE Cor NUTS II Tab'!C41/'BdP_Series Longas'!$F61*100)</f>
        <v/>
      </c>
      <c r="D41" s="36" t="str">
        <f>IF(SUM('AE Cor NUTS II Tab'!D41)=0,"",'AE Cor NUTS II Tab'!D41/'BdP_Series Longas'!$F61*100)</f>
        <v/>
      </c>
      <c r="E41" s="36" t="str">
        <f>IF(SUM('AE Cor NUTS II Tab'!E41)=0,"",'AE Cor NUTS II Tab'!E41/'BdP_Series Longas'!$F61*100)</f>
        <v/>
      </c>
      <c r="F41" s="36" t="str">
        <f>IF(SUM('AE Cor NUTS II Tab'!F41)=0,"",'AE Cor NUTS II Tab'!F41/'BdP_Series Longas'!$F61*100)</f>
        <v/>
      </c>
      <c r="G41" s="36">
        <f>IF(SUM('AE Cor NUTS II Tab'!G41)=0,"",'AE Cor NUTS II Tab'!G41/'BdP_Series Longas'!$F61*100)</f>
        <v>60641.349417784397</v>
      </c>
      <c r="H41" s="36">
        <f>IF(SUM('BdP_Series Longas'!B61*1000)=0,"",SUM('BdP_Series Longas'!B61*1000))</f>
        <v>26601100</v>
      </c>
      <c r="I41" s="44">
        <f>IF(SUM('BdP_Series Longas'!F61)=0,"",SUM('BdP_Series Longas'!F61))</f>
        <v>97.7880613959573</v>
      </c>
      <c r="J41" s="36">
        <f>IF(SUM('BdP_Series Longas'!C61*1000)=0,"",SUM('BdP_Series Longas'!C61*1000))</f>
        <v>179580100</v>
      </c>
    </row>
    <row r="42" spans="1:10" ht="20.100000000000001" customHeight="1" x14ac:dyDescent="0.3">
      <c r="A42" s="31">
        <f t="shared" si="0"/>
        <v>2015</v>
      </c>
      <c r="B42" s="35" t="str">
        <f>IF(SUM('AE Cor NUTS II Tab'!B42)=0,"",'AE Cor NUTS II Tab'!B42/'BdP_Series Longas'!$F62*100)</f>
        <v/>
      </c>
      <c r="C42" s="36" t="str">
        <f>IF(SUM('AE Cor NUTS II Tab'!C42)=0,"",'AE Cor NUTS II Tab'!C42/'BdP_Series Longas'!$F62*100)</f>
        <v/>
      </c>
      <c r="D42" s="36" t="str">
        <f>IF(SUM('AE Cor NUTS II Tab'!D42)=0,"",'AE Cor NUTS II Tab'!D42/'BdP_Series Longas'!$F62*100)</f>
        <v/>
      </c>
      <c r="E42" s="36" t="str">
        <f>IF(SUM('AE Cor NUTS II Tab'!E42)=0,"",'AE Cor NUTS II Tab'!E42/'BdP_Series Longas'!$F62*100)</f>
        <v/>
      </c>
      <c r="F42" s="36" t="str">
        <f>IF(SUM('AE Cor NUTS II Tab'!F42)=0,"",'AE Cor NUTS II Tab'!F42/'BdP_Series Longas'!$F62*100)</f>
        <v/>
      </c>
      <c r="G42" s="36">
        <f>IF(SUM('AE Cor NUTS II Tab'!G42)=0,"",'AE Cor NUTS II Tab'!G42/'BdP_Series Longas'!$F62*100)</f>
        <v>55075.106449357212</v>
      </c>
      <c r="H42" s="36">
        <f>IF(SUM('BdP_Series Longas'!B62*1000)=0,"",SUM('BdP_Series Longas'!B62*1000))</f>
        <v>28175600.000000004</v>
      </c>
      <c r="I42" s="44">
        <f>IF(SUM('BdP_Series Longas'!F62)=0,"",SUM('BdP_Series Longas'!F62))</f>
        <v>98.973934894021781</v>
      </c>
      <c r="J42" s="36">
        <f>IF(SUM('BdP_Series Longas'!C62*1000)=0,"",SUM('BdP_Series Longas'!C62*1000))</f>
        <v>182798200</v>
      </c>
    </row>
    <row r="43" spans="1:10" ht="20.100000000000001" customHeight="1" x14ac:dyDescent="0.3">
      <c r="A43" s="31">
        <f t="shared" si="0"/>
        <v>2016</v>
      </c>
      <c r="B43" s="35" t="str">
        <f>IF(SUM('AE Cor NUTS II Tab'!B43)=0,"",'AE Cor NUTS II Tab'!B43/'BdP_Series Longas'!$F63*100)</f>
        <v/>
      </c>
      <c r="C43" s="36" t="str">
        <f>IF(SUM('AE Cor NUTS II Tab'!C43)=0,"",'AE Cor NUTS II Tab'!C43/'BdP_Series Longas'!$F63*100)</f>
        <v/>
      </c>
      <c r="D43" s="36" t="str">
        <f>IF(SUM('AE Cor NUTS II Tab'!D43)=0,"",'AE Cor NUTS II Tab'!D43/'BdP_Series Longas'!$F63*100)</f>
        <v/>
      </c>
      <c r="E43" s="36" t="str">
        <f>IF(SUM('AE Cor NUTS II Tab'!E43)=0,"",'AE Cor NUTS II Tab'!E43/'BdP_Series Longas'!$F63*100)</f>
        <v/>
      </c>
      <c r="F43" s="36" t="str">
        <f>IF(SUM('AE Cor NUTS II Tab'!F43)=0,"",'AE Cor NUTS II Tab'!F43/'BdP_Series Longas'!$F63*100)</f>
        <v/>
      </c>
      <c r="G43" s="36">
        <f>IF(SUM('AE Cor NUTS II Tab'!G43)=0,"",'AE Cor NUTS II Tab'!G43/'BdP_Series Longas'!$F63*100)</f>
        <v>56350.195027913047</v>
      </c>
      <c r="H43" s="36">
        <f>IF(SUM('BdP_Series Longas'!B63*1000)=0,"",SUM('BdP_Series Longas'!B63*1000))</f>
        <v>28893400</v>
      </c>
      <c r="I43" s="44">
        <f>IF(SUM('BdP_Series Longas'!F63)=0,"",SUM('BdP_Series Longas'!F63))</f>
        <v>99.999653900198652</v>
      </c>
      <c r="J43" s="36">
        <f>IF(SUM('BdP_Series Longas'!C63*1000)=0,"",SUM('BdP_Series Longas'!C63*1000))</f>
        <v>186489800</v>
      </c>
    </row>
    <row r="44" spans="1:10" ht="20.100000000000001" customHeight="1" x14ac:dyDescent="0.3">
      <c r="A44" s="31">
        <f t="shared" si="0"/>
        <v>2017</v>
      </c>
      <c r="B44" s="35" t="str">
        <f>IF(SUM('AE Cor NUTS II Tab'!B44)=0,"",'AE Cor NUTS II Tab'!B44/'BdP_Series Longas'!$F64*100)</f>
        <v/>
      </c>
      <c r="C44" s="36" t="str">
        <f>IF(SUM('AE Cor NUTS II Tab'!C44)=0,"",'AE Cor NUTS II Tab'!C44/'BdP_Series Longas'!$F64*100)</f>
        <v/>
      </c>
      <c r="D44" s="36" t="str">
        <f>IF(SUM('AE Cor NUTS II Tab'!D44)=0,"",'AE Cor NUTS II Tab'!D44/'BdP_Series Longas'!$F64*100)</f>
        <v/>
      </c>
      <c r="E44" s="36" t="str">
        <f>IF(SUM('AE Cor NUTS II Tab'!E44)=0,"",'AE Cor NUTS II Tab'!E44/'BdP_Series Longas'!$F64*100)</f>
        <v/>
      </c>
      <c r="F44" s="36" t="str">
        <f>IF(SUM('AE Cor NUTS II Tab'!F44)=0,"",'AE Cor NUTS II Tab'!F44/'BdP_Series Longas'!$F64*100)</f>
        <v/>
      </c>
      <c r="G44" s="36">
        <f>IF(SUM('AE Cor NUTS II Tab'!G44)=0,"",'AE Cor NUTS II Tab'!G44/'BdP_Series Longas'!$F64*100)</f>
        <v>55419.246101125951</v>
      </c>
      <c r="H44" s="36">
        <f>IF(SUM('BdP_Series Longas'!B64*1000)=0,"",SUM('BdP_Series Longas'!B64*1000))</f>
        <v>32213000</v>
      </c>
      <c r="I44" s="44">
        <f>IF(SUM('BdP_Series Longas'!F64)=0,"",SUM('BdP_Series Longas'!F64))</f>
        <v>102.09449601092726</v>
      </c>
      <c r="J44" s="36">
        <f>IF(SUM('BdP_Series Longas'!C64*1000)=0,"",SUM('BdP_Series Longas'!C64*1000))</f>
        <v>193028800.00000003</v>
      </c>
    </row>
    <row r="45" spans="1:10" ht="20.100000000000001" customHeight="1" x14ac:dyDescent="0.3">
      <c r="A45" s="31">
        <f t="shared" si="0"/>
        <v>2018</v>
      </c>
      <c r="B45" s="35" t="str">
        <f>IF(SUM('AE Cor NUTS II Tab'!B45)=0,"",'AE Cor NUTS II Tab'!B45/'BdP_Series Longas'!$F65*100)</f>
        <v/>
      </c>
      <c r="C45" s="36" t="str">
        <f>IF(SUM('AE Cor NUTS II Tab'!C45)=0,"",'AE Cor NUTS II Tab'!C45/'BdP_Series Longas'!$F65*100)</f>
        <v/>
      </c>
      <c r="D45" s="36" t="str">
        <f>IF(SUM('AE Cor NUTS II Tab'!D45)=0,"",'AE Cor NUTS II Tab'!D45/'BdP_Series Longas'!$F65*100)</f>
        <v/>
      </c>
      <c r="E45" s="36" t="str">
        <f>IF(SUM('AE Cor NUTS II Tab'!E45)=0,"",'AE Cor NUTS II Tab'!E45/'BdP_Series Longas'!$F65*100)</f>
        <v/>
      </c>
      <c r="F45" s="36" t="str">
        <f>IF(SUM('AE Cor NUTS II Tab'!F45)=0,"",'AE Cor NUTS II Tab'!F45/'BdP_Series Longas'!$F65*100)</f>
        <v/>
      </c>
      <c r="G45" s="36">
        <f>IF(SUM('AE Cor NUTS II Tab'!G45)=0,"",'AE Cor NUTS II Tab'!G45/'BdP_Series Longas'!$F65*100)</f>
        <v>63170.070146356113</v>
      </c>
      <c r="H45" s="36">
        <f>IF(SUM('BdP_Series Longas'!B65*1000)=0,"",SUM('BdP_Series Longas'!B65*1000))</f>
        <v>34204500</v>
      </c>
      <c r="I45" s="44">
        <f>IF(SUM('BdP_Series Longas'!F65)=0,"",SUM('BdP_Series Longas'!F65))</f>
        <v>105.11306991770088</v>
      </c>
      <c r="J45" s="36">
        <f>IF(SUM('BdP_Series Longas'!C65*1000)=0,"",SUM('BdP_Series Longas'!C65*1000))</f>
        <v>198528700</v>
      </c>
    </row>
    <row r="46" spans="1:10" ht="20.100000000000001" customHeight="1" x14ac:dyDescent="0.3">
      <c r="A46" s="31">
        <f t="shared" si="0"/>
        <v>2019</v>
      </c>
      <c r="B46" s="35" t="str">
        <f>IF(SUM('AE Cor NUTS II Tab'!B46)=0,"",'AE Cor NUTS II Tab'!B46/'BdP_Series Longas'!$F66*100)</f>
        <v/>
      </c>
      <c r="C46" s="36" t="str">
        <f>IF(SUM('AE Cor NUTS II Tab'!C46)=0,"",'AE Cor NUTS II Tab'!C46/'BdP_Series Longas'!$F66*100)</f>
        <v/>
      </c>
      <c r="D46" s="36" t="str">
        <f>IF(SUM('AE Cor NUTS II Tab'!D46)=0,"",'AE Cor NUTS II Tab'!D46/'BdP_Series Longas'!$F66*100)</f>
        <v/>
      </c>
      <c r="E46" s="36" t="str">
        <f>IF(SUM('AE Cor NUTS II Tab'!E46)=0,"",'AE Cor NUTS II Tab'!E46/'BdP_Series Longas'!$F66*100)</f>
        <v/>
      </c>
      <c r="F46" s="36" t="str">
        <f>IF(SUM('AE Cor NUTS II Tab'!F46)=0,"",'AE Cor NUTS II Tab'!F46/'BdP_Series Longas'!$F66*100)</f>
        <v/>
      </c>
      <c r="G46" s="36">
        <f>IF(SUM('AE Cor NUTS II Tab'!G46)=0,"",'AE Cor NUTS II Tab'!G46/'BdP_Series Longas'!$F66*100)</f>
        <v>318541.59592529718</v>
      </c>
      <c r="H46" s="36">
        <f>IF(SUM('BdP_Series Longas'!B66*1000)=0,"",SUM('BdP_Series Longas'!B66*1000))</f>
        <v>36047300</v>
      </c>
      <c r="I46" s="44">
        <f>IF(SUM('BdP_Series Longas'!F66)=0,"",SUM('BdP_Series Longas'!F66))</f>
        <v>107.67824497257767</v>
      </c>
      <c r="J46" s="36">
        <f>IF(SUM('BdP_Series Longas'!C66*1000)=0,"",SUM('BdP_Series Longas'!C66*1000))</f>
        <v>203854900</v>
      </c>
    </row>
    <row r="47" spans="1:10" ht="20.100000000000001" customHeight="1" x14ac:dyDescent="0.3">
      <c r="A47" s="31">
        <f t="shared" si="0"/>
        <v>2020</v>
      </c>
      <c r="B47" s="35" t="str">
        <f>IF(SUM('AE Cor NUTS II Tab'!B47)=0,"",'AE Cor NUTS II Tab'!B47/'BdP_Series Longas'!$F67*100)</f>
        <v/>
      </c>
      <c r="C47" s="36" t="str">
        <f>IF(SUM('AE Cor NUTS II Tab'!C47)=0,"",'AE Cor NUTS II Tab'!C47/'BdP_Series Longas'!$F67*100)</f>
        <v/>
      </c>
      <c r="D47" s="36" t="str">
        <f>IF(SUM('AE Cor NUTS II Tab'!D47)=0,"",'AE Cor NUTS II Tab'!D47/'BdP_Series Longas'!$F67*100)</f>
        <v/>
      </c>
      <c r="E47" s="36" t="str">
        <f>IF(SUM('AE Cor NUTS II Tab'!E47)=0,"",'AE Cor NUTS II Tab'!E47/'BdP_Series Longas'!$F67*100)</f>
        <v/>
      </c>
      <c r="F47" s="36" t="str">
        <f>IF(SUM('AE Cor NUTS II Tab'!F47)=0,"",'AE Cor NUTS II Tab'!F47/'BdP_Series Longas'!$F67*100)</f>
        <v/>
      </c>
      <c r="G47" s="36">
        <f>IF(SUM('AE Cor NUTS II Tab'!G47)=0,"",'AE Cor NUTS II Tab'!G47/'BdP_Series Longas'!$F67*100)</f>
        <v>295030.81033918646</v>
      </c>
      <c r="H47" s="36">
        <f>IF(SUM('BdP_Series Longas'!B67*1000)=0,"",SUM('BdP_Series Longas'!B67*1000))</f>
        <v>35262500</v>
      </c>
      <c r="I47" s="44">
        <f>IF(SUM('BdP_Series Longas'!F67)=0,"",SUM('BdP_Series Longas'!F67))</f>
        <v>109.20893300248137</v>
      </c>
      <c r="J47" s="36">
        <f>IF(SUM('BdP_Series Longas'!C67*1000)=0,"",SUM('BdP_Series Longas'!C67*1000))</f>
        <v>186933900.00000003</v>
      </c>
    </row>
    <row r="48" spans="1:10" ht="20.100000000000001" customHeight="1" x14ac:dyDescent="0.3">
      <c r="A48" s="31">
        <f t="shared" si="0"/>
        <v>2021</v>
      </c>
      <c r="B48" s="35" t="str">
        <f>IF(SUM('AE Cor NUTS II Tab'!B48)=0,"",'AE Cor NUTS II Tab'!B48/'BdP_Series Longas'!$F68*100)</f>
        <v/>
      </c>
      <c r="C48" s="36" t="str">
        <f>IF(SUM('AE Cor NUTS II Tab'!C48)=0,"",'AE Cor NUTS II Tab'!C48/'BdP_Series Longas'!$F68*100)</f>
        <v/>
      </c>
      <c r="D48" s="36" t="str">
        <f>IF(SUM('AE Cor NUTS II Tab'!D48)=0,"",'AE Cor NUTS II Tab'!D48/'BdP_Series Longas'!$F68*100)</f>
        <v/>
      </c>
      <c r="E48" s="36" t="str">
        <f>IF(SUM('AE Cor NUTS II Tab'!E48)=0,"",'AE Cor NUTS II Tab'!E48/'BdP_Series Longas'!$F68*100)</f>
        <v/>
      </c>
      <c r="F48" s="36" t="str">
        <f>IF(SUM('AE Cor NUTS II Tab'!F48)=0,"",'AE Cor NUTS II Tab'!F48/'BdP_Series Longas'!$F68*100)</f>
        <v/>
      </c>
      <c r="G48" s="36">
        <f>IF(SUM('AE Cor NUTS II Tab'!G48)=0,"",'AE Cor NUTS II Tab'!G48/'BdP_Series Longas'!$F68*100)</f>
        <v>424041.06071577518</v>
      </c>
      <c r="H48" s="36">
        <f>IF(SUM('BdP_Series Longas'!B68*1000)=0,"",SUM('BdP_Series Longas'!B68*1000))</f>
        <v>38106500</v>
      </c>
      <c r="I48" s="44">
        <f>IF(SUM('BdP_Series Longas'!F68)=0,"",SUM('BdP_Series Longas'!F68))</f>
        <v>114.5195701520738</v>
      </c>
      <c r="J48" s="36">
        <f>IF(SUM('BdP_Series Longas'!C68*1000)=0,"",SUM('BdP_Series Longas'!C68*1000))</f>
        <v>197659099.99999997</v>
      </c>
    </row>
    <row r="49" spans="1:10" ht="20.100000000000001" customHeight="1" x14ac:dyDescent="0.3">
      <c r="A49" s="31">
        <f t="shared" si="0"/>
        <v>2022</v>
      </c>
      <c r="B49" s="35" t="str">
        <f>IF(SUM('AE Cor NUTS II Tab'!B49)=0,"",'AE Cor NUTS II Tab'!B49/'BdP_Series Longas'!$F69*100)</f>
        <v/>
      </c>
      <c r="C49" s="36" t="str">
        <f>IF(SUM('AE Cor NUTS II Tab'!C49)=0,"",'AE Cor NUTS II Tab'!C49/'BdP_Series Longas'!$F69*100)</f>
        <v/>
      </c>
      <c r="D49" s="36" t="str">
        <f>IF(SUM('AE Cor NUTS II Tab'!D49)=0,"",'AE Cor NUTS II Tab'!D49/'BdP_Series Longas'!$F69*100)</f>
        <v/>
      </c>
      <c r="E49" s="36" t="str">
        <f>IF(SUM('AE Cor NUTS II Tab'!E49)=0,"",'AE Cor NUTS II Tab'!E49/'BdP_Series Longas'!$F69*100)</f>
        <v/>
      </c>
      <c r="F49" s="36" t="str">
        <f>IF(SUM('AE Cor NUTS II Tab'!F49)=0,"",'AE Cor NUTS II Tab'!F49/'BdP_Series Longas'!$F69*100)</f>
        <v/>
      </c>
      <c r="G49" s="36">
        <f>IF(SUM('AE Cor NUTS II Tab'!G49)=0,"",'AE Cor NUTS II Tab'!G49/'BdP_Series Longas'!$F69*100)</f>
        <v>382262.67129691463</v>
      </c>
      <c r="H49" s="36">
        <f>IF(SUM('BdP_Series Longas'!B69*1000)=0,"",SUM('BdP_Series Longas'!B69*1000))</f>
        <v>39248500</v>
      </c>
      <c r="I49" s="44">
        <f>IF(SUM('BdP_Series Longas'!F69)=0,"",SUM('BdP_Series Longas'!F69))</f>
        <v>123.99327362829153</v>
      </c>
      <c r="J49" s="36">
        <f>IF(SUM('BdP_Series Longas'!C69*1000)=0,"",SUM('BdP_Series Longas'!C69*1000))</f>
        <v>211154300</v>
      </c>
    </row>
    <row r="50" spans="1:10" ht="20.100000000000001" customHeight="1" x14ac:dyDescent="0.3">
      <c r="A50" s="31">
        <f t="shared" si="0"/>
        <v>2023</v>
      </c>
      <c r="B50" s="35" t="str">
        <f>IF(SUM('AE Cor NUTS II Tab'!B50)=0,"",'AE Cor NUTS II Tab'!B50/'BdP_Series Longas'!$F70*100)</f>
        <v/>
      </c>
      <c r="C50" s="36" t="str">
        <f>IF(SUM('AE Cor NUTS II Tab'!C50)=0,"",'AE Cor NUTS II Tab'!C50/'BdP_Series Longas'!$F70*100)</f>
        <v/>
      </c>
      <c r="D50" s="36" t="str">
        <f>IF(SUM('AE Cor NUTS II Tab'!D50)=0,"",'AE Cor NUTS II Tab'!D50/'BdP_Series Longas'!$F70*100)</f>
        <v/>
      </c>
      <c r="E50" s="36" t="str">
        <f>IF(SUM('AE Cor NUTS II Tab'!E50)=0,"",'AE Cor NUTS II Tab'!E50/'BdP_Series Longas'!$F70*100)</f>
        <v/>
      </c>
      <c r="F50" s="36" t="str">
        <f>IF(SUM('AE Cor NUTS II Tab'!F50)=0,"",'AE Cor NUTS II Tab'!F50/'BdP_Series Longas'!$F70*100)</f>
        <v/>
      </c>
      <c r="G50" s="36">
        <f>IF(SUM('AE Cor NUTS II Tab'!G50)=0,"",'AE Cor NUTS II Tab'!G50/'BdP_Series Longas'!$F70*100)</f>
        <v>387865.8572977258</v>
      </c>
      <c r="H50" s="36">
        <f>IF(SUM('BdP_Series Longas'!B70*1000)=0,"",SUM('BdP_Series Longas'!B70*1000))</f>
        <v>40249000</v>
      </c>
      <c r="I50" s="44">
        <f>IF(SUM('BdP_Series Longas'!F70)=0,"",SUM('BdP_Series Longas'!F70))</f>
        <v>127.88441948868294</v>
      </c>
      <c r="J50" s="36">
        <f>IF(SUM('BdP_Series Longas'!C70*1000)=0,"",SUM('BdP_Series Longas'!C70*1000))</f>
        <v>215929000</v>
      </c>
    </row>
    <row r="51" spans="1:10" ht="20.100000000000001" customHeight="1" thickBot="1" x14ac:dyDescent="0.35">
      <c r="A51" s="31"/>
      <c r="B51" s="36"/>
      <c r="C51" s="36"/>
      <c r="D51" s="36"/>
      <c r="E51" s="36"/>
      <c r="F51" s="36"/>
      <c r="G51" s="36"/>
      <c r="H51" s="36"/>
      <c r="I51" s="44"/>
      <c r="J51" s="36"/>
    </row>
    <row r="52" spans="1:10" ht="41.25" customHeight="1" x14ac:dyDescent="0.3">
      <c r="A52" s="87" t="s">
        <v>77</v>
      </c>
      <c r="B52" s="87"/>
      <c r="C52" s="87"/>
      <c r="D52" s="87"/>
      <c r="E52" s="87"/>
      <c r="F52" s="87"/>
      <c r="G52" s="87"/>
      <c r="H52" s="87"/>
      <c r="I52" s="87"/>
      <c r="J52" s="87"/>
    </row>
    <row r="53" spans="1:10" ht="54.75" customHeight="1" x14ac:dyDescent="0.3">
      <c r="A53" s="84" t="s">
        <v>125</v>
      </c>
      <c r="B53" s="74"/>
      <c r="C53" s="74"/>
      <c r="D53" s="74"/>
      <c r="E53" s="74"/>
      <c r="F53" s="74"/>
      <c r="G53" s="74"/>
      <c r="H53" s="74"/>
      <c r="I53" s="74"/>
      <c r="J53" s="74"/>
    </row>
    <row r="54" spans="1:10" x14ac:dyDescent="0.3">
      <c r="A54" s="84" t="str">
        <f>'AE Cor NUTS II Tab'!A54</f>
        <v>2012-2023:</v>
      </c>
      <c r="B54" s="74"/>
      <c r="C54" s="74"/>
      <c r="D54" s="74"/>
      <c r="E54" s="74"/>
      <c r="F54" s="74"/>
      <c r="G54" s="74"/>
      <c r="H54" s="74"/>
      <c r="I54" s="74"/>
      <c r="J54" s="74"/>
    </row>
    <row r="55" spans="1:10" x14ac:dyDescent="0.3">
      <c r="A55" s="74" t="s">
        <v>124</v>
      </c>
      <c r="B55" s="74"/>
      <c r="C55" s="74"/>
      <c r="D55" s="74"/>
      <c r="E55" s="74"/>
      <c r="F55" s="74"/>
      <c r="G55" s="74"/>
      <c r="H55" s="74"/>
      <c r="I55" s="74"/>
      <c r="J55" s="74"/>
    </row>
    <row r="56" spans="1:10" ht="15" customHeight="1" x14ac:dyDescent="0.3">
      <c r="A56" s="74" t="s">
        <v>61</v>
      </c>
      <c r="B56" s="74"/>
      <c r="C56" s="74"/>
      <c r="D56" s="74"/>
      <c r="E56" s="74"/>
      <c r="F56" s="74"/>
      <c r="G56" s="74"/>
      <c r="H56" s="74"/>
      <c r="I56" s="74"/>
      <c r="J56" s="74"/>
    </row>
    <row r="57" spans="1:10" ht="56.4" customHeight="1" x14ac:dyDescent="0.3">
      <c r="A57" s="74" t="s">
        <v>44</v>
      </c>
      <c r="B57" s="74"/>
      <c r="C57" s="74"/>
      <c r="D57" s="74"/>
      <c r="E57" s="74"/>
      <c r="F57" s="74"/>
      <c r="G57" s="74"/>
      <c r="H57" s="74"/>
      <c r="I57" s="74"/>
      <c r="J57" s="74"/>
    </row>
    <row r="58" spans="1:10" x14ac:dyDescent="0.3">
      <c r="A58" s="40"/>
    </row>
  </sheetData>
  <sheetProtection algorithmName="SHA-512" hashValue="uwcYsd6IuiIdqckcjlz0JgohQDfTY19PlXVhcDx27izpB3PZLQVHrZ00ngWpHbLnSxKT7vDF03YhR5iGYW/pQw==" saltValue="8pXzvP21L7dOPC05aqLKmQ==" spinCount="100000" sheet="1" objects="1" scenarios="1" autoFilter="0"/>
  <mergeCells count="10">
    <mergeCell ref="A56:J56"/>
    <mergeCell ref="A57:J57"/>
    <mergeCell ref="A1:J1"/>
    <mergeCell ref="A3:A4"/>
    <mergeCell ref="B3:G3"/>
    <mergeCell ref="H3:J3"/>
    <mergeCell ref="A52:J52"/>
    <mergeCell ref="A53:J53"/>
    <mergeCell ref="A54:J54"/>
    <mergeCell ref="A55:J55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90" fitToHeight="0" orientation="landscape" verticalDpi="300" r:id="rId1"/>
  <headerFooter alignWithMargins="0"/>
  <colBreaks count="1" manualBreakCount="1">
    <brk id="7" max="104857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4">
    <tabColor rgb="FF92D050"/>
    <pageSetUpPr fitToPage="1"/>
  </sheetPr>
  <dimension ref="A1:CP49"/>
  <sheetViews>
    <sheetView showGridLines="0" zoomScaleNormal="100" workbookViewId="0">
      <pane ySplit="2" topLeftCell="A33" activePane="bottomLeft" state="frozen"/>
      <selection sqref="A1:I1"/>
      <selection pane="bottomLeft" sqref="A1:XFD1048576"/>
    </sheetView>
  </sheetViews>
  <sheetFormatPr defaultColWidth="7" defaultRowHeight="14.4" x14ac:dyDescent="0.3"/>
  <cols>
    <col min="1" max="27" width="9.109375" style="34" customWidth="1"/>
    <col min="28" max="30" width="11.5546875" style="34" customWidth="1"/>
    <col min="31" max="16384" width="7" style="34"/>
  </cols>
  <sheetData>
    <row r="1" spans="1:94" s="22" customFormat="1" ht="33" customHeight="1" x14ac:dyDescent="0.3">
      <c r="A1" s="85" t="s">
        <v>39</v>
      </c>
      <c r="B1" s="85"/>
    </row>
    <row r="2" spans="1:94" s="23" customFormat="1" ht="19.5" customHeight="1" x14ac:dyDescent="0.3">
      <c r="A2" s="86" t="str">
        <f>AE_Const_Dados_Graf!B1&amp; " - Investimento em Infraestruturas da Rede de Autoestradas - Dados encadeados em volume (ano de referência = 2016)"</f>
        <v>Continente - Investimento em Infraestruturas da Rede de Autoestradas - Dados encadeados em volume (ano de referência = 2016)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</row>
    <row r="3" spans="1:94" s="23" customFormat="1" ht="19.5" customHeight="1" x14ac:dyDescent="0.3"/>
    <row r="4" spans="1:94" s="30" customFormat="1" ht="30" customHeight="1" x14ac:dyDescent="0.3">
      <c r="C4" s="29"/>
      <c r="D4" s="29"/>
      <c r="F4" s="29"/>
      <c r="G4" s="29"/>
      <c r="I4" s="29"/>
      <c r="J4" s="29"/>
      <c r="L4" s="29"/>
      <c r="M4" s="29"/>
      <c r="O4" s="29"/>
      <c r="P4" s="29"/>
      <c r="R4" s="29"/>
      <c r="S4" s="29"/>
      <c r="U4" s="29"/>
      <c r="V4" s="29"/>
      <c r="X4" s="29"/>
      <c r="Y4" s="29"/>
      <c r="AA4" s="29"/>
      <c r="AB4" s="29"/>
      <c r="AD4" s="29"/>
      <c r="AE4" s="29"/>
      <c r="AG4" s="29"/>
      <c r="AH4" s="29"/>
      <c r="AJ4" s="29"/>
      <c r="AK4" s="29"/>
      <c r="AM4" s="29"/>
      <c r="AN4" s="29"/>
      <c r="AP4" s="29"/>
      <c r="AQ4" s="29"/>
      <c r="AS4" s="29"/>
      <c r="AT4" s="29"/>
      <c r="AV4" s="29"/>
      <c r="AW4" s="29"/>
      <c r="AY4" s="29"/>
      <c r="AZ4" s="29"/>
      <c r="BB4" s="29"/>
      <c r="BC4" s="29"/>
      <c r="BE4" s="29"/>
      <c r="BF4" s="29"/>
      <c r="BH4" s="29"/>
      <c r="BI4" s="29"/>
      <c r="BK4" s="29"/>
      <c r="BL4" s="29"/>
      <c r="BN4" s="29"/>
      <c r="BO4" s="29"/>
      <c r="BQ4" s="29"/>
      <c r="BR4" s="29"/>
      <c r="BT4" s="29"/>
      <c r="BU4" s="29"/>
      <c r="BW4" s="29"/>
      <c r="BX4" s="29"/>
      <c r="BZ4" s="29"/>
      <c r="CA4" s="29"/>
      <c r="CC4" s="29"/>
      <c r="CD4" s="29"/>
      <c r="CF4" s="29"/>
      <c r="CG4" s="29"/>
      <c r="CI4" s="29"/>
      <c r="CJ4" s="29"/>
      <c r="CL4" s="29"/>
      <c r="CM4" s="29"/>
      <c r="CO4" s="29"/>
      <c r="CP4" s="29"/>
    </row>
    <row r="5" spans="1:94" ht="20.100000000000001" customHeight="1" x14ac:dyDescent="0.3"/>
    <row r="6" spans="1:94" ht="20.100000000000001" customHeight="1" x14ac:dyDescent="0.3"/>
    <row r="7" spans="1:94" ht="20.100000000000001" customHeight="1" x14ac:dyDescent="0.3"/>
    <row r="8" spans="1:94" ht="20.100000000000001" customHeight="1" x14ac:dyDescent="0.3"/>
    <row r="9" spans="1:94" ht="20.100000000000001" customHeight="1" x14ac:dyDescent="0.3"/>
    <row r="10" spans="1:94" ht="20.100000000000001" customHeight="1" x14ac:dyDescent="0.3"/>
    <row r="11" spans="1:94" ht="20.100000000000001" customHeight="1" x14ac:dyDescent="0.3"/>
    <row r="12" spans="1:94" ht="20.100000000000001" customHeight="1" x14ac:dyDescent="0.3"/>
    <row r="13" spans="1:94" ht="20.100000000000001" customHeight="1" x14ac:dyDescent="0.3"/>
    <row r="14" spans="1:94" ht="20.100000000000001" customHeight="1" x14ac:dyDescent="0.3"/>
    <row r="15" spans="1:94" ht="20.100000000000001" customHeight="1" x14ac:dyDescent="0.3"/>
    <row r="16" spans="1:94" ht="20.100000000000001" customHeight="1" x14ac:dyDescent="0.3"/>
    <row r="17" s="34" customFormat="1" ht="20.100000000000001" customHeight="1" x14ac:dyDescent="0.3"/>
    <row r="18" s="34" customFormat="1" ht="20.100000000000001" customHeight="1" x14ac:dyDescent="0.3"/>
    <row r="19" s="34" customFormat="1" ht="20.100000000000001" customHeight="1" x14ac:dyDescent="0.3"/>
    <row r="20" s="34" customFormat="1" ht="20.100000000000001" customHeight="1" x14ac:dyDescent="0.3"/>
    <row r="21" s="34" customFormat="1" ht="20.100000000000001" customHeight="1" x14ac:dyDescent="0.3"/>
    <row r="22" s="34" customFormat="1" ht="20.100000000000001" customHeight="1" x14ac:dyDescent="0.3"/>
    <row r="23" s="34" customFormat="1" ht="20.100000000000001" customHeight="1" x14ac:dyDescent="0.3"/>
    <row r="24" s="34" customFormat="1" ht="20.100000000000001" customHeight="1" x14ac:dyDescent="0.3"/>
    <row r="25" s="34" customFormat="1" ht="20.100000000000001" customHeight="1" x14ac:dyDescent="0.3"/>
    <row r="26" s="34" customFormat="1" ht="20.100000000000001" customHeight="1" x14ac:dyDescent="0.3"/>
    <row r="27" s="34" customFormat="1" ht="20.100000000000001" customHeight="1" x14ac:dyDescent="0.3"/>
    <row r="28" s="34" customFormat="1" ht="20.100000000000001" customHeight="1" x14ac:dyDescent="0.3"/>
    <row r="29" s="34" customFormat="1" ht="20.100000000000001" customHeight="1" x14ac:dyDescent="0.3"/>
    <row r="30" s="34" customFormat="1" ht="20.100000000000001" customHeight="1" x14ac:dyDescent="0.3"/>
    <row r="31" s="34" customFormat="1" ht="20.100000000000001" customHeight="1" x14ac:dyDescent="0.3"/>
    <row r="32" s="34" customFormat="1" ht="20.100000000000001" customHeight="1" x14ac:dyDescent="0.3"/>
    <row r="33" spans="1:24" ht="20.100000000000001" customHeight="1" x14ac:dyDescent="0.3"/>
    <row r="34" spans="1:24" ht="20.100000000000001" customHeight="1" x14ac:dyDescent="0.3"/>
    <row r="35" spans="1:24" ht="20.100000000000001" customHeight="1" x14ac:dyDescent="0.3"/>
    <row r="36" spans="1:24" ht="20.100000000000001" customHeight="1" x14ac:dyDescent="0.3"/>
    <row r="37" spans="1:24" ht="20.100000000000001" customHeight="1" x14ac:dyDescent="0.3"/>
    <row r="38" spans="1:24" ht="20.100000000000001" customHeight="1" x14ac:dyDescent="0.3"/>
    <row r="39" spans="1:24" ht="20.100000000000001" customHeight="1" x14ac:dyDescent="0.3"/>
    <row r="40" spans="1:24" ht="20.100000000000001" customHeight="1" x14ac:dyDescent="0.3"/>
    <row r="41" spans="1:24" ht="20.100000000000001" customHeight="1" x14ac:dyDescent="0.3"/>
    <row r="42" spans="1:24" ht="20.100000000000001" customHeight="1" x14ac:dyDescent="0.3"/>
    <row r="43" spans="1:24" ht="46.5" customHeight="1" x14ac:dyDescent="0.3">
      <c r="A43" s="74" t="s">
        <v>77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</row>
    <row r="44" spans="1:24" ht="43.2" customHeight="1" x14ac:dyDescent="0.3">
      <c r="A44" s="84" t="s">
        <v>126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</row>
    <row r="45" spans="1:24" x14ac:dyDescent="0.3">
      <c r="A45" s="84" t="str">
        <f>'AE Cor NUTS II Tab'!A54</f>
        <v>2012-2023: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</row>
    <row r="46" spans="1:24" x14ac:dyDescent="0.3">
      <c r="A46" s="74" t="s">
        <v>124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</row>
    <row r="47" spans="1:24" ht="15" customHeight="1" x14ac:dyDescent="0.3">
      <c r="A47" s="74" t="s">
        <v>61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</row>
    <row r="48" spans="1:24" ht="42" customHeight="1" x14ac:dyDescent="0.3">
      <c r="A48" s="74" t="s">
        <v>44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</row>
    <row r="49" s="34" customFormat="1" ht="54" customHeight="1" x14ac:dyDescent="0.3"/>
  </sheetData>
  <sheetProtection algorithmName="SHA-512" hashValue="PRaPE924uB4/A14UORkDMYSDaOapzum4JQNjGktpxBpw7nU+Ve1OY+W6gFgjLko9wBKcDVZ+CtX811wvYF5WlA==" saltValue="4QfP0Yz03i9+cMylzWEUWQ==" spinCount="100000" sheet="1" objects="1" scenarios="1" autoFilter="0"/>
  <mergeCells count="8">
    <mergeCell ref="A48:X48"/>
    <mergeCell ref="A1:B1"/>
    <mergeCell ref="A2:X2"/>
    <mergeCell ref="A43:X43"/>
    <mergeCell ref="A44:X44"/>
    <mergeCell ref="A47:X47"/>
    <mergeCell ref="A45:X45"/>
    <mergeCell ref="A46:X46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56" fitToHeight="0" orientation="landscape" verticalDpi="300" r:id="rId1"/>
  <headerFooter alignWithMargins="0"/>
  <rowBreaks count="1" manualBreakCount="1">
    <brk id="22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2337" r:id="rId4" name="Drop Down 1">
              <controlPr defaultSize="0" autoLine="0" autoPict="0">
                <anchor moveWithCells="1">
                  <from>
                    <xdr:col>2</xdr:col>
                    <xdr:colOff>0</xdr:colOff>
                    <xdr:row>0</xdr:row>
                    <xdr:rowOff>38100</xdr:rowOff>
                  </from>
                  <to>
                    <xdr:col>3</xdr:col>
                    <xdr:colOff>563880</xdr:colOff>
                    <xdr:row>0</xdr:row>
                    <xdr:rowOff>289560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Folha15">
    <tabColor rgb="FF00B050"/>
    <pageSetUpPr fitToPage="1"/>
  </sheetPr>
  <dimension ref="A1:BY58"/>
  <sheetViews>
    <sheetView showGridLines="0" zoomScaleNormal="100" workbookViewId="0">
      <pane xSplit="1" ySplit="4" topLeftCell="B38" activePane="bottomRight" state="frozen"/>
      <selection pane="topRight" activeCell="B1" sqref="B1"/>
      <selection pane="bottomLeft" activeCell="A5" sqref="A5"/>
      <selection pane="bottomRight" activeCell="L41" sqref="L41"/>
    </sheetView>
  </sheetViews>
  <sheetFormatPr defaultColWidth="7" defaultRowHeight="14.4" x14ac:dyDescent="0.3"/>
  <cols>
    <col min="1" max="1" width="6.6640625" style="34" bestFit="1" customWidth="1"/>
    <col min="2" max="9" width="15.109375" style="34" customWidth="1"/>
    <col min="10" max="10" width="9.109375" style="34" customWidth="1"/>
    <col min="11" max="13" width="11.5546875" style="34" customWidth="1"/>
    <col min="14" max="16384" width="7" style="34"/>
  </cols>
  <sheetData>
    <row r="1" spans="1:77" s="22" customFormat="1" ht="26.25" customHeight="1" x14ac:dyDescent="0.3">
      <c r="A1" s="75" t="s">
        <v>4</v>
      </c>
      <c r="B1" s="75"/>
      <c r="C1" s="75"/>
      <c r="D1" s="75"/>
      <c r="E1" s="75"/>
      <c r="F1" s="75"/>
      <c r="G1" s="75"/>
      <c r="H1" s="75"/>
      <c r="I1" s="75"/>
    </row>
    <row r="2" spans="1:77" s="23" customFormat="1" ht="19.5" customHeight="1" x14ac:dyDescent="0.3">
      <c r="B2" s="24"/>
      <c r="C2" s="24"/>
      <c r="D2" s="24"/>
      <c r="E2" s="24"/>
      <c r="F2" s="24"/>
      <c r="G2" s="25"/>
      <c r="H2" s="24"/>
      <c r="I2" s="25" t="s">
        <v>35</v>
      </c>
    </row>
    <row r="3" spans="1:77" s="23" customFormat="1" ht="19.5" customHeight="1" x14ac:dyDescent="0.3">
      <c r="A3" s="76"/>
      <c r="B3" s="78" t="s">
        <v>4</v>
      </c>
      <c r="C3" s="79"/>
      <c r="D3" s="79"/>
      <c r="E3" s="79"/>
      <c r="F3" s="79"/>
      <c r="G3" s="80"/>
      <c r="H3" s="81" t="s">
        <v>36</v>
      </c>
      <c r="I3" s="82"/>
    </row>
    <row r="4" spans="1:77" s="30" customFormat="1" ht="30" customHeight="1" x14ac:dyDescent="0.3">
      <c r="A4" s="77"/>
      <c r="B4" s="26" t="s">
        <v>0</v>
      </c>
      <c r="C4" s="26" t="s">
        <v>1</v>
      </c>
      <c r="D4" s="26" t="s">
        <v>33</v>
      </c>
      <c r="E4" s="26" t="s">
        <v>2</v>
      </c>
      <c r="F4" s="27" t="s">
        <v>3</v>
      </c>
      <c r="G4" s="28" t="s">
        <v>32</v>
      </c>
      <c r="H4" s="28" t="s">
        <v>37</v>
      </c>
      <c r="I4" s="27" t="s">
        <v>38</v>
      </c>
      <c r="J4" s="29"/>
      <c r="K4" s="29"/>
      <c r="M4" s="29"/>
      <c r="N4" s="29"/>
      <c r="P4" s="29"/>
      <c r="Q4" s="29"/>
      <c r="S4" s="29"/>
      <c r="T4" s="29"/>
      <c r="V4" s="29"/>
      <c r="W4" s="29"/>
      <c r="Y4" s="29"/>
      <c r="Z4" s="29"/>
      <c r="AB4" s="29"/>
      <c r="AC4" s="29"/>
      <c r="AE4" s="29"/>
      <c r="AF4" s="29"/>
      <c r="AH4" s="29"/>
      <c r="AI4" s="29"/>
      <c r="AK4" s="29"/>
      <c r="AL4" s="29"/>
      <c r="AN4" s="29"/>
      <c r="AO4" s="29"/>
      <c r="AQ4" s="29"/>
      <c r="AR4" s="29"/>
      <c r="AT4" s="29"/>
      <c r="AU4" s="29"/>
      <c r="AW4" s="29"/>
      <c r="AX4" s="29"/>
      <c r="AZ4" s="29"/>
      <c r="BA4" s="29"/>
      <c r="BC4" s="29"/>
      <c r="BD4" s="29"/>
      <c r="BF4" s="29"/>
      <c r="BG4" s="29"/>
      <c r="BI4" s="29"/>
      <c r="BJ4" s="29"/>
      <c r="BL4" s="29"/>
      <c r="BM4" s="29"/>
      <c r="BO4" s="29"/>
      <c r="BP4" s="29"/>
      <c r="BR4" s="29"/>
      <c r="BS4" s="29"/>
      <c r="BU4" s="29"/>
      <c r="BV4" s="29"/>
      <c r="BX4" s="29"/>
      <c r="BY4" s="29"/>
    </row>
    <row r="5" spans="1:77" ht="15.9" customHeight="1" x14ac:dyDescent="0.3">
      <c r="A5" s="31">
        <v>1978</v>
      </c>
      <c r="B5" s="32"/>
      <c r="C5" s="33"/>
      <c r="D5" s="33"/>
      <c r="E5" s="33"/>
      <c r="F5" s="33"/>
      <c r="G5" s="33">
        <v>14804.321584980198</v>
      </c>
      <c r="H5" s="33">
        <f>IF(SUM('BdP_Series Longas'!D25*1000)=0,"",SUM('BdP_Series Longas'!D25*1000))</f>
        <v>1489100</v>
      </c>
      <c r="I5" s="33">
        <f>IF(SUM('BdP_Series Longas'!E25*1000)=0,"",SUM('BdP_Series Longas'!E25*1000))</f>
        <v>5039200</v>
      </c>
    </row>
    <row r="6" spans="1:77" ht="15.9" customHeight="1" x14ac:dyDescent="0.3">
      <c r="A6" s="31">
        <f>A5+1</f>
        <v>1979</v>
      </c>
      <c r="B6" s="35"/>
      <c r="C6" s="36"/>
      <c r="D6" s="36"/>
      <c r="E6" s="36"/>
      <c r="F6" s="36"/>
      <c r="G6" s="36">
        <v>14728.324737382907</v>
      </c>
      <c r="H6" s="36">
        <f>IF(SUM('BdP_Series Longas'!D26*1000)=0,"",SUM('BdP_Series Longas'!D26*1000))</f>
        <v>2131000</v>
      </c>
      <c r="I6" s="36">
        <f>IF(SUM('BdP_Series Longas'!E26*1000)=0,"",SUM('BdP_Series Longas'!E26*1000))</f>
        <v>6404400</v>
      </c>
    </row>
    <row r="7" spans="1:77" ht="15.9" customHeight="1" x14ac:dyDescent="0.3">
      <c r="A7" s="31">
        <f t="shared" ref="A7:A50" si="0">A6+1</f>
        <v>1980</v>
      </c>
      <c r="B7" s="35">
        <v>1566</v>
      </c>
      <c r="C7" s="36">
        <v>1380</v>
      </c>
      <c r="D7" s="36">
        <v>2568</v>
      </c>
      <c r="E7" s="36">
        <v>2709</v>
      </c>
      <c r="F7" s="36">
        <v>246</v>
      </c>
      <c r="G7" s="36">
        <v>8468.6355882323605</v>
      </c>
      <c r="H7" s="36">
        <f>IF(SUM('BdP_Series Longas'!D27*1000)=0,"",SUM('BdP_Series Longas'!D27*1000))</f>
        <v>2428200</v>
      </c>
      <c r="I7" s="36">
        <f>IF(SUM('BdP_Series Longas'!E27*1000)=0,"",SUM('BdP_Series Longas'!E27*1000))</f>
        <v>8356900</v>
      </c>
    </row>
    <row r="8" spans="1:77" ht="15.9" customHeight="1" x14ac:dyDescent="0.3">
      <c r="A8" s="31">
        <f t="shared" si="0"/>
        <v>1981</v>
      </c>
      <c r="B8" s="35">
        <v>1421</v>
      </c>
      <c r="C8" s="36">
        <v>1775</v>
      </c>
      <c r="D8" s="36">
        <v>4481</v>
      </c>
      <c r="E8" s="36">
        <v>2178</v>
      </c>
      <c r="F8" s="36">
        <v>1978</v>
      </c>
      <c r="G8" s="36">
        <v>11833.047355872348</v>
      </c>
      <c r="H8" s="36">
        <f>IF(SUM('BdP_Series Longas'!D28*1000)=0,"",SUM('BdP_Series Longas'!D28*1000))</f>
        <v>3327100.0000000005</v>
      </c>
      <c r="I8" s="36">
        <f>IF(SUM('BdP_Series Longas'!E28*1000)=0,"",SUM('BdP_Series Longas'!E28*1000))</f>
        <v>10058300</v>
      </c>
    </row>
    <row r="9" spans="1:77" ht="15.9" customHeight="1" x14ac:dyDescent="0.3">
      <c r="A9" s="31">
        <f t="shared" si="0"/>
        <v>1982</v>
      </c>
      <c r="B9" s="35">
        <v>2738</v>
      </c>
      <c r="C9" s="36">
        <v>6365</v>
      </c>
      <c r="D9" s="36">
        <v>8420</v>
      </c>
      <c r="E9" s="36">
        <v>2723</v>
      </c>
      <c r="F9" s="36">
        <v>474</v>
      </c>
      <c r="G9" s="36">
        <v>20720.992408296006</v>
      </c>
      <c r="H9" s="36">
        <f>IF(SUM('BdP_Series Longas'!D29*1000)=0,"",SUM('BdP_Series Longas'!D29*1000))</f>
        <v>3960399.9999999995</v>
      </c>
      <c r="I9" s="36">
        <f>IF(SUM('BdP_Series Longas'!E29*1000)=0,"",SUM('BdP_Series Longas'!E29*1000))</f>
        <v>12147000</v>
      </c>
    </row>
    <row r="10" spans="1:77" ht="15.9" customHeight="1" x14ac:dyDescent="0.3">
      <c r="A10" s="31">
        <f t="shared" si="0"/>
        <v>1983</v>
      </c>
      <c r="B10" s="35">
        <v>3588</v>
      </c>
      <c r="C10" s="36">
        <v>7607</v>
      </c>
      <c r="D10" s="36">
        <v>5385</v>
      </c>
      <c r="E10" s="36">
        <v>2757</v>
      </c>
      <c r="F10" s="36">
        <v>516</v>
      </c>
      <c r="G10" s="36">
        <v>19851.777216907252</v>
      </c>
      <c r="H10" s="36">
        <f>IF(SUM('BdP_Series Longas'!D30*1000)=0,"",SUM('BdP_Series Longas'!D30*1000))</f>
        <v>4837500</v>
      </c>
      <c r="I10" s="36">
        <f>IF(SUM('BdP_Series Longas'!E30*1000)=0,"",SUM('BdP_Series Longas'!E30*1000))</f>
        <v>15440000</v>
      </c>
    </row>
    <row r="11" spans="1:77" ht="15.9" customHeight="1" x14ac:dyDescent="0.3">
      <c r="A11" s="31">
        <f t="shared" si="0"/>
        <v>1984</v>
      </c>
      <c r="B11" s="35">
        <v>5222</v>
      </c>
      <c r="C11" s="36">
        <v>5648</v>
      </c>
      <c r="D11" s="36">
        <v>4476</v>
      </c>
      <c r="E11" s="36">
        <v>3143</v>
      </c>
      <c r="F11" s="36">
        <v>1034</v>
      </c>
      <c r="G11" s="36">
        <v>19522.50576111571</v>
      </c>
      <c r="H11" s="36">
        <f>IF(SUM('BdP_Series Longas'!D31*1000)=0,"",SUM('BdP_Series Longas'!D31*1000))</f>
        <v>5235300</v>
      </c>
      <c r="I11" s="36">
        <f>IF(SUM('BdP_Series Longas'!E31*1000)=0,"",SUM('BdP_Series Longas'!E31*1000))</f>
        <v>18949000</v>
      </c>
    </row>
    <row r="12" spans="1:77" ht="15.9" customHeight="1" x14ac:dyDescent="0.3">
      <c r="A12" s="31">
        <f t="shared" si="0"/>
        <v>1985</v>
      </c>
      <c r="B12" s="35">
        <v>6829</v>
      </c>
      <c r="C12" s="36">
        <v>8234</v>
      </c>
      <c r="D12" s="36">
        <v>8847</v>
      </c>
      <c r="E12" s="36">
        <v>5011</v>
      </c>
      <c r="F12" s="36">
        <v>2620</v>
      </c>
      <c r="G12" s="36">
        <v>31540.881475643699</v>
      </c>
      <c r="H12" s="36">
        <f>IF(SUM('BdP_Series Longas'!D32*1000)=0,"",SUM('BdP_Series Longas'!D32*1000))</f>
        <v>5999400</v>
      </c>
      <c r="I12" s="36">
        <f>IF(SUM('BdP_Series Longas'!E32*1000)=0,"",SUM('BdP_Series Longas'!E32*1000))</f>
        <v>23226699.999999996</v>
      </c>
    </row>
    <row r="13" spans="1:77" ht="15.9" customHeight="1" x14ac:dyDescent="0.3">
      <c r="A13" s="31">
        <f t="shared" si="0"/>
        <v>1986</v>
      </c>
      <c r="B13" s="35">
        <v>11002</v>
      </c>
      <c r="C13" s="36">
        <v>13837</v>
      </c>
      <c r="D13" s="36">
        <v>12457</v>
      </c>
      <c r="E13" s="36">
        <v>10099</v>
      </c>
      <c r="F13" s="36">
        <v>1519</v>
      </c>
      <c r="G13" s="36">
        <v>48913.618180185753</v>
      </c>
      <c r="H13" s="36">
        <f>IF(SUM('BdP_Series Longas'!D33*1000)=0,"",SUM('BdP_Series Longas'!D33*1000))</f>
        <v>7063200</v>
      </c>
      <c r="I13" s="36">
        <f>IF(SUM('BdP_Series Longas'!E33*1000)=0,"",SUM('BdP_Series Longas'!E33*1000))</f>
        <v>28332600</v>
      </c>
    </row>
    <row r="14" spans="1:77" ht="15.9" customHeight="1" x14ac:dyDescent="0.3">
      <c r="A14" s="31">
        <f t="shared" si="0"/>
        <v>1987</v>
      </c>
      <c r="B14" s="35">
        <v>13313</v>
      </c>
      <c r="C14" s="36">
        <v>17614</v>
      </c>
      <c r="D14" s="36">
        <v>15673</v>
      </c>
      <c r="E14" s="36">
        <v>14118</v>
      </c>
      <c r="F14" s="36">
        <v>1871</v>
      </c>
      <c r="G14" s="36">
        <v>62589.893357009605</v>
      </c>
      <c r="H14" s="36">
        <f>IF(SUM('BdP_Series Longas'!D34*1000)=0,"",SUM('BdP_Series Longas'!D34*1000))</f>
        <v>9207300</v>
      </c>
      <c r="I14" s="36">
        <f>IF(SUM('BdP_Series Longas'!E34*1000)=0,"",SUM('BdP_Series Longas'!E34*1000))</f>
        <v>33508500</v>
      </c>
    </row>
    <row r="15" spans="1:77" ht="15.9" customHeight="1" x14ac:dyDescent="0.3">
      <c r="A15" s="31">
        <f t="shared" si="0"/>
        <v>1988</v>
      </c>
      <c r="B15" s="35">
        <v>17654</v>
      </c>
      <c r="C15" s="36">
        <v>20638</v>
      </c>
      <c r="D15" s="36">
        <v>18573</v>
      </c>
      <c r="E15" s="36">
        <v>16263</v>
      </c>
      <c r="F15" s="36">
        <v>5328</v>
      </c>
      <c r="G15" s="36">
        <v>78455.921229836094</v>
      </c>
      <c r="H15" s="36">
        <f>IF(SUM('BdP_Series Longas'!D35*1000)=0,"",SUM('BdP_Series Longas'!D35*1000))</f>
        <v>11703599.999999998</v>
      </c>
      <c r="I15" s="36">
        <f>IF(SUM('BdP_Series Longas'!E35*1000)=0,"",SUM('BdP_Series Longas'!E35*1000))</f>
        <v>40045800</v>
      </c>
    </row>
    <row r="16" spans="1:77" ht="15.9" customHeight="1" x14ac:dyDescent="0.3">
      <c r="A16" s="31">
        <f t="shared" si="0"/>
        <v>1989</v>
      </c>
      <c r="B16" s="35">
        <v>22902</v>
      </c>
      <c r="C16" s="36">
        <v>22961</v>
      </c>
      <c r="D16" s="36">
        <v>19577</v>
      </c>
      <c r="E16" s="36">
        <v>10823</v>
      </c>
      <c r="F16" s="36">
        <v>4938</v>
      </c>
      <c r="G16" s="36">
        <v>81200.382079189148</v>
      </c>
      <c r="H16" s="36">
        <f>IF(SUM('BdP_Series Longas'!D36*1000)=0,"",SUM('BdP_Series Longas'!D36*1000))</f>
        <v>13409199.999999998</v>
      </c>
      <c r="I16" s="36">
        <f>IF(SUM('BdP_Series Longas'!E36*1000)=0,"",SUM('BdP_Series Longas'!E36*1000))</f>
        <v>47221300</v>
      </c>
    </row>
    <row r="17" spans="1:9" ht="15.9" customHeight="1" x14ac:dyDescent="0.3">
      <c r="A17" s="31">
        <f t="shared" si="0"/>
        <v>1990</v>
      </c>
      <c r="B17" s="35">
        <v>16227</v>
      </c>
      <c r="C17" s="36">
        <v>34044</v>
      </c>
      <c r="D17" s="36">
        <v>34089</v>
      </c>
      <c r="E17" s="36">
        <v>17453</v>
      </c>
      <c r="F17" s="36">
        <v>6426</v>
      </c>
      <c r="G17" s="36">
        <v>108240.44053830269</v>
      </c>
      <c r="H17" s="36">
        <f>IF(SUM('BdP_Series Longas'!D37*1000)=0,"",SUM('BdP_Series Longas'!D37*1000))</f>
        <v>15365900</v>
      </c>
      <c r="I17" s="36">
        <f>IF(SUM('BdP_Series Longas'!E37*1000)=0,"",SUM('BdP_Series Longas'!E37*1000))</f>
        <v>56692000</v>
      </c>
    </row>
    <row r="18" spans="1:9" ht="15.9" customHeight="1" x14ac:dyDescent="0.3">
      <c r="A18" s="31">
        <f t="shared" si="0"/>
        <v>1991</v>
      </c>
      <c r="B18" s="35">
        <v>31585</v>
      </c>
      <c r="C18" s="36">
        <v>45103</v>
      </c>
      <c r="D18" s="36">
        <v>59484</v>
      </c>
      <c r="E18" s="36">
        <v>40240</v>
      </c>
      <c r="F18" s="36">
        <v>8155</v>
      </c>
      <c r="G18" s="36">
        <v>184567.2529204617</v>
      </c>
      <c r="H18" s="36">
        <f>IF(SUM('BdP_Series Longas'!D38*1000)=0,"",SUM('BdP_Series Longas'!D38*1000))</f>
        <v>17376300</v>
      </c>
      <c r="I18" s="36">
        <f>IF(SUM('BdP_Series Longas'!E38*1000)=0,"",SUM('BdP_Series Longas'!E38*1000))</f>
        <v>65005299.999999993</v>
      </c>
    </row>
    <row r="19" spans="1:9" ht="15.9" customHeight="1" x14ac:dyDescent="0.3">
      <c r="A19" s="31">
        <f t="shared" si="0"/>
        <v>1992</v>
      </c>
      <c r="B19" s="35">
        <v>36142</v>
      </c>
      <c r="C19" s="36">
        <v>56472</v>
      </c>
      <c r="D19" s="36">
        <v>65665</v>
      </c>
      <c r="E19" s="36">
        <v>48711</v>
      </c>
      <c r="F19" s="36">
        <v>6140</v>
      </c>
      <c r="G19" s="36">
        <v>213128.66491754871</v>
      </c>
      <c r="H19" s="36">
        <f>IF(SUM('BdP_Series Longas'!D39*1000)=0,"",SUM('BdP_Series Longas'!D39*1000))</f>
        <v>19442000</v>
      </c>
      <c r="I19" s="36">
        <f>IF(SUM('BdP_Series Longas'!E39*1000)=0,"",SUM('BdP_Series Longas'!E39*1000))</f>
        <v>72957600</v>
      </c>
    </row>
    <row r="20" spans="1:9" ht="15.9" customHeight="1" x14ac:dyDescent="0.3">
      <c r="A20" s="31">
        <f t="shared" si="0"/>
        <v>1993</v>
      </c>
      <c r="B20" s="35">
        <v>48389</v>
      </c>
      <c r="C20" s="36">
        <v>81750</v>
      </c>
      <c r="D20" s="36">
        <v>70840</v>
      </c>
      <c r="E20" s="36">
        <v>58181</v>
      </c>
      <c r="F20" s="36">
        <v>9143</v>
      </c>
      <c r="G20" s="36">
        <v>268304.14700571622</v>
      </c>
      <c r="H20" s="36">
        <f>IF(SUM('BdP_Series Longas'!D40*1000)=0,"",SUM('BdP_Series Longas'!D40*1000))</f>
        <v>18553100</v>
      </c>
      <c r="I20" s="36">
        <f>IF(SUM('BdP_Series Longas'!E40*1000)=0,"",SUM('BdP_Series Longas'!E40*1000))</f>
        <v>76065100</v>
      </c>
    </row>
    <row r="21" spans="1:9" ht="15.9" customHeight="1" x14ac:dyDescent="0.3">
      <c r="A21" s="31">
        <f t="shared" si="0"/>
        <v>1994</v>
      </c>
      <c r="B21" s="35">
        <v>50466</v>
      </c>
      <c r="C21" s="36">
        <v>101834</v>
      </c>
      <c r="D21" s="36">
        <v>69893</v>
      </c>
      <c r="E21" s="36">
        <v>65997</v>
      </c>
      <c r="F21" s="36">
        <v>8419</v>
      </c>
      <c r="G21" s="36">
        <v>296610.16949152545</v>
      </c>
      <c r="H21" s="36">
        <f>IF(SUM('BdP_Series Longas'!D41*1000)=0,"",SUM('BdP_Series Longas'!D41*1000))</f>
        <v>19235100</v>
      </c>
      <c r="I21" s="36">
        <f>IF(SUM('BdP_Series Longas'!E41*1000)=0,"",SUM('BdP_Series Longas'!E41*1000))</f>
        <v>82468799.999999985</v>
      </c>
    </row>
    <row r="22" spans="1:9" ht="15.9" customHeight="1" x14ac:dyDescent="0.3">
      <c r="A22" s="31">
        <f t="shared" si="0"/>
        <v>1995</v>
      </c>
      <c r="B22" s="35">
        <v>29653</v>
      </c>
      <c r="C22" s="36">
        <v>82940</v>
      </c>
      <c r="D22" s="36">
        <v>84660</v>
      </c>
      <c r="E22" s="36">
        <v>37753</v>
      </c>
      <c r="F22" s="36">
        <v>5075</v>
      </c>
      <c r="G22" s="36">
        <v>240080.93993475725</v>
      </c>
      <c r="H22" s="36">
        <f>IF(SUM('BdP_Series Longas'!D42*1000)=0,"",SUM('BdP_Series Longas'!D42*1000))</f>
        <v>20727200</v>
      </c>
      <c r="I22" s="36">
        <f>IF(SUM('BdP_Series Longas'!E42*1000)=0,"",SUM('BdP_Series Longas'!E42*1000))</f>
        <v>89028600</v>
      </c>
    </row>
    <row r="23" spans="1:9" ht="15.9" customHeight="1" x14ac:dyDescent="0.3">
      <c r="A23" s="31">
        <f t="shared" si="0"/>
        <v>1996</v>
      </c>
      <c r="B23" s="35">
        <v>76002</v>
      </c>
      <c r="C23" s="36">
        <v>83564</v>
      </c>
      <c r="D23" s="36">
        <v>149809</v>
      </c>
      <c r="E23" s="36">
        <v>44583</v>
      </c>
      <c r="F23" s="36">
        <v>5891</v>
      </c>
      <c r="G23" s="36">
        <v>359847.76688181481</v>
      </c>
      <c r="H23" s="36">
        <f>IF(SUM('BdP_Series Longas'!D43*1000)=0,"",SUM('BdP_Series Longas'!D43*1000))</f>
        <v>22478100</v>
      </c>
      <c r="I23" s="36">
        <f>IF(SUM('BdP_Series Longas'!E43*1000)=0,"",SUM('BdP_Series Longas'!E43*1000))</f>
        <v>94351600</v>
      </c>
    </row>
    <row r="24" spans="1:9" ht="15.9" customHeight="1" x14ac:dyDescent="0.3">
      <c r="A24" s="31">
        <f t="shared" si="0"/>
        <v>1997</v>
      </c>
      <c r="B24" s="35">
        <v>64575</v>
      </c>
      <c r="C24" s="36">
        <v>82561</v>
      </c>
      <c r="D24" s="36">
        <v>284423</v>
      </c>
      <c r="E24" s="36">
        <v>95848</v>
      </c>
      <c r="F24" s="36">
        <v>1725</v>
      </c>
      <c r="G24" s="36">
        <v>529132.90968765272</v>
      </c>
      <c r="H24" s="36">
        <f>IF(SUM('BdP_Series Longas'!D44*1000)=0,"",SUM('BdP_Series Longas'!D44*1000))</f>
        <v>26603400</v>
      </c>
      <c r="I24" s="36">
        <f>IF(SUM('BdP_Series Longas'!E44*1000)=0,"",SUM('BdP_Series Longas'!E44*1000))</f>
        <v>102330900</v>
      </c>
    </row>
    <row r="25" spans="1:9" ht="15.9" customHeight="1" x14ac:dyDescent="0.3">
      <c r="A25" s="31">
        <f t="shared" si="0"/>
        <v>1998</v>
      </c>
      <c r="B25" s="35">
        <v>103984</v>
      </c>
      <c r="C25" s="36">
        <v>157229</v>
      </c>
      <c r="D25" s="36">
        <v>165373</v>
      </c>
      <c r="E25" s="36">
        <v>171010</v>
      </c>
      <c r="F25" s="36">
        <v>28815</v>
      </c>
      <c r="G25" s="36">
        <v>626411.20399836393</v>
      </c>
      <c r="H25" s="36">
        <f>IF(SUM('BdP_Series Longas'!D45*1000)=0,"",SUM('BdP_Series Longas'!D45*1000))</f>
        <v>30453100</v>
      </c>
      <c r="I25" s="36">
        <f>IF(SUM('BdP_Series Longas'!E45*1000)=0,"",SUM('BdP_Series Longas'!E45*1000))</f>
        <v>111353400</v>
      </c>
    </row>
    <row r="26" spans="1:9" ht="15.9" customHeight="1" x14ac:dyDescent="0.3">
      <c r="A26" s="31">
        <f t="shared" si="0"/>
        <v>1999</v>
      </c>
      <c r="B26" s="35">
        <v>139923</v>
      </c>
      <c r="C26" s="36">
        <v>147763</v>
      </c>
      <c r="D26" s="36">
        <v>158620</v>
      </c>
      <c r="E26" s="36">
        <v>135097</v>
      </c>
      <c r="F26" s="36">
        <v>21713</v>
      </c>
      <c r="G26" s="36">
        <v>603116.22489799582</v>
      </c>
      <c r="H26" s="36">
        <f>IF(SUM('BdP_Series Longas'!D46*1000)=0,"",SUM('BdP_Series Longas'!D46*1000))</f>
        <v>32999900</v>
      </c>
      <c r="I26" s="36">
        <f>IF(SUM('BdP_Series Longas'!E46*1000)=0,"",SUM('BdP_Series Longas'!E46*1000))</f>
        <v>119603300</v>
      </c>
    </row>
    <row r="27" spans="1:9" ht="15.9" customHeight="1" x14ac:dyDescent="0.3">
      <c r="A27" s="31">
        <f t="shared" si="0"/>
        <v>2000</v>
      </c>
      <c r="B27" s="35">
        <v>134701</v>
      </c>
      <c r="C27" s="36">
        <v>214448</v>
      </c>
      <c r="D27" s="36">
        <v>141313</v>
      </c>
      <c r="E27" s="36">
        <v>102922</v>
      </c>
      <c r="F27" s="36">
        <v>17862</v>
      </c>
      <c r="G27" s="36">
        <v>611245.66794026399</v>
      </c>
      <c r="H27" s="36">
        <f>IF(SUM('BdP_Series Longas'!D47*1000)=0,"",SUM('BdP_Series Longas'!D47*1000))</f>
        <v>35959899.999999993</v>
      </c>
      <c r="I27" s="36">
        <f>IF(SUM('BdP_Series Longas'!E47*1000)=0,"",SUM('BdP_Series Longas'!E47*1000))</f>
        <v>128414500</v>
      </c>
    </row>
    <row r="28" spans="1:9" ht="15.9" customHeight="1" x14ac:dyDescent="0.3">
      <c r="A28" s="31">
        <f t="shared" si="0"/>
        <v>2001</v>
      </c>
      <c r="B28" s="35">
        <v>143341</v>
      </c>
      <c r="C28" s="36">
        <v>75784</v>
      </c>
      <c r="D28" s="36">
        <v>181252</v>
      </c>
      <c r="E28" s="36">
        <v>95948</v>
      </c>
      <c r="F28" s="36">
        <v>3000</v>
      </c>
      <c r="G28" s="36">
        <v>499326.31900000002</v>
      </c>
      <c r="H28" s="36">
        <f>IF(SUM('BdP_Series Longas'!D48*1000)=0,"",SUM('BdP_Series Longas'!D48*1000))</f>
        <v>37177399.999999993</v>
      </c>
      <c r="I28" s="36">
        <f>IF(SUM('BdP_Series Longas'!E48*1000)=0,"",SUM('BdP_Series Longas'!E48*1000))</f>
        <v>135775100</v>
      </c>
    </row>
    <row r="29" spans="1:9" ht="15.9" customHeight="1" x14ac:dyDescent="0.3">
      <c r="A29" s="31">
        <f t="shared" si="0"/>
        <v>2002</v>
      </c>
      <c r="B29" s="35">
        <v>218507</v>
      </c>
      <c r="C29" s="36">
        <v>80383</v>
      </c>
      <c r="D29" s="36">
        <v>267145</v>
      </c>
      <c r="E29" s="36">
        <v>23166</v>
      </c>
      <c r="F29" s="36">
        <v>55400</v>
      </c>
      <c r="G29" s="36">
        <v>644599.54399999999</v>
      </c>
      <c r="H29" s="36">
        <f>IF(SUM('BdP_Series Longas'!D49*1000)=0,"",SUM('BdP_Series Longas'!D49*1000))</f>
        <v>36860500</v>
      </c>
      <c r="I29" s="36">
        <f>IF(SUM('BdP_Series Longas'!E49*1000)=0,"",SUM('BdP_Series Longas'!E49*1000))</f>
        <v>142554200</v>
      </c>
    </row>
    <row r="30" spans="1:9" ht="15.9" customHeight="1" x14ac:dyDescent="0.3">
      <c r="A30" s="31">
        <f t="shared" si="0"/>
        <v>2003</v>
      </c>
      <c r="B30" s="35">
        <v>307778</v>
      </c>
      <c r="C30" s="36">
        <v>111490</v>
      </c>
      <c r="D30" s="36">
        <v>301256</v>
      </c>
      <c r="E30" s="36">
        <v>31367</v>
      </c>
      <c r="F30" s="36">
        <v>78895</v>
      </c>
      <c r="G30" s="36">
        <v>830786.43500000006</v>
      </c>
      <c r="H30" s="36">
        <f>IF(SUM('BdP_Series Longas'!D50*1000)=0,"",SUM('BdP_Series Longas'!D50*1000))</f>
        <v>34706300</v>
      </c>
      <c r="I30" s="36">
        <f>IF(SUM('BdP_Series Longas'!E50*1000)=0,"",SUM('BdP_Series Longas'!E50*1000))</f>
        <v>146067800</v>
      </c>
    </row>
    <row r="31" spans="1:9" ht="15.9" customHeight="1" x14ac:dyDescent="0.3">
      <c r="A31" s="31">
        <f t="shared" si="0"/>
        <v>2004</v>
      </c>
      <c r="B31" s="35">
        <v>166784</v>
      </c>
      <c r="C31" s="36">
        <v>116281</v>
      </c>
      <c r="D31" s="36">
        <v>236808</v>
      </c>
      <c r="E31" s="36">
        <v>18177</v>
      </c>
      <c r="F31" s="36">
        <v>40319</v>
      </c>
      <c r="G31" s="36">
        <v>578369.49899999995</v>
      </c>
      <c r="H31" s="36">
        <f>IF(SUM('BdP_Series Longas'!D51*1000)=0,"",SUM('BdP_Series Longas'!D51*1000))</f>
        <v>35662700</v>
      </c>
      <c r="I31" s="36">
        <f>IF(SUM('BdP_Series Longas'!E51*1000)=0,"",SUM('BdP_Series Longas'!E51*1000))</f>
        <v>152248400.00000003</v>
      </c>
    </row>
    <row r="32" spans="1:9" ht="15.9" customHeight="1" x14ac:dyDescent="0.3">
      <c r="A32" s="31">
        <f t="shared" si="0"/>
        <v>2005</v>
      </c>
      <c r="B32" s="35">
        <v>105338</v>
      </c>
      <c r="C32" s="36">
        <v>137424</v>
      </c>
      <c r="D32" s="36">
        <v>187659</v>
      </c>
      <c r="E32" s="36">
        <v>18605</v>
      </c>
      <c r="F32" s="36">
        <v>32735</v>
      </c>
      <c r="G32" s="36">
        <v>481762.16399999999</v>
      </c>
      <c r="H32" s="36">
        <f>IF(SUM('BdP_Series Longas'!D52*1000)=0,"",SUM('BdP_Series Longas'!D52*1000))</f>
        <v>36667800</v>
      </c>
      <c r="I32" s="36">
        <f>IF(SUM('BdP_Series Longas'!E52*1000)=0,"",SUM('BdP_Series Longas'!E52*1000))</f>
        <v>158552700</v>
      </c>
    </row>
    <row r="33" spans="1:9" ht="15.9" customHeight="1" x14ac:dyDescent="0.3">
      <c r="A33" s="31">
        <f t="shared" si="0"/>
        <v>2006</v>
      </c>
      <c r="B33" s="35">
        <v>82020</v>
      </c>
      <c r="C33" s="36">
        <v>98510</v>
      </c>
      <c r="D33" s="36">
        <v>139186</v>
      </c>
      <c r="E33" s="36">
        <v>14357</v>
      </c>
      <c r="F33" s="36">
        <v>12167</v>
      </c>
      <c r="G33" s="36">
        <v>346238.68</v>
      </c>
      <c r="H33" s="36">
        <f>IF(SUM('BdP_Series Longas'!D53*1000)=0,"",SUM('BdP_Series Longas'!D53*1000))</f>
        <v>37463200.000000007</v>
      </c>
      <c r="I33" s="36">
        <f>IF(SUM('BdP_Series Longas'!E53*1000)=0,"",SUM('BdP_Series Longas'!E53*1000))</f>
        <v>166260400</v>
      </c>
    </row>
    <row r="34" spans="1:9" ht="15.9" customHeight="1" x14ac:dyDescent="0.3">
      <c r="A34" s="31">
        <f t="shared" si="0"/>
        <v>2007</v>
      </c>
      <c r="B34" s="35">
        <v>105751</v>
      </c>
      <c r="C34" s="36">
        <v>51876</v>
      </c>
      <c r="D34" s="36">
        <v>177398</v>
      </c>
      <c r="E34" s="36">
        <v>5840</v>
      </c>
      <c r="F34" s="36">
        <v>13995</v>
      </c>
      <c r="G34" s="36">
        <v>354860.29300000001</v>
      </c>
      <c r="H34" s="36">
        <f>IF(SUM('BdP_Series Longas'!D54*1000)=0,"",SUM('BdP_Series Longas'!D54*1000))</f>
        <v>39500799.999999993</v>
      </c>
      <c r="I34" s="36">
        <f>IF(SUM('BdP_Series Longas'!E54*1000)=0,"",SUM('BdP_Series Longas'!E54*1000))</f>
        <v>175483400</v>
      </c>
    </row>
    <row r="35" spans="1:9" ht="15.9" customHeight="1" x14ac:dyDescent="0.3">
      <c r="A35" s="31">
        <f t="shared" si="0"/>
        <v>2008</v>
      </c>
      <c r="B35" s="35">
        <v>174709</v>
      </c>
      <c r="C35" s="36">
        <v>126375</v>
      </c>
      <c r="D35" s="36">
        <v>157306</v>
      </c>
      <c r="E35" s="36">
        <v>19767</v>
      </c>
      <c r="F35" s="36">
        <v>2515</v>
      </c>
      <c r="G35" s="36">
        <v>480671.61800000002</v>
      </c>
      <c r="H35" s="36">
        <f>IF(SUM('BdP_Series Longas'!D55*1000)=0,"",SUM('BdP_Series Longas'!D55*1000))</f>
        <v>40929000</v>
      </c>
      <c r="I35" s="36">
        <f>IF(SUM('BdP_Series Longas'!E55*1000)=0,"",SUM('BdP_Series Longas'!E55*1000))</f>
        <v>179102800</v>
      </c>
    </row>
    <row r="36" spans="1:9" ht="15.9" customHeight="1" x14ac:dyDescent="0.3">
      <c r="A36" s="31">
        <f t="shared" si="0"/>
        <v>2009</v>
      </c>
      <c r="B36" s="35">
        <v>113577</v>
      </c>
      <c r="C36" s="36">
        <v>152412</v>
      </c>
      <c r="D36" s="36">
        <v>119126</v>
      </c>
      <c r="E36" s="36">
        <v>64853</v>
      </c>
      <c r="F36" s="36">
        <v>7901</v>
      </c>
      <c r="G36" s="36">
        <v>457869.09700000001</v>
      </c>
      <c r="H36" s="36">
        <f>IF(SUM('BdP_Series Longas'!D56*1000)=0,"",SUM('BdP_Series Longas'!D56*1000))</f>
        <v>37191100.000000007</v>
      </c>
      <c r="I36" s="36">
        <f>IF(SUM('BdP_Series Longas'!E56*1000)=0,"",SUM('BdP_Series Longas'!E56*1000))</f>
        <v>175416400</v>
      </c>
    </row>
    <row r="37" spans="1:9" ht="15.9" customHeight="1" x14ac:dyDescent="0.3">
      <c r="A37" s="31">
        <f t="shared" si="0"/>
        <v>2010</v>
      </c>
      <c r="B37" s="35">
        <v>94319</v>
      </c>
      <c r="C37" s="36">
        <v>174724</v>
      </c>
      <c r="D37" s="36">
        <v>77990</v>
      </c>
      <c r="E37" s="36">
        <v>72182</v>
      </c>
      <c r="F37" s="36">
        <v>31403</v>
      </c>
      <c r="G37" s="36">
        <v>450618.29800000001</v>
      </c>
      <c r="H37" s="36">
        <f>IF(SUM('BdP_Series Longas'!D57*1000)=0,"",SUM('BdP_Series Longas'!D57*1000))</f>
        <v>36952900</v>
      </c>
      <c r="I37" s="36">
        <f>IF(SUM('BdP_Series Longas'!E57*1000)=0,"",SUM('BdP_Series Longas'!E57*1000))</f>
        <v>179610800.00000003</v>
      </c>
    </row>
    <row r="38" spans="1:9" ht="15.9" customHeight="1" x14ac:dyDescent="0.3">
      <c r="A38" s="31">
        <f t="shared" si="0"/>
        <v>2011</v>
      </c>
      <c r="B38" s="35">
        <v>33126</v>
      </c>
      <c r="C38" s="36">
        <v>128966</v>
      </c>
      <c r="D38" s="36">
        <v>87764</v>
      </c>
      <c r="E38" s="36">
        <v>76078</v>
      </c>
      <c r="F38" s="36">
        <v>7178</v>
      </c>
      <c r="G38" s="36">
        <v>333112.59499999997</v>
      </c>
      <c r="H38" s="36">
        <f>IF(SUM('BdP_Series Longas'!D58*1000)=0,"",SUM('BdP_Series Longas'!D58*1000))</f>
        <v>32437399.999999996</v>
      </c>
      <c r="I38" s="36">
        <f>IF(SUM('BdP_Series Longas'!E58*1000)=0,"",SUM('BdP_Series Longas'!E58*1000))</f>
        <v>176096200</v>
      </c>
    </row>
    <row r="39" spans="1:9" ht="15.9" customHeight="1" x14ac:dyDescent="0.3">
      <c r="A39" s="31">
        <f t="shared" si="0"/>
        <v>2012</v>
      </c>
      <c r="B39" s="35"/>
      <c r="C39" s="36"/>
      <c r="D39" s="36"/>
      <c r="E39" s="36"/>
      <c r="F39" s="36"/>
      <c r="G39" s="36">
        <v>86131.312000000005</v>
      </c>
      <c r="H39" s="36">
        <f>IF(SUM('BdP_Series Longas'!D59*1000)=0,"",SUM('BdP_Series Longas'!D59*1000))</f>
        <v>26631600</v>
      </c>
      <c r="I39" s="36">
        <f>IF(SUM('BdP_Series Longas'!E59*1000)=0,"",SUM('BdP_Series Longas'!E59*1000))</f>
        <v>168295599.99999997</v>
      </c>
    </row>
    <row r="40" spans="1:9" ht="15.9" customHeight="1" x14ac:dyDescent="0.3">
      <c r="A40" s="31">
        <f t="shared" si="0"/>
        <v>2013</v>
      </c>
      <c r="B40" s="35"/>
      <c r="C40" s="36"/>
      <c r="D40" s="36"/>
      <c r="E40" s="36"/>
      <c r="F40" s="36"/>
      <c r="G40" s="36">
        <v>71046</v>
      </c>
      <c r="H40" s="36">
        <f>IF(SUM('BdP_Series Longas'!D60*1000)=0,"",SUM('BdP_Series Longas'!D60*1000))</f>
        <v>25150300</v>
      </c>
      <c r="I40" s="36">
        <f>IF(SUM('BdP_Series Longas'!E60*1000)=0,"",SUM('BdP_Series Longas'!E60*1000))</f>
        <v>170492300</v>
      </c>
    </row>
    <row r="41" spans="1:9" ht="15.9" customHeight="1" x14ac:dyDescent="0.3">
      <c r="A41" s="31">
        <f t="shared" si="0"/>
        <v>2014</v>
      </c>
      <c r="B41" s="35"/>
      <c r="C41" s="36"/>
      <c r="D41" s="36"/>
      <c r="E41" s="36"/>
      <c r="F41" s="36"/>
      <c r="G41" s="36">
        <v>120022</v>
      </c>
      <c r="H41" s="36">
        <f>IF(SUM('BdP_Series Longas'!D61*1000)=0,"",SUM('BdP_Series Longas'!D61*1000))</f>
        <v>26012699.999999996</v>
      </c>
      <c r="I41" s="36">
        <f>IF(SUM('BdP_Series Longas'!E61*1000)=0,"",SUM('BdP_Series Longas'!E61*1000))</f>
        <v>173053700</v>
      </c>
    </row>
    <row r="42" spans="1:9" ht="15.9" customHeight="1" x14ac:dyDescent="0.3">
      <c r="A42" s="31">
        <f t="shared" si="0"/>
        <v>2015</v>
      </c>
      <c r="B42" s="35"/>
      <c r="C42" s="36"/>
      <c r="D42" s="36"/>
      <c r="E42" s="36"/>
      <c r="F42" s="36"/>
      <c r="G42" s="36">
        <v>177192</v>
      </c>
      <c r="H42" s="36">
        <f>IF(SUM('BdP_Series Longas'!D62*1000)=0,"",SUM('BdP_Series Longas'!D62*1000))</f>
        <v>27886500</v>
      </c>
      <c r="I42" s="36">
        <f>IF(SUM('BdP_Series Longas'!E62*1000)=0,"",SUM('BdP_Series Longas'!E62*1000))</f>
        <v>179713200</v>
      </c>
    </row>
    <row r="43" spans="1:9" ht="15.9" customHeight="1" x14ac:dyDescent="0.3">
      <c r="A43" s="31">
        <f t="shared" si="0"/>
        <v>2016</v>
      </c>
      <c r="B43" s="35"/>
      <c r="C43" s="36"/>
      <c r="D43" s="36"/>
      <c r="E43" s="36"/>
      <c r="F43" s="36"/>
      <c r="G43" s="36">
        <v>78535.186000000002</v>
      </c>
      <c r="H43" s="36">
        <f>IF(SUM('BdP_Series Longas'!D63*1000)=0,"",SUM('BdP_Series Longas'!D63*1000))</f>
        <v>28893300</v>
      </c>
      <c r="I43" s="36">
        <f>IF(SUM('BdP_Series Longas'!E63*1000)=0,"",SUM('BdP_Series Longas'!E63*1000))</f>
        <v>186489800</v>
      </c>
    </row>
    <row r="44" spans="1:9" ht="15.9" customHeight="1" x14ac:dyDescent="0.3">
      <c r="A44" s="45">
        <f t="shared" si="0"/>
        <v>2017</v>
      </c>
      <c r="B44" s="35"/>
      <c r="C44" s="36"/>
      <c r="D44" s="36"/>
      <c r="E44" s="36"/>
      <c r="F44" s="36"/>
      <c r="G44" s="36">
        <v>110233</v>
      </c>
      <c r="H44" s="36">
        <f>IF(SUM('BdP_Series Longas'!D64*1000)=0,"",SUM('BdP_Series Longas'!D64*1000))</f>
        <v>32887699.999999996</v>
      </c>
      <c r="I44" s="36">
        <f>IF(SUM('BdP_Series Longas'!E64*1000)=0,"",SUM('BdP_Series Longas'!E64*1000))</f>
        <v>195947100</v>
      </c>
    </row>
    <row r="45" spans="1:9" ht="15.9" customHeight="1" x14ac:dyDescent="0.3">
      <c r="A45" s="45">
        <f t="shared" si="0"/>
        <v>2018</v>
      </c>
      <c r="B45" s="35"/>
      <c r="C45" s="36"/>
      <c r="D45" s="36"/>
      <c r="E45" s="36"/>
      <c r="F45" s="36"/>
      <c r="G45" s="36">
        <v>132561.31633999999</v>
      </c>
      <c r="H45" s="36">
        <f>IF(SUM('BdP_Series Longas'!D65*1000)=0,"",SUM('BdP_Series Longas'!D65*1000))</f>
        <v>35953400</v>
      </c>
      <c r="I45" s="36">
        <f>IF(SUM('BdP_Series Longas'!E65*1000)=0,"",SUM('BdP_Series Longas'!E65*1000))</f>
        <v>205184200</v>
      </c>
    </row>
    <row r="46" spans="1:9" ht="15.9" customHeight="1" x14ac:dyDescent="0.3">
      <c r="A46" s="45">
        <f t="shared" si="0"/>
        <v>2019</v>
      </c>
      <c r="B46" s="35"/>
      <c r="C46" s="36"/>
      <c r="D46" s="36"/>
      <c r="E46" s="36"/>
      <c r="F46" s="36"/>
      <c r="G46" s="36">
        <v>216152.21331799976</v>
      </c>
      <c r="H46" s="36">
        <f>IF(SUM('BdP_Series Longas'!D66*1000)=0,"",SUM('BdP_Series Longas'!D66*1000))</f>
        <v>38815100</v>
      </c>
      <c r="I46" s="36">
        <f>IF(SUM('BdP_Series Longas'!E66*1000)=0,"",SUM('BdP_Series Longas'!E66*1000))</f>
        <v>214374700</v>
      </c>
    </row>
    <row r="47" spans="1:9" ht="15.9" customHeight="1" x14ac:dyDescent="0.3">
      <c r="A47" s="45">
        <f t="shared" si="0"/>
        <v>2020</v>
      </c>
      <c r="B47" s="36"/>
      <c r="C47" s="36"/>
      <c r="D47" s="36"/>
      <c r="E47" s="36"/>
      <c r="F47" s="36"/>
      <c r="G47" s="36">
        <v>219705.76739999972</v>
      </c>
      <c r="H47" s="36">
        <f>IF(SUM('BdP_Series Longas'!D67*1000)=0,"",SUM('BdP_Series Longas'!D67*1000))</f>
        <v>38509799.999999993</v>
      </c>
      <c r="I47" s="36">
        <f>IF(SUM('BdP_Series Longas'!E67*1000)=0,"",SUM('BdP_Series Longas'!E67*1000))</f>
        <v>200518900.00000003</v>
      </c>
    </row>
    <row r="48" spans="1:9" ht="15.9" customHeight="1" x14ac:dyDescent="0.3">
      <c r="A48" s="45">
        <f t="shared" si="0"/>
        <v>2021</v>
      </c>
      <c r="B48" s="36"/>
      <c r="C48" s="36"/>
      <c r="D48" s="36"/>
      <c r="E48" s="36"/>
      <c r="F48" s="36"/>
      <c r="G48" s="36">
        <v>306582.1506099999</v>
      </c>
      <c r="H48" s="36">
        <f>IF(SUM('BdP_Series Longas'!D68*1000)=0,"",SUM('BdP_Series Longas'!D68*1000))</f>
        <v>43639400</v>
      </c>
      <c r="I48" s="36">
        <f>IF(SUM('BdP_Series Longas'!E68*1000)=0,"",SUM('BdP_Series Longas'!E68*1000))</f>
        <v>216053300</v>
      </c>
    </row>
    <row r="49" spans="1:10" ht="15.9" customHeight="1" x14ac:dyDescent="0.3">
      <c r="A49" s="45">
        <f t="shared" si="0"/>
        <v>2022</v>
      </c>
      <c r="B49" s="36"/>
      <c r="C49" s="36"/>
      <c r="D49" s="36"/>
      <c r="E49" s="36"/>
      <c r="F49" s="36"/>
      <c r="G49" s="36">
        <v>473252.13608000026</v>
      </c>
      <c r="H49" s="36">
        <f>IF(SUM('BdP_Series Longas'!D69*1000)=0,"",SUM('BdP_Series Longas'!D69*1000))</f>
        <v>48665500</v>
      </c>
      <c r="I49" s="36">
        <f>IF(SUM('BdP_Series Longas'!E69*1000)=0,"",SUM('BdP_Series Longas'!E69*1000))</f>
        <v>242340900.00000003</v>
      </c>
    </row>
    <row r="50" spans="1:10" ht="15.9" customHeight="1" x14ac:dyDescent="0.3">
      <c r="A50" s="45">
        <f t="shared" si="0"/>
        <v>2023</v>
      </c>
      <c r="B50" s="36"/>
      <c r="C50" s="36"/>
      <c r="D50" s="36"/>
      <c r="E50" s="36"/>
      <c r="F50" s="36"/>
      <c r="G50" s="36">
        <v>568207.53508000053</v>
      </c>
      <c r="H50" s="36">
        <f>IF(SUM('BdP_Series Longas'!D70*1000)=0,"",SUM('BdP_Series Longas'!D70*1000))</f>
        <v>51472200</v>
      </c>
      <c r="I50" s="36">
        <f>IF(SUM('BdP_Series Longas'!E70*1000)=0,"",SUM('BdP_Series Longas'!E70*1000))</f>
        <v>265502900.00000003</v>
      </c>
    </row>
    <row r="51" spans="1:10" ht="15.9" customHeight="1" thickBot="1" x14ac:dyDescent="0.35">
      <c r="A51" s="46"/>
      <c r="B51" s="47"/>
      <c r="C51" s="48"/>
      <c r="D51" s="48"/>
      <c r="E51" s="48"/>
      <c r="F51" s="48"/>
      <c r="G51" s="48"/>
      <c r="H51" s="48"/>
      <c r="I51" s="48"/>
    </row>
    <row r="52" spans="1:10" ht="42" customHeight="1" x14ac:dyDescent="0.3">
      <c r="A52" s="74" t="s">
        <v>75</v>
      </c>
      <c r="B52" s="74"/>
      <c r="C52" s="74"/>
      <c r="D52" s="74"/>
      <c r="E52" s="74"/>
      <c r="F52" s="74"/>
      <c r="G52" s="74"/>
      <c r="H52" s="74"/>
      <c r="I52" s="74"/>
      <c r="J52" s="38"/>
    </row>
    <row r="53" spans="1:10" ht="15" customHeight="1" x14ac:dyDescent="0.3">
      <c r="A53" s="84" t="str">
        <f>"2012"&amp;"-"&amp;Ferrovia_Cor_Dados_Graf!T4&amp;":"</f>
        <v>2012-2023:</v>
      </c>
      <c r="B53" s="84"/>
      <c r="C53" s="84"/>
      <c r="D53" s="84"/>
      <c r="E53" s="84"/>
      <c r="F53" s="84"/>
      <c r="G53" s="84"/>
      <c r="H53" s="84"/>
      <c r="I53" s="84"/>
      <c r="J53" s="38"/>
    </row>
    <row r="54" spans="1:10" x14ac:dyDescent="0.3">
      <c r="A54" s="74" t="s">
        <v>127</v>
      </c>
      <c r="B54" s="74"/>
      <c r="C54" s="74"/>
      <c r="D54" s="74"/>
      <c r="E54" s="74"/>
      <c r="F54" s="74"/>
      <c r="G54" s="74"/>
      <c r="H54" s="74"/>
      <c r="I54" s="74"/>
      <c r="J54" s="38"/>
    </row>
    <row r="55" spans="1:10" x14ac:dyDescent="0.3">
      <c r="A55" s="74" t="s">
        <v>61</v>
      </c>
      <c r="B55" s="74"/>
      <c r="C55" s="74"/>
      <c r="D55" s="74"/>
      <c r="E55" s="74"/>
      <c r="F55" s="74"/>
      <c r="G55" s="74"/>
      <c r="H55" s="74"/>
      <c r="I55" s="74"/>
      <c r="J55" s="38"/>
    </row>
    <row r="56" spans="1:10" ht="29.25" customHeight="1" x14ac:dyDescent="0.3">
      <c r="A56" s="74" t="s">
        <v>34</v>
      </c>
      <c r="B56" s="74"/>
      <c r="C56" s="74"/>
      <c r="D56" s="74"/>
      <c r="E56" s="74"/>
      <c r="F56" s="74"/>
      <c r="G56" s="74"/>
      <c r="H56" s="74"/>
      <c r="I56" s="74"/>
      <c r="J56" s="39"/>
    </row>
    <row r="57" spans="1:10" x14ac:dyDescent="0.3">
      <c r="A57" s="40"/>
      <c r="J57" s="39"/>
    </row>
    <row r="58" spans="1:10" x14ac:dyDescent="0.3">
      <c r="J58" s="39"/>
    </row>
  </sheetData>
  <sheetProtection algorithmName="SHA-512" hashValue="paGRZa5gNyUlXzMAdLI8c8T92bAsC3zKItiSyZe51uQucumuW8c8t7OYr+Qe5Q05YjMUE3QhHLEo06y6lmVjMw==" saltValue="5+R0JHS5T4QkRHlA9wyr/w==" spinCount="100000" sheet="1" objects="1" scenarios="1" autoFilter="0"/>
  <mergeCells count="9">
    <mergeCell ref="A55:I55"/>
    <mergeCell ref="A56:I56"/>
    <mergeCell ref="A1:I1"/>
    <mergeCell ref="A3:A4"/>
    <mergeCell ref="B3:G3"/>
    <mergeCell ref="H3:I3"/>
    <mergeCell ref="A52:I52"/>
    <mergeCell ref="A53:I53"/>
    <mergeCell ref="A54:I54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fitToHeight="0" orientation="landscape" verticalDpi="300" r:id="rId1"/>
  <headerFooter alignWithMargins="0"/>
  <colBreaks count="1" manualBreakCount="1">
    <brk id="7" max="104857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Folha16">
    <tabColor rgb="FF00B050"/>
    <pageSetUpPr fitToPage="1"/>
  </sheetPr>
  <dimension ref="A1:CP47"/>
  <sheetViews>
    <sheetView showGridLines="0" zoomScaleNormal="100" workbookViewId="0">
      <pane ySplit="2" topLeftCell="A3" activePane="bottomLeft" state="frozen"/>
      <selection pane="bottomLeft" sqref="A1:XFD1048576"/>
    </sheetView>
  </sheetViews>
  <sheetFormatPr defaultColWidth="7" defaultRowHeight="14.4" x14ac:dyDescent="0.3"/>
  <cols>
    <col min="1" max="27" width="9.109375" style="34" customWidth="1"/>
    <col min="28" max="30" width="11.5546875" style="34" customWidth="1"/>
    <col min="31" max="16384" width="7" style="34"/>
  </cols>
  <sheetData>
    <row r="1" spans="1:94" s="22" customFormat="1" ht="33" customHeight="1" x14ac:dyDescent="0.3">
      <c r="A1" s="85" t="s">
        <v>39</v>
      </c>
      <c r="B1" s="85"/>
    </row>
    <row r="2" spans="1:94" s="23" customFormat="1" ht="19.5" customHeight="1" x14ac:dyDescent="0.3">
      <c r="A2" s="86" t="str">
        <f>Ferrovia_Cor_Dados_Graf!B1&amp; " - Investimento em Infraestruturas Ferroviárias - Preços correntes"</f>
        <v>Continente - Investimento em Infraestruturas Ferroviárias - Preços correntes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</row>
    <row r="3" spans="1:94" s="23" customFormat="1" ht="19.5" customHeight="1" x14ac:dyDescent="0.3"/>
    <row r="4" spans="1:94" s="30" customFormat="1" ht="30" customHeight="1" x14ac:dyDescent="0.3">
      <c r="C4" s="29"/>
      <c r="D4" s="29"/>
      <c r="F4" s="29"/>
      <c r="G4" s="29"/>
      <c r="I4" s="29"/>
      <c r="J4" s="29"/>
      <c r="L4" s="29"/>
      <c r="M4" s="29"/>
      <c r="O4" s="29"/>
      <c r="P4" s="29"/>
      <c r="R4" s="29"/>
      <c r="S4" s="29"/>
      <c r="U4" s="29"/>
      <c r="V4" s="29"/>
      <c r="X4" s="29"/>
      <c r="Y4" s="29"/>
      <c r="AA4" s="29"/>
      <c r="AB4" s="29"/>
      <c r="AD4" s="29"/>
      <c r="AE4" s="29"/>
      <c r="AG4" s="29"/>
      <c r="AH4" s="29"/>
      <c r="AJ4" s="29"/>
      <c r="AK4" s="29"/>
      <c r="AM4" s="29"/>
      <c r="AN4" s="29"/>
      <c r="AP4" s="29"/>
      <c r="AQ4" s="29"/>
      <c r="AS4" s="29"/>
      <c r="AT4" s="29"/>
      <c r="AV4" s="29"/>
      <c r="AW4" s="29"/>
      <c r="AY4" s="29"/>
      <c r="AZ4" s="29"/>
      <c r="BB4" s="29"/>
      <c r="BC4" s="29"/>
      <c r="BE4" s="29"/>
      <c r="BF4" s="29"/>
      <c r="BH4" s="29"/>
      <c r="BI4" s="29"/>
      <c r="BK4" s="29"/>
      <c r="BL4" s="29"/>
      <c r="BN4" s="29"/>
      <c r="BO4" s="29"/>
      <c r="BQ4" s="29"/>
      <c r="BR4" s="29"/>
      <c r="BT4" s="29"/>
      <c r="BU4" s="29"/>
      <c r="BW4" s="29"/>
      <c r="BX4" s="29"/>
      <c r="BZ4" s="29"/>
      <c r="CA4" s="29"/>
      <c r="CC4" s="29"/>
      <c r="CD4" s="29"/>
      <c r="CF4" s="29"/>
      <c r="CG4" s="29"/>
      <c r="CI4" s="29"/>
      <c r="CJ4" s="29"/>
      <c r="CL4" s="29"/>
      <c r="CM4" s="29"/>
      <c r="CO4" s="29"/>
      <c r="CP4" s="29"/>
    </row>
    <row r="5" spans="1:94" ht="20.100000000000001" customHeight="1" x14ac:dyDescent="0.3"/>
    <row r="6" spans="1:94" ht="20.100000000000001" customHeight="1" x14ac:dyDescent="0.3"/>
    <row r="7" spans="1:94" ht="20.100000000000001" customHeight="1" x14ac:dyDescent="0.3"/>
    <row r="8" spans="1:94" ht="20.100000000000001" customHeight="1" x14ac:dyDescent="0.3"/>
    <row r="9" spans="1:94" ht="20.100000000000001" customHeight="1" x14ac:dyDescent="0.3"/>
    <row r="10" spans="1:94" ht="20.100000000000001" customHeight="1" x14ac:dyDescent="0.3"/>
    <row r="11" spans="1:94" ht="20.100000000000001" customHeight="1" x14ac:dyDescent="0.3"/>
    <row r="12" spans="1:94" ht="20.100000000000001" customHeight="1" x14ac:dyDescent="0.3"/>
    <row r="13" spans="1:94" ht="20.100000000000001" customHeight="1" x14ac:dyDescent="0.3"/>
    <row r="14" spans="1:94" ht="20.100000000000001" customHeight="1" x14ac:dyDescent="0.3"/>
    <row r="15" spans="1:94" ht="20.100000000000001" customHeight="1" x14ac:dyDescent="0.3"/>
    <row r="16" spans="1:94" ht="20.100000000000001" customHeight="1" x14ac:dyDescent="0.3"/>
    <row r="17" s="34" customFormat="1" ht="20.100000000000001" customHeight="1" x14ac:dyDescent="0.3"/>
    <row r="18" s="34" customFormat="1" ht="20.100000000000001" customHeight="1" x14ac:dyDescent="0.3"/>
    <row r="19" s="34" customFormat="1" ht="20.100000000000001" customHeight="1" x14ac:dyDescent="0.3"/>
    <row r="20" s="34" customFormat="1" ht="20.100000000000001" customHeight="1" x14ac:dyDescent="0.3"/>
    <row r="21" s="34" customFormat="1" ht="20.100000000000001" customHeight="1" x14ac:dyDescent="0.3"/>
    <row r="22" s="34" customFormat="1" ht="20.100000000000001" customHeight="1" x14ac:dyDescent="0.3"/>
    <row r="23" s="34" customFormat="1" ht="20.100000000000001" customHeight="1" x14ac:dyDescent="0.3"/>
    <row r="24" s="34" customFormat="1" ht="20.100000000000001" customHeight="1" x14ac:dyDescent="0.3"/>
    <row r="25" s="34" customFormat="1" ht="20.100000000000001" customHeight="1" x14ac:dyDescent="0.3"/>
    <row r="26" s="34" customFormat="1" ht="20.100000000000001" customHeight="1" x14ac:dyDescent="0.3"/>
    <row r="27" s="34" customFormat="1" ht="20.100000000000001" customHeight="1" x14ac:dyDescent="0.3"/>
    <row r="28" s="34" customFormat="1" ht="20.100000000000001" customHeight="1" x14ac:dyDescent="0.3"/>
    <row r="29" s="34" customFormat="1" ht="20.100000000000001" customHeight="1" x14ac:dyDescent="0.3"/>
    <row r="30" s="34" customFormat="1" ht="20.100000000000001" customHeight="1" x14ac:dyDescent="0.3"/>
    <row r="31" s="34" customFormat="1" ht="20.100000000000001" customHeight="1" x14ac:dyDescent="0.3"/>
    <row r="32" s="34" customFormat="1" ht="20.100000000000001" customHeight="1" x14ac:dyDescent="0.3"/>
    <row r="33" spans="1:25" ht="20.100000000000001" customHeight="1" x14ac:dyDescent="0.3"/>
    <row r="34" spans="1:25" ht="20.100000000000001" customHeight="1" x14ac:dyDescent="0.3"/>
    <row r="35" spans="1:25" ht="20.100000000000001" customHeight="1" x14ac:dyDescent="0.3"/>
    <row r="36" spans="1:25" ht="20.100000000000001" customHeight="1" x14ac:dyDescent="0.3"/>
    <row r="37" spans="1:25" ht="20.100000000000001" customHeight="1" x14ac:dyDescent="0.3"/>
    <row r="38" spans="1:25" ht="20.100000000000001" customHeight="1" x14ac:dyDescent="0.3"/>
    <row r="39" spans="1:25" ht="20.100000000000001" customHeight="1" x14ac:dyDescent="0.3"/>
    <row r="40" spans="1:25" ht="20.100000000000001" customHeight="1" x14ac:dyDescent="0.3"/>
    <row r="41" spans="1:25" ht="20.100000000000001" customHeight="1" x14ac:dyDescent="0.3"/>
    <row r="42" spans="1:25" ht="20.100000000000001" customHeight="1" x14ac:dyDescent="0.3"/>
    <row r="43" spans="1:25" ht="3" customHeight="1" x14ac:dyDescent="0.3"/>
    <row r="44" spans="1:25" ht="45" customHeight="1" x14ac:dyDescent="0.3">
      <c r="A44" s="74" t="s">
        <v>75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37"/>
    </row>
    <row r="45" spans="1:25" s="42" customFormat="1" x14ac:dyDescent="0.3">
      <c r="A45" s="84" t="str">
        <f>'Ferrovia Cor NUTS II Tab'!A53</f>
        <v>2012-2023:</v>
      </c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41"/>
    </row>
    <row r="46" spans="1:25" x14ac:dyDescent="0.3">
      <c r="A46" s="74" t="s">
        <v>128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37"/>
    </row>
    <row r="47" spans="1:25" ht="42.75" customHeight="1" x14ac:dyDescent="0.3">
      <c r="A47" s="74" t="s">
        <v>111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</row>
  </sheetData>
  <sheetProtection algorithmName="SHA-512" hashValue="PxW92+dD9Xc9NSfc+m6TUDJN0eg0lKOh+5vGYhgjiqjF4dUnHh9lJZUruP8H4GceYV893H3qC2cagFaZejWXPw==" saltValue="92K3LpO8Be7KQAFy7sJiDw==" spinCount="100000" sheet="1" objects="1" scenarios="1" autoFilter="0"/>
  <mergeCells count="6">
    <mergeCell ref="A1:B1"/>
    <mergeCell ref="A2:Y2"/>
    <mergeCell ref="A44:X44"/>
    <mergeCell ref="A45:X45"/>
    <mergeCell ref="A47:X47"/>
    <mergeCell ref="A46:X46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56" fitToHeight="0" orientation="landscape" verticalDpi="300" r:id="rId1"/>
  <headerFooter alignWithMargins="0"/>
  <rowBreaks count="1" manualBreakCount="1">
    <brk id="22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65" r:id="rId4" name="Drop Down 1">
              <controlPr defaultSize="0" autoLine="0" autoPict="0">
                <anchor moveWithCells="1">
                  <from>
                    <xdr:col>2</xdr:col>
                    <xdr:colOff>0</xdr:colOff>
                    <xdr:row>0</xdr:row>
                    <xdr:rowOff>38100</xdr:rowOff>
                  </from>
                  <to>
                    <xdr:col>3</xdr:col>
                    <xdr:colOff>563880</xdr:colOff>
                    <xdr:row>0</xdr:row>
                    <xdr:rowOff>289560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18">
    <tabColor rgb="FF92D050"/>
    <pageSetUpPr fitToPage="1"/>
  </sheetPr>
  <dimension ref="A1:CB57"/>
  <sheetViews>
    <sheetView showGridLines="0" zoomScaleNormal="100" workbookViewId="0">
      <pane xSplit="1" ySplit="4" topLeftCell="B45" activePane="bottomRight" state="frozen"/>
      <selection pane="topRight" activeCell="B1" sqref="B1"/>
      <selection pane="bottomLeft" activeCell="A5" sqref="A5"/>
      <selection pane="bottomRight" activeCell="E48" sqref="E48"/>
    </sheetView>
  </sheetViews>
  <sheetFormatPr defaultColWidth="7" defaultRowHeight="14.4" x14ac:dyDescent="0.3"/>
  <cols>
    <col min="1" max="1" width="6.6640625" style="34" bestFit="1" customWidth="1"/>
    <col min="2" max="10" width="15.109375" style="34" customWidth="1"/>
    <col min="11" max="11" width="5.6640625" style="34" customWidth="1"/>
    <col min="12" max="13" width="9.109375" style="34" customWidth="1"/>
    <col min="14" max="16" width="11.5546875" style="34" customWidth="1"/>
    <col min="17" max="16384" width="7" style="34"/>
  </cols>
  <sheetData>
    <row r="1" spans="1:80" s="22" customFormat="1" ht="33" customHeight="1" x14ac:dyDescent="0.3">
      <c r="A1" s="75" t="s">
        <v>4</v>
      </c>
      <c r="B1" s="75"/>
      <c r="C1" s="75"/>
      <c r="D1" s="75"/>
      <c r="E1" s="75"/>
      <c r="F1" s="75"/>
      <c r="G1" s="75"/>
      <c r="H1" s="75"/>
      <c r="I1" s="75"/>
      <c r="J1" s="75"/>
    </row>
    <row r="2" spans="1:80" s="23" customFormat="1" ht="19.5" customHeight="1" x14ac:dyDescent="0.3">
      <c r="B2" s="24"/>
      <c r="C2" s="24"/>
      <c r="D2" s="24"/>
      <c r="E2" s="24"/>
      <c r="F2" s="24"/>
      <c r="G2" s="25"/>
      <c r="H2" s="24"/>
      <c r="I2" s="24"/>
      <c r="J2" s="25" t="s">
        <v>203</v>
      </c>
    </row>
    <row r="3" spans="1:80" s="23" customFormat="1" ht="19.5" customHeight="1" x14ac:dyDescent="0.3">
      <c r="A3" s="76"/>
      <c r="B3" s="78" t="s">
        <v>4</v>
      </c>
      <c r="C3" s="79"/>
      <c r="D3" s="79"/>
      <c r="E3" s="79"/>
      <c r="F3" s="79"/>
      <c r="G3" s="80"/>
      <c r="H3" s="81" t="s">
        <v>36</v>
      </c>
      <c r="I3" s="82"/>
      <c r="J3" s="82"/>
    </row>
    <row r="4" spans="1:80" s="30" customFormat="1" ht="30" customHeight="1" x14ac:dyDescent="0.3">
      <c r="A4" s="77"/>
      <c r="B4" s="26" t="s">
        <v>0</v>
      </c>
      <c r="C4" s="26" t="s">
        <v>1</v>
      </c>
      <c r="D4" s="26" t="s">
        <v>33</v>
      </c>
      <c r="E4" s="26" t="s">
        <v>2</v>
      </c>
      <c r="F4" s="27" t="s">
        <v>3</v>
      </c>
      <c r="G4" s="28" t="s">
        <v>32</v>
      </c>
      <c r="H4" s="28" t="s">
        <v>37</v>
      </c>
      <c r="I4" s="28" t="s">
        <v>47</v>
      </c>
      <c r="J4" s="27" t="s">
        <v>38</v>
      </c>
      <c r="K4" s="29"/>
      <c r="M4" s="29"/>
      <c r="N4" s="29"/>
      <c r="P4" s="29"/>
      <c r="Q4" s="29"/>
      <c r="S4" s="29"/>
      <c r="T4" s="29"/>
      <c r="V4" s="29"/>
      <c r="W4" s="29"/>
      <c r="Y4" s="29"/>
      <c r="Z4" s="29"/>
      <c r="AB4" s="29"/>
      <c r="AC4" s="29"/>
      <c r="AE4" s="29"/>
      <c r="AF4" s="29"/>
      <c r="AH4" s="29"/>
      <c r="AI4" s="29"/>
      <c r="AK4" s="29"/>
      <c r="AL4" s="29"/>
      <c r="AN4" s="29"/>
      <c r="AO4" s="29"/>
      <c r="AQ4" s="29"/>
      <c r="AR4" s="29"/>
      <c r="AT4" s="29"/>
      <c r="AU4" s="29"/>
      <c r="AW4" s="29"/>
      <c r="AX4" s="29"/>
      <c r="AZ4" s="29"/>
      <c r="BA4" s="29"/>
      <c r="BC4" s="29"/>
      <c r="BD4" s="29"/>
      <c r="BF4" s="29"/>
      <c r="BG4" s="29"/>
      <c r="BI4" s="29"/>
      <c r="BJ4" s="29"/>
      <c r="BL4" s="29"/>
      <c r="BM4" s="29"/>
      <c r="BO4" s="29"/>
      <c r="BP4" s="29"/>
      <c r="BR4" s="29"/>
      <c r="BS4" s="29"/>
      <c r="BU4" s="29"/>
      <c r="BV4" s="29"/>
      <c r="BX4" s="29"/>
      <c r="BY4" s="29"/>
      <c r="CA4" s="29"/>
      <c r="CB4" s="29"/>
    </row>
    <row r="5" spans="1:80" ht="20.100000000000001" customHeight="1" x14ac:dyDescent="0.3">
      <c r="A5" s="31">
        <v>1978</v>
      </c>
      <c r="B5" s="32" t="str">
        <f>IF(SUM('Ferrovia Cor NUTS II Tab'!B5)=0,"",'Ferrovia Cor NUTS II Tab'!B5/'BdP_Series Longas'!$F25*100)</f>
        <v/>
      </c>
      <c r="C5" s="33" t="str">
        <f>IF(SUM('Ferrovia Cor NUTS II Tab'!C5)=0,"",'Ferrovia Cor NUTS II Tab'!C5/'BdP_Series Longas'!$F25*100)</f>
        <v/>
      </c>
      <c r="D5" s="33" t="str">
        <f>IF(SUM('Ferrovia Cor NUTS II Tab'!D5)=0,"",'Ferrovia Cor NUTS II Tab'!D5/'BdP_Series Longas'!$F25*100)</f>
        <v/>
      </c>
      <c r="E5" s="33" t="str">
        <f>IF(SUM('Ferrovia Cor NUTS II Tab'!E5)=0,"",'Ferrovia Cor NUTS II Tab'!E5/'BdP_Series Longas'!$F25*100)</f>
        <v/>
      </c>
      <c r="F5" s="33" t="str">
        <f>IF(SUM('Ferrovia Cor NUTS II Tab'!F5)=0,"",'Ferrovia Cor NUTS II Tab'!F5/'BdP_Series Longas'!$F25*100)</f>
        <v/>
      </c>
      <c r="G5" s="33">
        <f>IF(SUM('Ferrovia Cor NUTS II Tab'!G5)=0,"",'Ferrovia Cor NUTS II Tab'!G5/'BdP_Series Longas'!$F25*100)</f>
        <v>160835.31885389442</v>
      </c>
      <c r="H5" s="33">
        <f>IF(SUM('BdP_Series Longas'!B25*1000)=0,"",SUM('BdP_Series Longas'!B25*1000))</f>
        <v>16177699.999999998</v>
      </c>
      <c r="I5" s="43">
        <f>IF(SUM('BdP_Series Longas'!F25)=0,"",SUM('BdP_Series Longas'!F25))</f>
        <v>9.2046459014569439</v>
      </c>
      <c r="J5" s="33">
        <f>IF(SUM('BdP_Series Longas'!C25*1000)=0,"",SUM('BdP_Series Longas'!C25*1000))</f>
        <v>86932799.999999985</v>
      </c>
    </row>
    <row r="6" spans="1:80" ht="20.100000000000001" customHeight="1" x14ac:dyDescent="0.3">
      <c r="A6" s="31">
        <f>A5+1</f>
        <v>1979</v>
      </c>
      <c r="B6" s="35" t="str">
        <f>IF(SUM('Ferrovia Cor NUTS II Tab'!B6)=0,"",'Ferrovia Cor NUTS II Tab'!B6/'BdP_Series Longas'!$F26*100)</f>
        <v/>
      </c>
      <c r="C6" s="36" t="str">
        <f>IF(SUM('Ferrovia Cor NUTS II Tab'!C6)=0,"",'Ferrovia Cor NUTS II Tab'!C6/'BdP_Series Longas'!$F26*100)</f>
        <v/>
      </c>
      <c r="D6" s="36" t="str">
        <f>IF(SUM('Ferrovia Cor NUTS II Tab'!D6)=0,"",'Ferrovia Cor NUTS II Tab'!D6/'BdP_Series Longas'!$F26*100)</f>
        <v/>
      </c>
      <c r="E6" s="36" t="str">
        <f>IF(SUM('Ferrovia Cor NUTS II Tab'!E6)=0,"",'Ferrovia Cor NUTS II Tab'!E6/'BdP_Series Longas'!$F26*100)</f>
        <v/>
      </c>
      <c r="F6" s="36" t="str">
        <f>IF(SUM('Ferrovia Cor NUTS II Tab'!F6)=0,"",'Ferrovia Cor NUTS II Tab'!F6/'BdP_Series Longas'!$F26*100)</f>
        <v/>
      </c>
      <c r="G6" s="36">
        <f>IF(SUM('Ferrovia Cor NUTS II Tab'!G6)=0,"",'Ferrovia Cor NUTS II Tab'!G6/'BdP_Series Longas'!$F26*100)</f>
        <v>129096.42723588942</v>
      </c>
      <c r="H6" s="36">
        <f>IF(SUM('BdP_Series Longas'!B26*1000)=0,"",SUM('BdP_Series Longas'!B26*1000))</f>
        <v>18678600</v>
      </c>
      <c r="I6" s="44">
        <f>IF(SUM('BdP_Series Longas'!F26)=0,"",SUM('BdP_Series Longas'!F26))</f>
        <v>11.408777959804269</v>
      </c>
      <c r="J6" s="36">
        <f>IF(SUM('BdP_Series Longas'!C26*1000)=0,"",SUM('BdP_Series Longas'!C26*1000))</f>
        <v>91601700</v>
      </c>
    </row>
    <row r="7" spans="1:80" ht="20.100000000000001" customHeight="1" x14ac:dyDescent="0.3">
      <c r="A7" s="31">
        <f t="shared" ref="A7:A50" si="0">A6+1</f>
        <v>1980</v>
      </c>
      <c r="B7" s="35">
        <f>IF(SUM('Ferrovia Cor NUTS II Tab'!B7)=0,"",'Ferrovia Cor NUTS II Tab'!B7/'BdP_Series Longas'!$F27*100)</f>
        <v>10532.546330615271</v>
      </c>
      <c r="C7" s="36">
        <f>IF(SUM('Ferrovia Cor NUTS II Tab'!C7)=0,"",'Ferrovia Cor NUTS II Tab'!C7/'BdP_Series Longas'!$F27*100)</f>
        <v>9281.5542377069451</v>
      </c>
      <c r="D7" s="36">
        <f>IF(SUM('Ferrovia Cor NUTS II Tab'!D7)=0,"",'Ferrovia Cor NUTS II Tab'!D7/'BdP_Series Longas'!$F27*100)</f>
        <v>17271.761798863357</v>
      </c>
      <c r="E7" s="36">
        <f>IF(SUM('Ferrovia Cor NUTS II Tab'!E7)=0,"",'Ferrovia Cor NUTS II Tab'!E7/'BdP_Series Longas'!$F27*100)</f>
        <v>18220.094514455155</v>
      </c>
      <c r="F7" s="36">
        <f>IF(SUM('Ferrovia Cor NUTS II Tab'!F7)=0,"",'Ferrovia Cor NUTS II Tab'!F7/'BdP_Series Longas'!$F27*100)</f>
        <v>1654.5379293303681</v>
      </c>
      <c r="G7" s="36">
        <f>IF(SUM('Ferrovia Cor NUTS II Tab'!G7)=0,"",'Ferrovia Cor NUTS II Tab'!G7/'BdP_Series Longas'!$F27*100)</f>
        <v>56958.043863444858</v>
      </c>
      <c r="H7" s="36">
        <f>IF(SUM('BdP_Series Longas'!B27*1000)=0,"",SUM('BdP_Series Longas'!B27*1000))</f>
        <v>16331500</v>
      </c>
      <c r="I7" s="44">
        <f>IF(SUM('BdP_Series Longas'!F27)=0,"",SUM('BdP_Series Longas'!F27))</f>
        <v>14.868199491779688</v>
      </c>
      <c r="J7" s="36">
        <f>IF(SUM('BdP_Series Longas'!C27*1000)=0,"",SUM('BdP_Series Longas'!C27*1000))</f>
        <v>97847700</v>
      </c>
    </row>
    <row r="8" spans="1:80" ht="20.100000000000001" customHeight="1" x14ac:dyDescent="0.3">
      <c r="A8" s="31">
        <f t="shared" si="0"/>
        <v>1981</v>
      </c>
      <c r="B8" s="35">
        <f>IF(SUM('Ferrovia Cor NUTS II Tab'!B8)=0,"",'Ferrovia Cor NUTS II Tab'!B8/'BdP_Series Longas'!$F28*100)</f>
        <v>8103.0014727540492</v>
      </c>
      <c r="C8" s="36">
        <f>IF(SUM('Ferrovia Cor NUTS II Tab'!C8)=0,"",'Ferrovia Cor NUTS II Tab'!C8/'BdP_Series Longas'!$F28*100)</f>
        <v>10121.623936761742</v>
      </c>
      <c r="D8" s="36">
        <f>IF(SUM('Ferrovia Cor NUTS II Tab'!D8)=0,"",'Ferrovia Cor NUTS II Tab'!D8/'BdP_Series Longas'!$F28*100)</f>
        <v>25552.110907396825</v>
      </c>
      <c r="E8" s="36">
        <f>IF(SUM('Ferrovia Cor NUTS II Tab'!E8)=0,"",'Ferrovia Cor NUTS II Tab'!E8/'BdP_Series Longas'!$F28*100)</f>
        <v>12419.660244657507</v>
      </c>
      <c r="F8" s="36">
        <f>IF(SUM('Ferrovia Cor NUTS II Tab'!F8)=0,"",'Ferrovia Cor NUTS II Tab'!F8/'BdP_Series Longas'!$F28*100)</f>
        <v>11279.195575726606</v>
      </c>
      <c r="G8" s="36">
        <f>IF(SUM('Ferrovia Cor NUTS II Tab'!G8)=0,"",'Ferrovia Cor NUTS II Tab'!G8/'BdP_Series Longas'!$F28*100)</f>
        <v>67475.86217579314</v>
      </c>
      <c r="H8" s="36">
        <f>IF(SUM('BdP_Series Longas'!B28*1000)=0,"",SUM('BdP_Series Longas'!B28*1000))</f>
        <v>18972200</v>
      </c>
      <c r="I8" s="44">
        <f>IF(SUM('BdP_Series Longas'!F28)=0,"",SUM('BdP_Series Longas'!F28))</f>
        <v>17.536711609618287</v>
      </c>
      <c r="J8" s="36">
        <f>IF(SUM('BdP_Series Longas'!C28*1000)=0,"",SUM('BdP_Series Longas'!C28*1000))</f>
        <v>100281799.99999999</v>
      </c>
    </row>
    <row r="9" spans="1:80" ht="20.100000000000001" customHeight="1" x14ac:dyDescent="0.3">
      <c r="A9" s="31">
        <f t="shared" si="0"/>
        <v>1982</v>
      </c>
      <c r="B9" s="35">
        <f>IF(SUM('Ferrovia Cor NUTS II Tab'!B9)=0,"",'Ferrovia Cor NUTS II Tab'!B9/'BdP_Series Longas'!$F29*100)</f>
        <v>13454.25159074841</v>
      </c>
      <c r="C9" s="36">
        <f>IF(SUM('Ferrovia Cor NUTS II Tab'!C9)=0,"",'Ferrovia Cor NUTS II Tab'!C9/'BdP_Series Longas'!$F29*100)</f>
        <v>31276.958135541867</v>
      </c>
      <c r="D9" s="36">
        <f>IF(SUM('Ferrovia Cor NUTS II Tab'!D9)=0,"",'Ferrovia Cor NUTS II Tab'!D9/'BdP_Series Longas'!$F29*100)</f>
        <v>41375.017674982329</v>
      </c>
      <c r="E9" s="36">
        <f>IF(SUM('Ferrovia Cor NUTS II Tab'!E9)=0,"",'Ferrovia Cor NUTS II Tab'!E9/'BdP_Series Longas'!$F29*100)</f>
        <v>13380.543126956874</v>
      </c>
      <c r="F9" s="36">
        <f>IF(SUM('Ferrovia Cor NUTS II Tab'!F9)=0,"",'Ferrovia Cor NUTS II Tab'!F9/'BdP_Series Longas'!$F29*100)</f>
        <v>2329.1874558125442</v>
      </c>
      <c r="G9" s="36">
        <f>IF(SUM('Ferrovia Cor NUTS II Tab'!G9)=0,"",'Ferrovia Cor NUTS II Tab'!G9/'BdP_Series Longas'!$F29*100)</f>
        <v>101820.83457677221</v>
      </c>
      <c r="H9" s="36">
        <f>IF(SUM('BdP_Series Longas'!B29*1000)=0,"",SUM('BdP_Series Longas'!B29*1000))</f>
        <v>19461000</v>
      </c>
      <c r="I9" s="44">
        <f>IF(SUM('BdP_Series Longas'!F29)=0,"",SUM('BdP_Series Longas'!F29))</f>
        <v>20.350444478700989</v>
      </c>
      <c r="J9" s="36">
        <f>IF(SUM('BdP_Series Longas'!C29*1000)=0,"",SUM('BdP_Series Longas'!C29*1000))</f>
        <v>101561299.99999999</v>
      </c>
    </row>
    <row r="10" spans="1:80" ht="20.100000000000001" customHeight="1" x14ac:dyDescent="0.3">
      <c r="A10" s="31">
        <f t="shared" si="0"/>
        <v>1983</v>
      </c>
      <c r="B10" s="35">
        <f>IF(SUM('Ferrovia Cor NUTS II Tab'!B10)=0,"",'Ferrovia Cor NUTS II Tab'!B10/'BdP_Series Longas'!$F30*100)</f>
        <v>13940.353488372093</v>
      </c>
      <c r="C10" s="36">
        <f>IF(SUM('Ferrovia Cor NUTS II Tab'!C10)=0,"",'Ferrovia Cor NUTS II Tab'!C10/'BdP_Series Longas'!$F30*100)</f>
        <v>29555.258914728682</v>
      </c>
      <c r="D10" s="36">
        <f>IF(SUM('Ferrovia Cor NUTS II Tab'!D10)=0,"",'Ferrovia Cor NUTS II Tab'!D10/'BdP_Series Longas'!$F30*100)</f>
        <v>20922.186046511626</v>
      </c>
      <c r="E10" s="36">
        <f>IF(SUM('Ferrovia Cor NUTS II Tab'!E10)=0,"",'Ferrovia Cor NUTS II Tab'!E10/'BdP_Series Longas'!$F30*100)</f>
        <v>10711.693023255813</v>
      </c>
      <c r="F10" s="36">
        <f>IF(SUM('Ferrovia Cor NUTS II Tab'!F10)=0,"",'Ferrovia Cor NUTS II Tab'!F10/'BdP_Series Longas'!$F30*100)</f>
        <v>2004.7999999999997</v>
      </c>
      <c r="G10" s="36">
        <f>IF(SUM('Ferrovia Cor NUTS II Tab'!G10)=0,"",'Ferrovia Cor NUTS II Tab'!G10/'BdP_Series Longas'!$F30*100)</f>
        <v>77129.540628790041</v>
      </c>
      <c r="H10" s="36">
        <f>IF(SUM('BdP_Series Longas'!B30*1000)=0,"",SUM('BdP_Series Longas'!B30*1000))</f>
        <v>18795000</v>
      </c>
      <c r="I10" s="44">
        <f>IF(SUM('BdP_Series Longas'!F30)=0,"",SUM('BdP_Series Longas'!F30))</f>
        <v>25.738228252194734</v>
      </c>
      <c r="J10" s="36">
        <f>IF(SUM('BdP_Series Longas'!C30*1000)=0,"",SUM('BdP_Series Longas'!C30*1000))</f>
        <v>103289200</v>
      </c>
    </row>
    <row r="11" spans="1:80" ht="20.100000000000001" customHeight="1" x14ac:dyDescent="0.3">
      <c r="A11" s="31">
        <f t="shared" si="0"/>
        <v>1984</v>
      </c>
      <c r="B11" s="35">
        <f>IF(SUM('Ferrovia Cor NUTS II Tab'!B11)=0,"",'Ferrovia Cor NUTS II Tab'!B11/'BdP_Series Longas'!$F31*100)</f>
        <v>16470.650621740871</v>
      </c>
      <c r="C11" s="36">
        <f>IF(SUM('Ferrovia Cor NUTS II Tab'!C11)=0,"",'Ferrovia Cor NUTS II Tab'!C11/'BdP_Series Longas'!$F31*100)</f>
        <v>17814.292361469252</v>
      </c>
      <c r="D11" s="36">
        <f>IF(SUM('Ferrovia Cor NUTS II Tab'!D11)=0,"",'Ferrovia Cor NUTS II Tab'!D11/'BdP_Series Longas'!$F31*100)</f>
        <v>14117.700532920748</v>
      </c>
      <c r="E11" s="36">
        <f>IF(SUM('Ferrovia Cor NUTS II Tab'!E11)=0,"",'Ferrovia Cor NUTS II Tab'!E11/'BdP_Series Longas'!$F31*100)</f>
        <v>9913.3004412354585</v>
      </c>
      <c r="F11" s="36">
        <f>IF(SUM('Ferrovia Cor NUTS II Tab'!F11)=0,"",'Ferrovia Cor NUTS II Tab'!F11/'BdP_Series Longas'!$F31*100)</f>
        <v>3261.3276030026923</v>
      </c>
      <c r="G11" s="36">
        <f>IF(SUM('Ferrovia Cor NUTS II Tab'!G11)=0,"",'Ferrovia Cor NUTS II Tab'!G11/'BdP_Series Longas'!$F31*100)</f>
        <v>61575.712687142899</v>
      </c>
      <c r="H11" s="36">
        <f>IF(SUM('BdP_Series Longas'!B31*1000)=0,"",SUM('BdP_Series Longas'!B31*1000))</f>
        <v>16512599.999999998</v>
      </c>
      <c r="I11" s="44">
        <f>IF(SUM('BdP_Series Longas'!F31)=0,"",SUM('BdP_Series Longas'!F31))</f>
        <v>31.704879909887001</v>
      </c>
      <c r="J11" s="36">
        <f>IF(SUM('BdP_Series Longas'!C31*1000)=0,"",SUM('BdP_Series Longas'!C31*1000))</f>
        <v>101974500</v>
      </c>
    </row>
    <row r="12" spans="1:80" ht="20.100000000000001" customHeight="1" x14ac:dyDescent="0.3">
      <c r="A12" s="31">
        <f t="shared" si="0"/>
        <v>1985</v>
      </c>
      <c r="B12" s="35">
        <f>IF(SUM('Ferrovia Cor NUTS II Tab'!B12)=0,"",'Ferrovia Cor NUTS II Tab'!B12/'BdP_Series Longas'!$F32*100)</f>
        <v>18415.89863986399</v>
      </c>
      <c r="C12" s="36">
        <f>IF(SUM('Ferrovia Cor NUTS II Tab'!C12)=0,"",'Ferrovia Cor NUTS II Tab'!C12/'BdP_Series Longas'!$F32*100)</f>
        <v>22204.789778977902</v>
      </c>
      <c r="D12" s="36">
        <f>IF(SUM('Ferrovia Cor NUTS II Tab'!D12)=0,"",'Ferrovia Cor NUTS II Tab'!D12/'BdP_Series Longas'!$F32*100)</f>
        <v>23857.878937893795</v>
      </c>
      <c r="E12" s="36">
        <f>IF(SUM('Ferrovia Cor NUTS II Tab'!E12)=0,"",'Ferrovia Cor NUTS II Tab'!E12/'BdP_Series Longas'!$F32*100)</f>
        <v>13513.262276227624</v>
      </c>
      <c r="F12" s="36">
        <f>IF(SUM('Ferrovia Cor NUTS II Tab'!F12)=0,"",'Ferrovia Cor NUTS II Tab'!F12/'BdP_Series Longas'!$F32*100)</f>
        <v>7065.4055405540557</v>
      </c>
      <c r="G12" s="36">
        <f>IF(SUM('Ferrovia Cor NUTS II Tab'!G12)=0,"",'Ferrovia Cor NUTS II Tab'!G12/'BdP_Series Longas'!$F32*100)</f>
        <v>85056.915546554112</v>
      </c>
      <c r="H12" s="36">
        <f>IF(SUM('BdP_Series Longas'!B32*1000)=0,"",SUM('BdP_Series Longas'!B32*1000))</f>
        <v>16178700</v>
      </c>
      <c r="I12" s="44">
        <f>IF(SUM('BdP_Series Longas'!F32)=0,"",SUM('BdP_Series Longas'!F32))</f>
        <v>37.082089413858959</v>
      </c>
      <c r="J12" s="36">
        <f>IF(SUM('BdP_Series Longas'!C32*1000)=0,"",SUM('BdP_Series Longas'!C32*1000))</f>
        <v>102904099.99999999</v>
      </c>
    </row>
    <row r="13" spans="1:80" ht="20.100000000000001" customHeight="1" x14ac:dyDescent="0.3">
      <c r="A13" s="31">
        <f t="shared" si="0"/>
        <v>1986</v>
      </c>
      <c r="B13" s="35">
        <f>IF(SUM('Ferrovia Cor NUTS II Tab'!B13)=0,"",'Ferrovia Cor NUTS II Tab'!B13/'BdP_Series Longas'!$F33*100)</f>
        <v>26762.623570053238</v>
      </c>
      <c r="C13" s="36">
        <f>IF(SUM('Ferrovia Cor NUTS II Tab'!C13)=0,"",'Ferrovia Cor NUTS II Tab'!C13/'BdP_Series Longas'!$F33*100)</f>
        <v>33658.827698493602</v>
      </c>
      <c r="D13" s="36">
        <f>IF(SUM('Ferrovia Cor NUTS II Tab'!D13)=0,"",'Ferrovia Cor NUTS II Tab'!D13/'BdP_Series Longas'!$F33*100)</f>
        <v>30301.945265601997</v>
      </c>
      <c r="E13" s="36">
        <f>IF(SUM('Ferrovia Cor NUTS II Tab'!E13)=0,"",'Ferrovia Cor NUTS II Tab'!E13/'BdP_Series Longas'!$F33*100)</f>
        <v>24566.054847661122</v>
      </c>
      <c r="F13" s="36">
        <f>IF(SUM('Ferrovia Cor NUTS II Tab'!F13)=0,"",'Ferrovia Cor NUTS II Tab'!F13/'BdP_Series Longas'!$F33*100)</f>
        <v>3695.0031996828634</v>
      </c>
      <c r="G13" s="36">
        <f>IF(SUM('Ferrovia Cor NUTS II Tab'!G13)=0,"",'Ferrovia Cor NUTS II Tab'!G13/'BdP_Series Longas'!$F33*100)</f>
        <v>118983.5257958211</v>
      </c>
      <c r="H13" s="36">
        <f>IF(SUM('BdP_Series Longas'!B33*1000)=0,"",SUM('BdP_Series Longas'!B33*1000))</f>
        <v>17181400</v>
      </c>
      <c r="I13" s="44">
        <f>IF(SUM('BdP_Series Longas'!F33)=0,"",SUM('BdP_Series Longas'!F33))</f>
        <v>41.109571979000542</v>
      </c>
      <c r="J13" s="36">
        <f>IF(SUM('BdP_Series Longas'!C33*1000)=0,"",SUM('BdP_Series Longas'!C33*1000))</f>
        <v>106082500</v>
      </c>
    </row>
    <row r="14" spans="1:80" ht="20.100000000000001" customHeight="1" x14ac:dyDescent="0.3">
      <c r="A14" s="31">
        <f t="shared" si="0"/>
        <v>1987</v>
      </c>
      <c r="B14" s="35">
        <f>IF(SUM('Ferrovia Cor NUTS II Tab'!B14)=0,"",'Ferrovia Cor NUTS II Tab'!B14/'BdP_Series Longas'!$F34*100)</f>
        <v>29966.359562521047</v>
      </c>
      <c r="C14" s="36">
        <f>IF(SUM('Ferrovia Cor NUTS II Tab'!C14)=0,"",'Ferrovia Cor NUTS II Tab'!C14/'BdP_Series Longas'!$F34*100)</f>
        <v>39647.52177076885</v>
      </c>
      <c r="D14" s="36">
        <f>IF(SUM('Ferrovia Cor NUTS II Tab'!D14)=0,"",'Ferrovia Cor NUTS II Tab'!D14/'BdP_Series Longas'!$F34*100)</f>
        <v>35278.506228753278</v>
      </c>
      <c r="E14" s="36">
        <f>IF(SUM('Ferrovia Cor NUTS II Tab'!E14)=0,"",'Ferrovia Cor NUTS II Tab'!E14/'BdP_Series Longas'!$F34*100)</f>
        <v>31778.341794011278</v>
      </c>
      <c r="F14" s="36">
        <f>IF(SUM('Ferrovia Cor NUTS II Tab'!F14)=0,"",'Ferrovia Cor NUTS II Tab'!F14/'BdP_Series Longas'!$F34*100)</f>
        <v>4211.4518697120766</v>
      </c>
      <c r="G14" s="36">
        <f>IF(SUM('Ferrovia Cor NUTS II Tab'!G14)=0,"",'Ferrovia Cor NUTS II Tab'!G14/'BdP_Series Longas'!$F34*100)</f>
        <v>140884.19209163953</v>
      </c>
      <c r="H14" s="36">
        <f>IF(SUM('BdP_Series Longas'!B34*1000)=0,"",SUM('BdP_Series Longas'!B34*1000))</f>
        <v>20724800</v>
      </c>
      <c r="I14" s="44">
        <f>IF(SUM('BdP_Series Longas'!F34)=0,"",SUM('BdP_Series Longas'!F34))</f>
        <v>44.426484212151621</v>
      </c>
      <c r="J14" s="36">
        <f>IF(SUM('BdP_Series Longas'!C34*1000)=0,"",SUM('BdP_Series Longas'!C34*1000))</f>
        <v>113307700</v>
      </c>
    </row>
    <row r="15" spans="1:80" ht="20.100000000000001" customHeight="1" x14ac:dyDescent="0.3">
      <c r="A15" s="31">
        <f t="shared" si="0"/>
        <v>1988</v>
      </c>
      <c r="B15" s="35">
        <f>IF(SUM('Ferrovia Cor NUTS II Tab'!B15)=0,"",'Ferrovia Cor NUTS II Tab'!B15/'BdP_Series Longas'!$F35*100)</f>
        <v>35638.043337092866</v>
      </c>
      <c r="C15" s="36">
        <f>IF(SUM('Ferrovia Cor NUTS II Tab'!C15)=0,"",'Ferrovia Cor NUTS II Tab'!C15/'BdP_Series Longas'!$F35*100)</f>
        <v>41661.829522540073</v>
      </c>
      <c r="D15" s="36">
        <f>IF(SUM('Ferrovia Cor NUTS II Tab'!D15)=0,"",'Ferrovia Cor NUTS II Tab'!D15/'BdP_Series Longas'!$F35*100)</f>
        <v>37493.224136163233</v>
      </c>
      <c r="E15" s="36">
        <f>IF(SUM('Ferrovia Cor NUTS II Tab'!E15)=0,"",'Ferrovia Cor NUTS II Tab'!E15/'BdP_Series Longas'!$F35*100)</f>
        <v>32830.038449707783</v>
      </c>
      <c r="F15" s="36">
        <f>IF(SUM('Ferrovia Cor NUTS II Tab'!F15)=0,"",'Ferrovia Cor NUTS II Tab'!F15/'BdP_Series Longas'!$F35*100)</f>
        <v>10755.607505382961</v>
      </c>
      <c r="G15" s="36">
        <f>IF(SUM('Ferrovia Cor NUTS II Tab'!G15)=0,"",'Ferrovia Cor NUTS II Tab'!G15/'BdP_Series Longas'!$F35*100)</f>
        <v>158378.58393794284</v>
      </c>
      <c r="H15" s="36">
        <f>IF(SUM('BdP_Series Longas'!B35*1000)=0,"",SUM('BdP_Series Longas'!B35*1000))</f>
        <v>23626000</v>
      </c>
      <c r="I15" s="44">
        <f>IF(SUM('BdP_Series Longas'!F35)=0,"",SUM('BdP_Series Longas'!F35))</f>
        <v>49.536950816896635</v>
      </c>
      <c r="J15" s="36">
        <f>IF(SUM('BdP_Series Longas'!C35*1000)=0,"",SUM('BdP_Series Longas'!C35*1000))</f>
        <v>120542100</v>
      </c>
    </row>
    <row r="16" spans="1:80" ht="20.100000000000001" customHeight="1" x14ac:dyDescent="0.3">
      <c r="A16" s="31">
        <f t="shared" si="0"/>
        <v>1989</v>
      </c>
      <c r="B16" s="35">
        <f>IF(SUM('Ferrovia Cor NUTS II Tab'!B16)=0,"",'Ferrovia Cor NUTS II Tab'!B16/'BdP_Series Longas'!$F36*100)</f>
        <v>41945.09873817976</v>
      </c>
      <c r="C16" s="36">
        <f>IF(SUM('Ferrovia Cor NUTS II Tab'!C16)=0,"",'Ferrovia Cor NUTS II Tab'!C16/'BdP_Series Longas'!$F36*100)</f>
        <v>42053.157459057969</v>
      </c>
      <c r="D16" s="36">
        <f>IF(SUM('Ferrovia Cor NUTS II Tab'!D16)=0,"",'Ferrovia Cor NUTS II Tab'!D16/'BdP_Series Longas'!$F36*100)</f>
        <v>35855.348790382726</v>
      </c>
      <c r="E16" s="36">
        <f>IF(SUM('Ferrovia Cor NUTS II Tab'!E16)=0,"",'Ferrovia Cor NUTS II Tab'!E16/'BdP_Series Longas'!$F36*100)</f>
        <v>19822.365018047312</v>
      </c>
      <c r="F16" s="36">
        <f>IF(SUM('Ferrovia Cor NUTS II Tab'!F16)=0,"",'Ferrovia Cor NUTS II Tab'!F16/'BdP_Series Longas'!$F36*100)</f>
        <v>9043.9654863824853</v>
      </c>
      <c r="G16" s="36">
        <f>IF(SUM('Ferrovia Cor NUTS II Tab'!G16)=0,"",'Ferrovia Cor NUTS II Tab'!G16/'BdP_Series Longas'!$F36*100)</f>
        <v>148718.80376777187</v>
      </c>
      <c r="H16" s="36">
        <f>IF(SUM('BdP_Series Longas'!B36*1000)=0,"",SUM('BdP_Series Longas'!B36*1000))</f>
        <v>24559000</v>
      </c>
      <c r="I16" s="44">
        <f>IF(SUM('BdP_Series Longas'!F36)=0,"",SUM('BdP_Series Longas'!F36))</f>
        <v>54.599942994421589</v>
      </c>
      <c r="J16" s="36">
        <f>IF(SUM('BdP_Series Longas'!C36*1000)=0,"",SUM('BdP_Series Longas'!C36*1000))</f>
        <v>127437199.99999999</v>
      </c>
    </row>
    <row r="17" spans="1:10" ht="20.100000000000001" customHeight="1" x14ac:dyDescent="0.3">
      <c r="A17" s="31">
        <f t="shared" si="0"/>
        <v>1990</v>
      </c>
      <c r="B17" s="35">
        <f>IF(SUM('Ferrovia Cor NUTS II Tab'!B17)=0,"",'Ferrovia Cor NUTS II Tab'!B17/'BdP_Series Longas'!$F37*100)</f>
        <v>27863.923564516233</v>
      </c>
      <c r="C17" s="36">
        <f>IF(SUM('Ferrovia Cor NUTS II Tab'!C17)=0,"",'Ferrovia Cor NUTS II Tab'!C17/'BdP_Series Longas'!$F37*100)</f>
        <v>58458.089223540432</v>
      </c>
      <c r="D17" s="36">
        <f>IF(SUM('Ferrovia Cor NUTS II Tab'!D17)=0,"",'Ferrovia Cor NUTS II Tab'!D17/'BdP_Series Longas'!$F37*100)</f>
        <v>58535.360226215198</v>
      </c>
      <c r="E17" s="36">
        <f>IF(SUM('Ferrovia Cor NUTS II Tab'!E17)=0,"",'Ferrovia Cor NUTS II Tab'!E17/'BdP_Series Longas'!$F37*100)</f>
        <v>29969.129104055082</v>
      </c>
      <c r="F17" s="36">
        <f>IF(SUM('Ferrovia Cor NUTS II Tab'!F17)=0,"",'Ferrovia Cor NUTS II Tab'!F17/'BdP_Series Longas'!$F37*100)</f>
        <v>11034.299181954848</v>
      </c>
      <c r="G17" s="36">
        <f>IF(SUM('Ferrovia Cor NUTS II Tab'!G17)=0,"",'Ferrovia Cor NUTS II Tab'!G17/'BdP_Series Longas'!$F37*100)</f>
        <v>185863.27489670491</v>
      </c>
      <c r="H17" s="36">
        <f>IF(SUM('BdP_Series Longas'!B37*1000)=0,"",SUM('BdP_Series Longas'!B37*1000))</f>
        <v>26385300</v>
      </c>
      <c r="I17" s="44">
        <f>IF(SUM('BdP_Series Longas'!F37)=0,"",SUM('BdP_Series Longas'!F37))</f>
        <v>58.236593860975617</v>
      </c>
      <c r="J17" s="36">
        <f>IF(SUM('BdP_Series Longas'!C37*1000)=0,"",SUM('BdP_Series Longas'!C37*1000))</f>
        <v>135286800</v>
      </c>
    </row>
    <row r="18" spans="1:10" ht="20.100000000000001" customHeight="1" x14ac:dyDescent="0.3">
      <c r="A18" s="31">
        <f t="shared" si="0"/>
        <v>1991</v>
      </c>
      <c r="B18" s="35">
        <f>IF(SUM('Ferrovia Cor NUTS II Tab'!B18)=0,"",'Ferrovia Cor NUTS II Tab'!B18/'BdP_Series Longas'!$F38*100)</f>
        <v>51406.717396683998</v>
      </c>
      <c r="C18" s="36">
        <f>IF(SUM('Ferrovia Cor NUTS II Tab'!C18)=0,"",'Ferrovia Cor NUTS II Tab'!C18/'BdP_Series Longas'!$F38*100)</f>
        <v>73408.173966839895</v>
      </c>
      <c r="D18" s="36">
        <f>IF(SUM('Ferrovia Cor NUTS II Tab'!D18)=0,"",'Ferrovia Cor NUTS II Tab'!D18/'BdP_Series Longas'!$F38*100)</f>
        <v>96814.221232368232</v>
      </c>
      <c r="E18" s="36">
        <f>IF(SUM('Ferrovia Cor NUTS II Tab'!E18)=0,"",'Ferrovia Cor NUTS II Tab'!E18/'BdP_Series Longas'!$F38*100)</f>
        <v>65493.313536253401</v>
      </c>
      <c r="F18" s="36">
        <f>IF(SUM('Ferrovia Cor NUTS II Tab'!F18)=0,"",'Ferrovia Cor NUTS II Tab'!F18/'BdP_Series Longas'!$F38*100)</f>
        <v>13272.812422667659</v>
      </c>
      <c r="G18" s="36">
        <f>IF(SUM('Ferrovia Cor NUTS II Tab'!G18)=0,"",'Ferrovia Cor NUTS II Tab'!G18/'BdP_Series Longas'!$F38*100)</f>
        <v>300395.65019992</v>
      </c>
      <c r="H18" s="36">
        <f>IF(SUM('BdP_Series Longas'!B38*1000)=0,"",SUM('BdP_Series Longas'!B38*1000))</f>
        <v>28281100.000000004</v>
      </c>
      <c r="I18" s="44">
        <f>IF(SUM('BdP_Series Longas'!F38)=0,"",SUM('BdP_Series Longas'!F38))</f>
        <v>61.441386650448528</v>
      </c>
      <c r="J18" s="36">
        <f>IF(SUM('BdP_Series Longas'!C38*1000)=0,"",SUM('BdP_Series Longas'!C38*1000))</f>
        <v>139222200</v>
      </c>
    </row>
    <row r="19" spans="1:10" ht="20.100000000000001" customHeight="1" x14ac:dyDescent="0.3">
      <c r="A19" s="31">
        <f t="shared" si="0"/>
        <v>1992</v>
      </c>
      <c r="B19" s="35">
        <f>IF(SUM('Ferrovia Cor NUTS II Tab'!B19)=0,"",'Ferrovia Cor NUTS II Tab'!B19/'BdP_Series Longas'!$F39*100)</f>
        <v>57021.15272091348</v>
      </c>
      <c r="C19" s="36">
        <f>IF(SUM('Ferrovia Cor NUTS II Tab'!C19)=0,"",'Ferrovia Cor NUTS II Tab'!C19/'BdP_Series Longas'!$F39*100)</f>
        <v>89095.748338648293</v>
      </c>
      <c r="D19" s="36">
        <f>IF(SUM('Ferrovia Cor NUTS II Tab'!D19)=0,"",'Ferrovia Cor NUTS II Tab'!D19/'BdP_Series Longas'!$F39*100)</f>
        <v>103599.52391729246</v>
      </c>
      <c r="E19" s="36">
        <f>IF(SUM('Ferrovia Cor NUTS II Tab'!E19)=0,"",'Ferrovia Cor NUTS II Tab'!E19/'BdP_Series Longas'!$F39*100)</f>
        <v>76851.235963378247</v>
      </c>
      <c r="F19" s="36">
        <f>IF(SUM('Ferrovia Cor NUTS II Tab'!F19)=0,"",'Ferrovia Cor NUTS II Tab'!F19/'BdP_Series Longas'!$F39*100)</f>
        <v>9687.0642937969351</v>
      </c>
      <c r="G19" s="36">
        <f>IF(SUM('Ferrovia Cor NUTS II Tab'!G19)=0,"",'Ferrovia Cor NUTS II Tab'!G19/'BdP_Series Longas'!$F39*100)</f>
        <v>336252.61887742631</v>
      </c>
      <c r="H19" s="36">
        <f>IF(SUM('BdP_Series Longas'!B39*1000)=0,"",SUM('BdP_Series Longas'!B39*1000))</f>
        <v>30673600</v>
      </c>
      <c r="I19" s="44">
        <f>IF(SUM('BdP_Series Longas'!F39)=0,"",SUM('BdP_Series Longas'!F39))</f>
        <v>63.383495905273591</v>
      </c>
      <c r="J19" s="36">
        <f>IF(SUM('BdP_Series Longas'!C39*1000)=0,"",SUM('BdP_Series Longas'!C39*1000))</f>
        <v>141620500</v>
      </c>
    </row>
    <row r="20" spans="1:10" ht="20.100000000000001" customHeight="1" x14ac:dyDescent="0.3">
      <c r="A20" s="31">
        <f t="shared" si="0"/>
        <v>1993</v>
      </c>
      <c r="B20" s="35">
        <f>IF(SUM('Ferrovia Cor NUTS II Tab'!B20)=0,"",'Ferrovia Cor NUTS II Tab'!B20/'BdP_Series Longas'!$F40*100)</f>
        <v>74901.480485740947</v>
      </c>
      <c r="C20" s="36">
        <f>IF(SUM('Ferrovia Cor NUTS II Tab'!C20)=0,"",'Ferrovia Cor NUTS II Tab'!C20/'BdP_Series Longas'!$F40*100)</f>
        <v>126541.07399841539</v>
      </c>
      <c r="D20" s="36">
        <f>IF(SUM('Ferrovia Cor NUTS II Tab'!D20)=0,"",'Ferrovia Cor NUTS II Tab'!D20/'BdP_Series Longas'!$F40*100)</f>
        <v>109653.45176816816</v>
      </c>
      <c r="E20" s="36">
        <f>IF(SUM('Ferrovia Cor NUTS II Tab'!E20)=0,"",'Ferrovia Cor NUTS II Tab'!E20/'BdP_Series Longas'!$F40*100)</f>
        <v>90058.547110725456</v>
      </c>
      <c r="F20" s="36">
        <f>IF(SUM('Ferrovia Cor NUTS II Tab'!F20)=0,"",'Ferrovia Cor NUTS II Tab'!F20/'BdP_Series Longas'!$F40*100)</f>
        <v>14152.477548226447</v>
      </c>
      <c r="G20" s="36">
        <f>IF(SUM('Ferrovia Cor NUTS II Tab'!G20)=0,"",'Ferrovia Cor NUTS II Tab'!G20/'BdP_Series Longas'!$F40*100)</f>
        <v>415308.80636491813</v>
      </c>
      <c r="H20" s="36">
        <f>IF(SUM('BdP_Series Longas'!B40*1000)=0,"",SUM('BdP_Series Longas'!B40*1000))</f>
        <v>28718400</v>
      </c>
      <c r="I20" s="44">
        <f>IF(SUM('BdP_Series Longas'!F40)=0,"",SUM('BdP_Series Longas'!F40))</f>
        <v>64.603529444537287</v>
      </c>
      <c r="J20" s="36">
        <f>IF(SUM('BdP_Series Longas'!C40*1000)=0,"",SUM('BdP_Series Longas'!C40*1000))</f>
        <v>139253900.00000003</v>
      </c>
    </row>
    <row r="21" spans="1:10" ht="20.100000000000001" customHeight="1" x14ac:dyDescent="0.3">
      <c r="A21" s="31">
        <f t="shared" si="0"/>
        <v>1994</v>
      </c>
      <c r="B21" s="35">
        <f>IF(SUM('Ferrovia Cor NUTS II Tab'!B21)=0,"",'Ferrovia Cor NUTS II Tab'!B21/'BdP_Series Longas'!$F41*100)</f>
        <v>74837.265062307983</v>
      </c>
      <c r="C21" s="36">
        <f>IF(SUM('Ferrovia Cor NUTS II Tab'!C21)=0,"",'Ferrovia Cor NUTS II Tab'!C21/'BdP_Series Longas'!$F41*100)</f>
        <v>151012.12797438022</v>
      </c>
      <c r="D21" s="36">
        <f>IF(SUM('Ferrovia Cor NUTS II Tab'!D21)=0,"",'Ferrovia Cor NUTS II Tab'!D21/'BdP_Series Longas'!$F41*100)</f>
        <v>103646.03826338309</v>
      </c>
      <c r="E21" s="36">
        <f>IF(SUM('Ferrovia Cor NUTS II Tab'!E21)=0,"",'Ferrovia Cor NUTS II Tab'!E21/'BdP_Series Longas'!$F41*100)</f>
        <v>97868.564624046674</v>
      </c>
      <c r="F21" s="36">
        <f>IF(SUM('Ferrovia Cor NUTS II Tab'!F21)=0,"",'Ferrovia Cor NUTS II Tab'!F21/'BdP_Series Longas'!$F41*100)</f>
        <v>12484.740905947981</v>
      </c>
      <c r="G21" s="36">
        <f>IF(SUM('Ferrovia Cor NUTS II Tab'!G21)=0,"",'Ferrovia Cor NUTS II Tab'!G21/'BdP_Series Longas'!$F41*100)</f>
        <v>439850.47109763772</v>
      </c>
      <c r="H21" s="36">
        <f>IF(SUM('BdP_Series Longas'!B41*1000)=0,"",SUM('BdP_Series Longas'!B41*1000))</f>
        <v>28524200</v>
      </c>
      <c r="I21" s="44">
        <f>IF(SUM('BdP_Series Longas'!F41)=0,"",SUM('BdP_Series Longas'!F41))</f>
        <v>67.434318929189942</v>
      </c>
      <c r="J21" s="36">
        <f>IF(SUM('BdP_Series Longas'!C41*1000)=0,"",SUM('BdP_Series Longas'!C41*1000))</f>
        <v>141751500</v>
      </c>
    </row>
    <row r="22" spans="1:10" ht="20.100000000000001" customHeight="1" x14ac:dyDescent="0.3">
      <c r="A22" s="31">
        <f t="shared" si="0"/>
        <v>1995</v>
      </c>
      <c r="B22" s="35">
        <f>IF(SUM('Ferrovia Cor NUTS II Tab'!B22)=0,"",'Ferrovia Cor NUTS II Tab'!B22/'BdP_Series Longas'!$F42*100)</f>
        <v>42561.022202709486</v>
      </c>
      <c r="C22" s="36">
        <f>IF(SUM('Ferrovia Cor NUTS II Tab'!C22)=0,"",'Ferrovia Cor NUTS II Tab'!C22/'BdP_Series Longas'!$F42*100)</f>
        <v>119043.98143502258</v>
      </c>
      <c r="D22" s="36">
        <f>IF(SUM('Ferrovia Cor NUTS II Tab'!D22)=0,"",'Ferrovia Cor NUTS II Tab'!D22/'BdP_Series Longas'!$F42*100)</f>
        <v>121512.70157088272</v>
      </c>
      <c r="E22" s="36">
        <f>IF(SUM('Ferrovia Cor NUTS II Tab'!E22)=0,"",'Ferrovia Cor NUTS II Tab'!E22/'BdP_Series Longas'!$F42*100)</f>
        <v>54186.971679725197</v>
      </c>
      <c r="F22" s="36">
        <f>IF(SUM('Ferrovia Cor NUTS II Tab'!F22)=0,"",'Ferrovia Cor NUTS II Tab'!F22/'BdP_Series Longas'!$F42*100)</f>
        <v>7284.1597031919418</v>
      </c>
      <c r="G22" s="36">
        <f>IF(SUM('Ferrovia Cor NUTS II Tab'!G22)=0,"",'Ferrovia Cor NUTS II Tab'!G22/'BdP_Series Longas'!$F42*100)</f>
        <v>344588.75037974457</v>
      </c>
      <c r="H22" s="36">
        <f>IF(SUM('BdP_Series Longas'!B42*1000)=0,"",SUM('BdP_Series Longas'!B42*1000))</f>
        <v>29749800.000000004</v>
      </c>
      <c r="I22" s="44">
        <f>IF(SUM('BdP_Series Longas'!F42)=0,"",SUM('BdP_Series Longas'!F42))</f>
        <v>69.671728885572335</v>
      </c>
      <c r="J22" s="36">
        <f>IF(SUM('BdP_Series Longas'!C42*1000)=0,"",SUM('BdP_Series Longas'!C42*1000))</f>
        <v>145127400</v>
      </c>
    </row>
    <row r="23" spans="1:10" ht="20.100000000000001" customHeight="1" x14ac:dyDescent="0.3">
      <c r="A23" s="31">
        <f t="shared" si="0"/>
        <v>1996</v>
      </c>
      <c r="B23" s="35">
        <f>IF(SUM('Ferrovia Cor NUTS II Tab'!B23)=0,"",'Ferrovia Cor NUTS II Tab'!B23/'BdP_Series Longas'!$F43*100)</f>
        <v>105806.22854244801</v>
      </c>
      <c r="C23" s="36">
        <f>IF(SUM('Ferrovia Cor NUTS II Tab'!C23)=0,"",'Ferrovia Cor NUTS II Tab'!C23/'BdP_Series Longas'!$F43*100)</f>
        <v>116333.67124445572</v>
      </c>
      <c r="D23" s="36">
        <f>IF(SUM('Ferrovia Cor NUTS II Tab'!D23)=0,"",'Ferrovia Cor NUTS II Tab'!D23/'BdP_Series Longas'!$F43*100)</f>
        <v>208556.68655713784</v>
      </c>
      <c r="E23" s="36">
        <f>IF(SUM('Ferrovia Cor NUTS II Tab'!E23)=0,"",'Ferrovia Cor NUTS II Tab'!E23/'BdP_Series Longas'!$F43*100)</f>
        <v>62066.249402752022</v>
      </c>
      <c r="F23" s="36">
        <f>IF(SUM('Ferrovia Cor NUTS II Tab'!F23)=0,"",'Ferrovia Cor NUTS II Tab'!F23/'BdP_Series Longas'!$F43*100)</f>
        <v>8201.1590792816114</v>
      </c>
      <c r="G23" s="36">
        <f>IF(SUM('Ferrovia Cor NUTS II Tab'!G23)=0,"",'Ferrovia Cor NUTS II Tab'!G23/'BdP_Series Longas'!$F43*100)</f>
        <v>500962.27813987591</v>
      </c>
      <c r="H23" s="36">
        <f>IF(SUM('BdP_Series Longas'!B43*1000)=0,"",SUM('BdP_Series Longas'!B43*1000))</f>
        <v>31292899.999999996</v>
      </c>
      <c r="I23" s="44">
        <f>IF(SUM('BdP_Series Longas'!F43)=0,"",SUM('BdP_Series Longas'!F43))</f>
        <v>71.831309977662656</v>
      </c>
      <c r="J23" s="36">
        <f>IF(SUM('BdP_Series Longas'!C43*1000)=0,"",SUM('BdP_Series Longas'!C43*1000))</f>
        <v>150213099.99999997</v>
      </c>
    </row>
    <row r="24" spans="1:10" ht="20.100000000000001" customHeight="1" x14ac:dyDescent="0.3">
      <c r="A24" s="31">
        <f t="shared" si="0"/>
        <v>1997</v>
      </c>
      <c r="B24" s="35">
        <f>IF(SUM('Ferrovia Cor NUTS II Tab'!B24)=0,"",'Ferrovia Cor NUTS II Tab'!B24/'BdP_Series Longas'!$F44*100)</f>
        <v>86715.325954577231</v>
      </c>
      <c r="C24" s="36">
        <f>IF(SUM('Ferrovia Cor NUTS II Tab'!C24)=0,"",'Ferrovia Cor NUTS II Tab'!C24/'BdP_Series Longas'!$F44*100)</f>
        <v>110868.04531375687</v>
      </c>
      <c r="D24" s="36">
        <f>IF(SUM('Ferrovia Cor NUTS II Tab'!D24)=0,"",'Ferrovia Cor NUTS II Tab'!D24/'BdP_Series Longas'!$F44*100)</f>
        <v>381940.89282197005</v>
      </c>
      <c r="E24" s="36">
        <f>IF(SUM('Ferrovia Cor NUTS II Tab'!E24)=0,"",'Ferrovia Cor NUTS II Tab'!E24/'BdP_Series Longas'!$F44*100)</f>
        <v>128710.65523955582</v>
      </c>
      <c r="F24" s="36">
        <f>IF(SUM('Ferrovia Cor NUTS II Tab'!F24)=0,"",'Ferrovia Cor NUTS II Tab'!F24/'BdP_Series Longas'!$F44*100)</f>
        <v>2316.4372786937006</v>
      </c>
      <c r="G24" s="36">
        <f>IF(SUM('Ferrovia Cor NUTS II Tab'!G24)=0,"",'Ferrovia Cor NUTS II Tab'!G24/'BdP_Series Longas'!$F44*100)</f>
        <v>710552.57819370774</v>
      </c>
      <c r="H24" s="36">
        <f>IF(SUM('BdP_Series Longas'!B44*1000)=0,"",SUM('BdP_Series Longas'!B44*1000))</f>
        <v>35724700</v>
      </c>
      <c r="I24" s="44">
        <f>IF(SUM('BdP_Series Longas'!F44)=0,"",SUM('BdP_Series Longas'!F44))</f>
        <v>74.467805188007191</v>
      </c>
      <c r="J24" s="36">
        <f>IF(SUM('BdP_Series Longas'!C44*1000)=0,"",SUM('BdP_Series Longas'!C44*1000))</f>
        <v>156823600</v>
      </c>
    </row>
    <row r="25" spans="1:10" ht="20.100000000000001" customHeight="1" x14ac:dyDescent="0.3">
      <c r="A25" s="31">
        <f t="shared" si="0"/>
        <v>1998</v>
      </c>
      <c r="B25" s="35">
        <f>IF(SUM('Ferrovia Cor NUTS II Tab'!B25)=0,"",'Ferrovia Cor NUTS II Tab'!B25/'BdP_Series Longas'!$F45*100)</f>
        <v>136298.73246401845</v>
      </c>
      <c r="C25" s="36">
        <f>IF(SUM('Ferrovia Cor NUTS II Tab'!C25)=0,"",'Ferrovia Cor NUTS II Tab'!C25/'BdP_Series Longas'!$F45*100)</f>
        <v>206090.48898470105</v>
      </c>
      <c r="D25" s="36">
        <f>IF(SUM('Ferrovia Cor NUTS II Tab'!D25)=0,"",'Ferrovia Cor NUTS II Tab'!D25/'BdP_Series Longas'!$F45*100)</f>
        <v>216765.37047788239</v>
      </c>
      <c r="E25" s="36">
        <f>IF(SUM('Ferrovia Cor NUTS II Tab'!E25)=0,"",'Ferrovia Cor NUTS II Tab'!E25/'BdP_Series Longas'!$F45*100)</f>
        <v>224154.1606273253</v>
      </c>
      <c r="F25" s="36">
        <f>IF(SUM('Ferrovia Cor NUTS II Tab'!F25)=0,"",'Ferrovia Cor NUTS II Tab'!F25/'BdP_Series Longas'!$F45*100)</f>
        <v>37769.733573921869</v>
      </c>
      <c r="G25" s="36">
        <f>IF(SUM('Ferrovia Cor NUTS II Tab'!G25)=0,"",'Ferrovia Cor NUTS II Tab'!G25/'BdP_Series Longas'!$F45*100)</f>
        <v>821078.75352204824</v>
      </c>
      <c r="H25" s="36">
        <f>IF(SUM('BdP_Series Longas'!B45*1000)=0,"",SUM('BdP_Series Longas'!B45*1000))</f>
        <v>39916899.999999993</v>
      </c>
      <c r="I25" s="44">
        <f>IF(SUM('BdP_Series Longas'!F45)=0,"",SUM('BdP_Series Longas'!F45))</f>
        <v>76.291245061615513</v>
      </c>
      <c r="J25" s="36">
        <f>IF(SUM('BdP_Series Longas'!C45*1000)=0,"",SUM('BdP_Series Longas'!C45*1000))</f>
        <v>164363700</v>
      </c>
    </row>
    <row r="26" spans="1:10" ht="20.100000000000001" customHeight="1" x14ac:dyDescent="0.3">
      <c r="A26" s="31">
        <f t="shared" si="0"/>
        <v>1999</v>
      </c>
      <c r="B26" s="35">
        <f>IF(SUM('Ferrovia Cor NUTS II Tab'!B26)=0,"",'Ferrovia Cor NUTS II Tab'!B26/'BdP_Series Longas'!$F46*100)</f>
        <v>179524.29706756686</v>
      </c>
      <c r="C26" s="36">
        <f>IF(SUM('Ferrovia Cor NUTS II Tab'!C26)=0,"",'Ferrovia Cor NUTS II Tab'!C26/'BdP_Series Longas'!$F46*100)</f>
        <v>189583.19009451542</v>
      </c>
      <c r="D26" s="36">
        <f>IF(SUM('Ferrovia Cor NUTS II Tab'!D26)=0,"",'Ferrovia Cor NUTS II Tab'!D26/'BdP_Series Longas'!$F46*100)</f>
        <v>203512.96070594154</v>
      </c>
      <c r="E26" s="36">
        <f>IF(SUM('Ferrovia Cor NUTS II Tab'!E26)=0,"",'Ferrovia Cor NUTS II Tab'!E26/'BdP_Series Longas'!$F46*100)</f>
        <v>173332.43255888653</v>
      </c>
      <c r="F26" s="36">
        <f>IF(SUM('Ferrovia Cor NUTS II Tab'!F26)=0,"",'Ferrovia Cor NUTS II Tab'!F26/'BdP_Series Longas'!$F46*100)</f>
        <v>27858.258200782428</v>
      </c>
      <c r="G26" s="36">
        <f>IF(SUM('Ferrovia Cor NUTS II Tab'!G26)=0,"",'Ferrovia Cor NUTS II Tab'!G26/'BdP_Series Longas'!$F46*100)</f>
        <v>773811.42717678484</v>
      </c>
      <c r="H26" s="36">
        <f>IF(SUM('BdP_Series Longas'!B46*1000)=0,"",SUM('BdP_Series Longas'!B46*1000))</f>
        <v>42339600</v>
      </c>
      <c r="I26" s="44">
        <f>IF(SUM('BdP_Series Longas'!F46)=0,"",SUM('BdP_Series Longas'!F46))</f>
        <v>77.940981964874496</v>
      </c>
      <c r="J26" s="36">
        <f>IF(SUM('BdP_Series Longas'!C46*1000)=0,"",SUM('BdP_Series Longas'!C46*1000))</f>
        <v>170784700</v>
      </c>
    </row>
    <row r="27" spans="1:10" ht="20.100000000000001" customHeight="1" x14ac:dyDescent="0.3">
      <c r="A27" s="31">
        <f t="shared" si="0"/>
        <v>2000</v>
      </c>
      <c r="B27" s="35">
        <f>IF(SUM('Ferrovia Cor NUTS II Tab'!B27)=0,"",'Ferrovia Cor NUTS II Tab'!B27/'BdP_Series Longas'!$F47*100)</f>
        <v>165033.53200370417</v>
      </c>
      <c r="C27" s="36">
        <f>IF(SUM('Ferrovia Cor NUTS II Tab'!C27)=0,"",'Ferrovia Cor NUTS II Tab'!C27/'BdP_Series Longas'!$F47*100)</f>
        <v>262738.29348802421</v>
      </c>
      <c r="D27" s="36">
        <f>IF(SUM('Ferrovia Cor NUTS II Tab'!D27)=0,"",'Ferrovia Cor NUTS II Tab'!D27/'BdP_Series Longas'!$F47*100)</f>
        <v>173134.44969257427</v>
      </c>
      <c r="E27" s="36">
        <f>IF(SUM('Ferrovia Cor NUTS II Tab'!E27)=0,"",'Ferrovia Cor NUTS II Tab'!E27/'BdP_Series Longas'!$F47*100)</f>
        <v>126098.40447275997</v>
      </c>
      <c r="F27" s="36">
        <f>IF(SUM('Ferrovia Cor NUTS II Tab'!F27)=0,"",'Ferrovia Cor NUTS II Tab'!F27/'BdP_Series Longas'!$F47*100)</f>
        <v>21884.239527918602</v>
      </c>
      <c r="G27" s="36">
        <f>IF(SUM('Ferrovia Cor NUTS II Tab'!G27)=0,"",'Ferrovia Cor NUTS II Tab'!G27/'BdP_Series Longas'!$F47*100)</f>
        <v>748888.51235065132</v>
      </c>
      <c r="H27" s="36">
        <f>IF(SUM('BdP_Series Longas'!B47*1000)=0,"",SUM('BdP_Series Longas'!B47*1000))</f>
        <v>44057500</v>
      </c>
      <c r="I27" s="44">
        <f>IF(SUM('BdP_Series Longas'!F47)=0,"",SUM('BdP_Series Longas'!F47))</f>
        <v>81.620382454746618</v>
      </c>
      <c r="J27" s="36">
        <f>IF(SUM('BdP_Series Longas'!C47*1000)=0,"",SUM('BdP_Series Longas'!C47*1000))</f>
        <v>177302100</v>
      </c>
    </row>
    <row r="28" spans="1:10" ht="20.100000000000001" customHeight="1" x14ac:dyDescent="0.3">
      <c r="A28" s="31">
        <f t="shared" si="0"/>
        <v>2001</v>
      </c>
      <c r="B28" s="35">
        <f>IF(SUM('Ferrovia Cor NUTS II Tab'!B28)=0,"",'Ferrovia Cor NUTS II Tab'!B28/'BdP_Series Longas'!$F48*100)</f>
        <v>171519.2309790357</v>
      </c>
      <c r="C28" s="36">
        <f>IF(SUM('Ferrovia Cor NUTS II Tab'!C28)=0,"",'Ferrovia Cor NUTS II Tab'!C28/'BdP_Series Longas'!$F48*100)</f>
        <v>90681.7547004363</v>
      </c>
      <c r="D28" s="36">
        <f>IF(SUM('Ferrovia Cor NUTS II Tab'!D28)=0,"",'Ferrovia Cor NUTS II Tab'!D28/'BdP_Series Longas'!$F48*100)</f>
        <v>216882.84338334584</v>
      </c>
      <c r="E28" s="36">
        <f>IF(SUM('Ferrovia Cor NUTS II Tab'!E28)=0,"",'Ferrovia Cor NUTS II Tab'!E28/'BdP_Series Longas'!$F48*100)</f>
        <v>114809.63000102215</v>
      </c>
      <c r="F28" s="36">
        <f>IF(SUM('Ferrovia Cor NUTS II Tab'!F28)=0,"",'Ferrovia Cor NUTS II Tab'!F28/'BdP_Series Longas'!$F48*100)</f>
        <v>3589.7453829477058</v>
      </c>
      <c r="G28" s="36">
        <f>IF(SUM('Ferrovia Cor NUTS II Tab'!G28)=0,"",'Ferrovia Cor NUTS II Tab'!G28/'BdP_Series Longas'!$F48*100)</f>
        <v>597484.78273817443</v>
      </c>
      <c r="H28" s="36">
        <f>IF(SUM('BdP_Series Longas'!B48*1000)=0,"",SUM('BdP_Series Longas'!B48*1000))</f>
        <v>44485800</v>
      </c>
      <c r="I28" s="44">
        <f>IF(SUM('BdP_Series Longas'!F48)=0,"",SUM('BdP_Series Longas'!F48))</f>
        <v>83.571386824559724</v>
      </c>
      <c r="J28" s="36">
        <f>IF(SUM('BdP_Series Longas'!C48*1000)=0,"",SUM('BdP_Series Longas'!C48*1000))</f>
        <v>180748200</v>
      </c>
    </row>
    <row r="29" spans="1:10" ht="20.100000000000001" customHeight="1" x14ac:dyDescent="0.3">
      <c r="A29" s="31">
        <f t="shared" si="0"/>
        <v>2002</v>
      </c>
      <c r="B29" s="35">
        <f>IF(SUM('Ferrovia Cor NUTS II Tab'!B29)=0,"",'Ferrovia Cor NUTS II Tab'!B29/'BdP_Series Longas'!$F49*100)</f>
        <v>254765.2728259248</v>
      </c>
      <c r="C29" s="36">
        <f>IF(SUM('Ferrovia Cor NUTS II Tab'!C29)=0,"",'Ferrovia Cor NUTS II Tab'!C29/'BdP_Series Longas'!$F49*100)</f>
        <v>93721.468536780565</v>
      </c>
      <c r="D29" s="36">
        <f>IF(SUM('Ferrovia Cor NUTS II Tab'!D29)=0,"",'Ferrovia Cor NUTS II Tab'!D29/'BdP_Series Longas'!$F49*100)</f>
        <v>311474.08920117741</v>
      </c>
      <c r="E29" s="36">
        <f>IF(SUM('Ferrovia Cor NUTS II Tab'!E29)=0,"",'Ferrovia Cor NUTS II Tab'!E29/'BdP_Series Longas'!$F49*100)</f>
        <v>27010.083476892611</v>
      </c>
      <c r="F29" s="36">
        <f>IF(SUM('Ferrovia Cor NUTS II Tab'!F29)=0,"",'Ferrovia Cor NUTS II Tab'!F29/'BdP_Series Longas'!$F49*100)</f>
        <v>64592.878555635449</v>
      </c>
      <c r="G29" s="36">
        <f>IF(SUM('Ferrovia Cor NUTS II Tab'!G29)=0,"",'Ferrovia Cor NUTS II Tab'!G29/'BdP_Series Longas'!$F49*100)</f>
        <v>751562.09499295999</v>
      </c>
      <c r="H29" s="36">
        <f>IF(SUM('BdP_Series Longas'!B49*1000)=0,"",SUM('BdP_Series Longas'!B49*1000))</f>
        <v>42977000</v>
      </c>
      <c r="I29" s="44">
        <f>IF(SUM('BdP_Series Longas'!F49)=0,"",SUM('BdP_Series Longas'!F49))</f>
        <v>85.767968913604946</v>
      </c>
      <c r="J29" s="36">
        <f>IF(SUM('BdP_Series Longas'!C49*1000)=0,"",SUM('BdP_Series Longas'!C49*1000))</f>
        <v>182141700</v>
      </c>
    </row>
    <row r="30" spans="1:10" ht="20.100000000000001" customHeight="1" x14ac:dyDescent="0.3">
      <c r="A30" s="31">
        <f t="shared" si="0"/>
        <v>2003</v>
      </c>
      <c r="B30" s="35">
        <f>IF(SUM('Ferrovia Cor NUTS II Tab'!B30)=0,"",'Ferrovia Cor NUTS II Tab'!B30/'BdP_Series Longas'!$F50*100)</f>
        <v>353248.15721065045</v>
      </c>
      <c r="C30" s="36">
        <f>IF(SUM('Ferrovia Cor NUTS II Tab'!C30)=0,"",'Ferrovia Cor NUTS II Tab'!C30/'BdP_Series Longas'!$F50*100)</f>
        <v>127961.18321457483</v>
      </c>
      <c r="D30" s="36">
        <f>IF(SUM('Ferrovia Cor NUTS II Tab'!D30)=0,"",'Ferrovia Cor NUTS II Tab'!D30/'BdP_Series Longas'!$F50*100)</f>
        <v>345762.61736918072</v>
      </c>
      <c r="E30" s="36">
        <f>IF(SUM('Ferrovia Cor NUTS II Tab'!E30)=0,"",'Ferrovia Cor NUTS II Tab'!E30/'BdP_Series Longas'!$F50*100)</f>
        <v>36001.06228264032</v>
      </c>
      <c r="F30" s="36">
        <f>IF(SUM('Ferrovia Cor NUTS II Tab'!F30)=0,"",'Ferrovia Cor NUTS II Tab'!F30/'BdP_Series Longas'!$F50*100)</f>
        <v>90550.700060219591</v>
      </c>
      <c r="G30" s="36">
        <f>IF(SUM('Ferrovia Cor NUTS II Tab'!G30)=0,"",'Ferrovia Cor NUTS II Tab'!G30/'BdP_Series Longas'!$F50*100)</f>
        <v>953524.21940280276</v>
      </c>
      <c r="H30" s="36">
        <f>IF(SUM('BdP_Series Longas'!B50*1000)=0,"",SUM('BdP_Series Longas'!B50*1000))</f>
        <v>39833700</v>
      </c>
      <c r="I30" s="44">
        <f>IF(SUM('BdP_Series Longas'!F50)=0,"",SUM('BdP_Series Longas'!F50))</f>
        <v>87.127984595957713</v>
      </c>
      <c r="J30" s="36">
        <f>IF(SUM('BdP_Series Longas'!C50*1000)=0,"",SUM('BdP_Series Longas'!C50*1000))</f>
        <v>180446800</v>
      </c>
    </row>
    <row r="31" spans="1:10" ht="20.100000000000001" customHeight="1" x14ac:dyDescent="0.3">
      <c r="A31" s="31">
        <f t="shared" si="0"/>
        <v>2004</v>
      </c>
      <c r="B31" s="35">
        <f>IF(SUM('Ferrovia Cor NUTS II Tab'!B31)=0,"",'Ferrovia Cor NUTS II Tab'!B31/'BdP_Series Longas'!$F51*100)</f>
        <v>186642.23341474426</v>
      </c>
      <c r="C31" s="36">
        <f>IF(SUM('Ferrovia Cor NUTS II Tab'!C31)=0,"",'Ferrovia Cor NUTS II Tab'!C31/'BdP_Series Longas'!$F51*100)</f>
        <v>130126.06451278228</v>
      </c>
      <c r="D31" s="36">
        <f>IF(SUM('Ferrovia Cor NUTS II Tab'!D31)=0,"",'Ferrovia Cor NUTS II Tab'!D31/'BdP_Series Longas'!$F51*100)</f>
        <v>265003.6814711169</v>
      </c>
      <c r="E31" s="36">
        <f>IF(SUM('Ferrovia Cor NUTS II Tab'!E31)=0,"",'Ferrovia Cor NUTS II Tab'!E31/'BdP_Series Longas'!$F51*100)</f>
        <v>20341.255017146766</v>
      </c>
      <c r="F31" s="36">
        <f>IF(SUM('Ferrovia Cor NUTS II Tab'!F31)=0,"",'Ferrovia Cor NUTS II Tab'!F31/'BdP_Series Longas'!$F51*100)</f>
        <v>45119.605052337596</v>
      </c>
      <c r="G31" s="36">
        <f>IF(SUM('Ferrovia Cor NUTS II Tab'!G31)=0,"",'Ferrovia Cor NUTS II Tab'!G31/'BdP_Series Longas'!$F51*100)</f>
        <v>647233.3978818513</v>
      </c>
      <c r="H31" s="36">
        <f>IF(SUM('BdP_Series Longas'!B51*1000)=0,"",SUM('BdP_Series Longas'!B51*1000))</f>
        <v>39908900</v>
      </c>
      <c r="I31" s="44">
        <f>IF(SUM('BdP_Series Longas'!F51)=0,"",SUM('BdP_Series Longas'!F51))</f>
        <v>89.360268010393668</v>
      </c>
      <c r="J31" s="36">
        <f>IF(SUM('BdP_Series Longas'!C51*1000)=0,"",SUM('BdP_Series Longas'!C51*1000))</f>
        <v>183674500</v>
      </c>
    </row>
    <row r="32" spans="1:10" ht="20.100000000000001" customHeight="1" x14ac:dyDescent="0.3">
      <c r="A32" s="31">
        <f t="shared" si="0"/>
        <v>2005</v>
      </c>
      <c r="B32" s="35">
        <f>IF(SUM('Ferrovia Cor NUTS II Tab'!B32)=0,"",'Ferrovia Cor NUTS II Tab'!B32/'BdP_Series Longas'!$F52*100)</f>
        <v>114775.61004478041</v>
      </c>
      <c r="C32" s="36">
        <f>IF(SUM('Ferrovia Cor NUTS II Tab'!C32)=0,"",'Ferrovia Cor NUTS II Tab'!C32/'BdP_Series Longas'!$F52*100)</f>
        <v>149736.31011405101</v>
      </c>
      <c r="D32" s="36">
        <f>IF(SUM('Ferrovia Cor NUTS II Tab'!D32)=0,"",'Ferrovia Cor NUTS II Tab'!D32/'BdP_Series Longas'!$F52*100)</f>
        <v>204472.04432772077</v>
      </c>
      <c r="E32" s="36">
        <f>IF(SUM('Ferrovia Cor NUTS II Tab'!E32)=0,"",'Ferrovia Cor NUTS II Tab'!E32/'BdP_Series Longas'!$F52*100)</f>
        <v>20271.888823436362</v>
      </c>
      <c r="F32" s="36">
        <f>IF(SUM('Ferrovia Cor NUTS II Tab'!F32)=0,"",'Ferrovia Cor NUTS II Tab'!F32/'BdP_Series Longas'!$F52*100)</f>
        <v>35667.846312023081</v>
      </c>
      <c r="G32" s="36">
        <f>IF(SUM('Ferrovia Cor NUTS II Tab'!G32)=0,"",'Ferrovia Cor NUTS II Tab'!G32/'BdP_Series Longas'!$F52*100)</f>
        <v>524924.96790895553</v>
      </c>
      <c r="H32" s="36">
        <f>IF(SUM('BdP_Series Longas'!B52*1000)=0,"",SUM('BdP_Series Longas'!B52*1000))</f>
        <v>39953000</v>
      </c>
      <c r="I32" s="44">
        <f>IF(SUM('BdP_Series Longas'!F52)=0,"",SUM('BdP_Series Longas'!F52))</f>
        <v>91.777338372587806</v>
      </c>
      <c r="J32" s="36">
        <f>IF(SUM('BdP_Series Longas'!C52*1000)=0,"",SUM('BdP_Series Longas'!C52*1000))</f>
        <v>185110599.99999997</v>
      </c>
    </row>
    <row r="33" spans="1:10" ht="20.100000000000001" customHeight="1" x14ac:dyDescent="0.3">
      <c r="A33" s="31">
        <f t="shared" si="0"/>
        <v>2006</v>
      </c>
      <c r="B33" s="35">
        <f>IF(SUM('Ferrovia Cor NUTS II Tab'!B33)=0,"",'Ferrovia Cor NUTS II Tab'!B33/'BdP_Series Longas'!$F53*100)</f>
        <v>86808.980866557031</v>
      </c>
      <c r="C33" s="36">
        <f>IF(SUM('Ferrovia Cor NUTS II Tab'!C33)=0,"",'Ferrovia Cor NUTS II Tab'!C33/'BdP_Series Longas'!$F53*100)</f>
        <v>104261.7984048346</v>
      </c>
      <c r="D33" s="36">
        <f>IF(SUM('Ferrovia Cor NUTS II Tab'!D33)=0,"",'Ferrovia Cor NUTS II Tab'!D33/'BdP_Series Longas'!$F53*100)</f>
        <v>147312.78725789572</v>
      </c>
      <c r="E33" s="36">
        <f>IF(SUM('Ferrovia Cor NUTS II Tab'!E33)=0,"",'Ferrovia Cor NUTS II Tab'!E33/'BdP_Series Longas'!$F53*100)</f>
        <v>15195.27600952401</v>
      </c>
      <c r="F33" s="36">
        <f>IF(SUM('Ferrovia Cor NUTS II Tab'!F33)=0,"",'Ferrovia Cor NUTS II Tab'!F33/'BdP_Series Longas'!$F53*100)</f>
        <v>12877.406366781266</v>
      </c>
      <c r="G33" s="36">
        <f>IF(SUM('Ferrovia Cor NUTS II Tab'!G33)=0,"",'Ferrovia Cor NUTS II Tab'!G33/'BdP_Series Longas'!$F53*100)</f>
        <v>366454.85183347919</v>
      </c>
      <c r="H33" s="36">
        <f>IF(SUM('BdP_Series Longas'!B53*1000)=0,"",SUM('BdP_Series Longas'!B53*1000))</f>
        <v>39650600</v>
      </c>
      <c r="I33" s="44">
        <f>IF(SUM('BdP_Series Longas'!F53)=0,"",SUM('BdP_Series Longas'!F53))</f>
        <v>94.483311727943601</v>
      </c>
      <c r="J33" s="36">
        <f>IF(SUM('BdP_Series Longas'!C53*1000)=0,"",SUM('BdP_Series Longas'!C53*1000))</f>
        <v>188118599.99999997</v>
      </c>
    </row>
    <row r="34" spans="1:10" ht="20.100000000000001" customHeight="1" x14ac:dyDescent="0.3">
      <c r="A34" s="31">
        <f t="shared" si="0"/>
        <v>2007</v>
      </c>
      <c r="B34" s="35">
        <f>IF(SUM('Ferrovia Cor NUTS II Tab'!B34)=0,"",'Ferrovia Cor NUTS II Tab'!B34/'BdP_Series Longas'!$F54*100)</f>
        <v>109427.84764359203</v>
      </c>
      <c r="C34" s="36">
        <f>IF(SUM('Ferrovia Cor NUTS II Tab'!C34)=0,"",'Ferrovia Cor NUTS II Tab'!C34/'BdP_Series Longas'!$F54*100)</f>
        <v>53679.672290181472</v>
      </c>
      <c r="D34" s="36">
        <f>IF(SUM('Ferrovia Cor NUTS II Tab'!D34)=0,"",'Ferrovia Cor NUTS II Tab'!D34/'BdP_Series Longas'!$F54*100)</f>
        <v>183565.93617344461</v>
      </c>
      <c r="E34" s="36">
        <f>IF(SUM('Ferrovia Cor NUTS II Tab'!E34)=0,"",'Ferrovia Cor NUTS II Tab'!E34/'BdP_Series Longas'!$F54*100)</f>
        <v>6043.0504698639015</v>
      </c>
      <c r="F34" s="36">
        <f>IF(SUM('Ferrovia Cor NUTS II Tab'!F34)=0,"",'Ferrovia Cor NUTS II Tab'!F34/'BdP_Series Longas'!$F54*100)</f>
        <v>14481.59098043584</v>
      </c>
      <c r="G34" s="36">
        <f>IF(SUM('Ferrovia Cor NUTS II Tab'!G34)=0,"",'Ferrovia Cor NUTS II Tab'!G34/'BdP_Series Longas'!$F54*100)</f>
        <v>367198.40074481023</v>
      </c>
      <c r="H34" s="36">
        <f>IF(SUM('BdP_Series Longas'!B54*1000)=0,"",SUM('BdP_Series Longas'!B54*1000))</f>
        <v>40874200</v>
      </c>
      <c r="I34" s="44">
        <f>IF(SUM('BdP_Series Longas'!F54)=0,"",SUM('BdP_Series Longas'!F54))</f>
        <v>96.639934237245001</v>
      </c>
      <c r="J34" s="36">
        <f>IF(SUM('BdP_Series Longas'!C54*1000)=0,"",SUM('BdP_Series Longas'!C54*1000))</f>
        <v>192834000</v>
      </c>
    </row>
    <row r="35" spans="1:10" ht="20.100000000000001" customHeight="1" x14ac:dyDescent="0.3">
      <c r="A35" s="31">
        <f t="shared" si="0"/>
        <v>2008</v>
      </c>
      <c r="B35" s="35">
        <f>IF(SUM('Ferrovia Cor NUTS II Tab'!B35)=0,"",'Ferrovia Cor NUTS II Tab'!B35/'BdP_Series Longas'!$F55*100)</f>
        <v>175213.97384983755</v>
      </c>
      <c r="C35" s="36">
        <f>IF(SUM('Ferrovia Cor NUTS II Tab'!C35)=0,"",'Ferrovia Cor NUTS II Tab'!C35/'BdP_Series Longas'!$F55*100)</f>
        <v>126740.27065161621</v>
      </c>
      <c r="D35" s="36">
        <f>IF(SUM('Ferrovia Cor NUTS II Tab'!D35)=0,"",'Ferrovia Cor NUTS II Tab'!D35/'BdP_Series Longas'!$F55*100)</f>
        <v>157760.67272105353</v>
      </c>
      <c r="E35" s="36">
        <f>IF(SUM('Ferrovia Cor NUTS II Tab'!E35)=0,"",'Ferrovia Cor NUTS II Tab'!E35/'BdP_Series Longas'!$F55*100)</f>
        <v>19824.13396613648</v>
      </c>
      <c r="F35" s="36">
        <f>IF(SUM('Ferrovia Cor NUTS II Tab'!F35)=0,"",'Ferrovia Cor NUTS II Tab'!F35/'BdP_Series Longas'!$F55*100)</f>
        <v>2522.2692833931933</v>
      </c>
      <c r="G35" s="36">
        <f>IF(SUM('Ferrovia Cor NUTS II Tab'!G35)=0,"",'Ferrovia Cor NUTS II Tab'!G35/'BdP_Series Longas'!$F55*100)</f>
        <v>482060.93736791518</v>
      </c>
      <c r="H35" s="36">
        <f>IF(SUM('BdP_Series Longas'!B55*1000)=0,"",SUM('BdP_Series Longas'!B55*1000))</f>
        <v>41047300</v>
      </c>
      <c r="I35" s="44">
        <f>IF(SUM('BdP_Series Longas'!F55)=0,"",SUM('BdP_Series Longas'!F55))</f>
        <v>99.711795903750058</v>
      </c>
      <c r="J35" s="36">
        <f>IF(SUM('BdP_Series Longas'!C55*1000)=0,"",SUM('BdP_Series Longas'!C55*1000))</f>
        <v>193449600</v>
      </c>
    </row>
    <row r="36" spans="1:10" ht="20.100000000000001" customHeight="1" x14ac:dyDescent="0.3">
      <c r="A36" s="31">
        <f t="shared" si="0"/>
        <v>2009</v>
      </c>
      <c r="B36" s="35">
        <f>IF(SUM('Ferrovia Cor NUTS II Tab'!B36)=0,"",'Ferrovia Cor NUTS II Tab'!B36/'BdP_Series Longas'!$F56*100)</f>
        <v>115903.74796658338</v>
      </c>
      <c r="C36" s="36">
        <f>IF(SUM('Ferrovia Cor NUTS II Tab'!C36)=0,"",'Ferrovia Cor NUTS II Tab'!C36/'BdP_Series Longas'!$F56*100)</f>
        <v>155534.32504013053</v>
      </c>
      <c r="D36" s="36">
        <f>IF(SUM('Ferrovia Cor NUTS II Tab'!D36)=0,"",'Ferrovia Cor NUTS II Tab'!D36/'BdP_Series Longas'!$F56*100)</f>
        <v>121566.42524690044</v>
      </c>
      <c r="E36" s="36">
        <f>IF(SUM('Ferrovia Cor NUTS II Tab'!E36)=0,"",'Ferrovia Cor NUTS II Tab'!E36/'BdP_Series Longas'!$F56*100)</f>
        <v>66181.584008001897</v>
      </c>
      <c r="F36" s="36">
        <f>IF(SUM('Ferrovia Cor NUTS II Tab'!F36)=0,"",'Ferrovia Cor NUTS II Tab'!F36/'BdP_Series Longas'!$F56*100)</f>
        <v>8062.8605499702871</v>
      </c>
      <c r="G36" s="36">
        <f>IF(SUM('Ferrovia Cor NUTS II Tab'!G36)=0,"",'Ferrovia Cor NUTS II Tab'!G36/'BdP_Series Longas'!$F56*100)</f>
        <v>467249.04179873673</v>
      </c>
      <c r="H36" s="36">
        <f>IF(SUM('BdP_Series Longas'!B56*1000)=0,"",SUM('BdP_Series Longas'!B56*1000))</f>
        <v>37953000</v>
      </c>
      <c r="I36" s="44">
        <f>IF(SUM('BdP_Series Longas'!F56)=0,"",SUM('BdP_Series Longas'!F56))</f>
        <v>97.99251706057494</v>
      </c>
      <c r="J36" s="36">
        <f>IF(SUM('BdP_Series Longas'!C56*1000)=0,"",SUM('BdP_Series Longas'!C56*1000))</f>
        <v>187410000</v>
      </c>
    </row>
    <row r="37" spans="1:10" ht="20.100000000000001" customHeight="1" x14ac:dyDescent="0.3">
      <c r="A37" s="31">
        <f t="shared" si="0"/>
        <v>2010</v>
      </c>
      <c r="B37" s="35">
        <f>IF(SUM('Ferrovia Cor NUTS II Tab'!B37)=0,"",'Ferrovia Cor NUTS II Tab'!B37/'BdP_Series Longas'!$F57*100)</f>
        <v>95781.531682222485</v>
      </c>
      <c r="C37" s="36">
        <f>IF(SUM('Ferrovia Cor NUTS II Tab'!C37)=0,"",'Ferrovia Cor NUTS II Tab'!C37/'BdP_Series Longas'!$F57*100)</f>
        <v>177433.30974294301</v>
      </c>
      <c r="D37" s="36">
        <f>IF(SUM('Ferrovia Cor NUTS II Tab'!D37)=0,"",'Ferrovia Cor NUTS II Tab'!D37/'BdP_Series Longas'!$F57*100)</f>
        <v>79199.330526156264</v>
      </c>
      <c r="E37" s="36">
        <f>IF(SUM('Ferrovia Cor NUTS II Tab'!E37)=0,"",'Ferrovia Cor NUTS II Tab'!E37/'BdP_Series Longas'!$F57*100)</f>
        <v>73301.270368496102</v>
      </c>
      <c r="F37" s="36">
        <f>IF(SUM('Ferrovia Cor NUTS II Tab'!F37)=0,"",'Ferrovia Cor NUTS II Tab'!F37/'BdP_Series Longas'!$F57*100)</f>
        <v>31889.941999139439</v>
      </c>
      <c r="G37" s="36">
        <f>IF(SUM('Ferrovia Cor NUTS II Tab'!G37)=0,"",'Ferrovia Cor NUTS II Tab'!G37/'BdP_Series Longas'!$F57*100)</f>
        <v>457605.6869398125</v>
      </c>
      <c r="H37" s="36">
        <f>IF(SUM('BdP_Series Longas'!B57*1000)=0,"",SUM('BdP_Series Longas'!B57*1000))</f>
        <v>37525899.999999993</v>
      </c>
      <c r="I37" s="44">
        <f>IF(SUM('BdP_Series Longas'!F57)=0,"",SUM('BdP_Series Longas'!F57))</f>
        <v>98.473054610282517</v>
      </c>
      <c r="J37" s="36">
        <f>IF(SUM('BdP_Series Longas'!C57*1000)=0,"",SUM('BdP_Series Longas'!C57*1000))</f>
        <v>190666599.99999997</v>
      </c>
    </row>
    <row r="38" spans="1:10" ht="20.100000000000001" customHeight="1" x14ac:dyDescent="0.3">
      <c r="A38" s="31">
        <f t="shared" si="0"/>
        <v>2011</v>
      </c>
      <c r="B38" s="35">
        <f>IF(SUM('Ferrovia Cor NUTS II Tab'!B38)=0,"",'Ferrovia Cor NUTS II Tab'!B38/'BdP_Series Longas'!$F58*100)</f>
        <v>33496.80809805965</v>
      </c>
      <c r="C38" s="36">
        <f>IF(SUM('Ferrovia Cor NUTS II Tab'!C38)=0,"",'Ferrovia Cor NUTS II Tab'!C38/'BdP_Series Longas'!$F58*100)</f>
        <v>130409.62848440382</v>
      </c>
      <c r="D38" s="36">
        <f>IF(SUM('Ferrovia Cor NUTS II Tab'!D38)=0,"",'Ferrovia Cor NUTS II Tab'!D38/'BdP_Series Longas'!$F58*100)</f>
        <v>88746.418701868839</v>
      </c>
      <c r="E38" s="36">
        <f>IF(SUM('Ferrovia Cor NUTS II Tab'!E38)=0,"",'Ferrovia Cor NUTS II Tab'!E38/'BdP_Series Longas'!$F58*100)</f>
        <v>76929.607151004719</v>
      </c>
      <c r="F38" s="36">
        <f>IF(SUM('Ferrovia Cor NUTS II Tab'!F38)=0,"",'Ferrovia Cor NUTS II Tab'!F38/'BdP_Series Longas'!$F58*100)</f>
        <v>7258.3495902877548</v>
      </c>
      <c r="G38" s="36">
        <f>IF(SUM('Ferrovia Cor NUTS II Tab'!G38)=0,"",'Ferrovia Cor NUTS II Tab'!G38/'BdP_Series Longas'!$F58*100)</f>
        <v>336841.41368597664</v>
      </c>
      <c r="H38" s="36">
        <f>IF(SUM('BdP_Series Longas'!B58*1000)=0,"",SUM('BdP_Series Longas'!B58*1000))</f>
        <v>32800500</v>
      </c>
      <c r="I38" s="44">
        <f>IF(SUM('BdP_Series Longas'!F58)=0,"",SUM('BdP_Series Longas'!F58))</f>
        <v>98.893004679806708</v>
      </c>
      <c r="J38" s="36">
        <f>IF(SUM('BdP_Series Longas'!C58*1000)=0,"",SUM('BdP_Series Longas'!C58*1000))</f>
        <v>187432500</v>
      </c>
    </row>
    <row r="39" spans="1:10" ht="20.100000000000001" customHeight="1" x14ac:dyDescent="0.3">
      <c r="A39" s="31">
        <f t="shared" si="0"/>
        <v>2012</v>
      </c>
      <c r="B39" s="35" t="str">
        <f>IF(SUM('Ferrovia Cor NUTS II Tab'!B39)=0,"",'Ferrovia Cor NUTS II Tab'!B39/'BdP_Series Longas'!$F59*100)</f>
        <v/>
      </c>
      <c r="C39" s="36" t="str">
        <f>IF(SUM('Ferrovia Cor NUTS II Tab'!C39)=0,"",'Ferrovia Cor NUTS II Tab'!C39/'BdP_Series Longas'!$F59*100)</f>
        <v/>
      </c>
      <c r="D39" s="36" t="str">
        <f>IF(SUM('Ferrovia Cor NUTS II Tab'!D39)=0,"",'Ferrovia Cor NUTS II Tab'!D39/'BdP_Series Longas'!$F59*100)</f>
        <v/>
      </c>
      <c r="E39" s="36" t="str">
        <f>IF(SUM('Ferrovia Cor NUTS II Tab'!E39)=0,"",'Ferrovia Cor NUTS II Tab'!E39/'BdP_Series Longas'!$F59*100)</f>
        <v/>
      </c>
      <c r="F39" s="36" t="str">
        <f>IF(SUM('Ferrovia Cor NUTS II Tab'!F39)=0,"",'Ferrovia Cor NUTS II Tab'!F39/'BdP_Series Longas'!$F59*100)</f>
        <v/>
      </c>
      <c r="G39" s="36">
        <f>IF(SUM('Ferrovia Cor NUTS II Tab'!G39)=0,"",'Ferrovia Cor NUTS II Tab'!G39/'BdP_Series Longas'!$F59*100)</f>
        <v>88353.515114916125</v>
      </c>
      <c r="H39" s="36">
        <f>IF(SUM('BdP_Series Longas'!B59*1000)=0,"",SUM('BdP_Series Longas'!B59*1000))</f>
        <v>27318700</v>
      </c>
      <c r="I39" s="44">
        <f>IF(SUM('BdP_Series Longas'!F59)=0,"",SUM('BdP_Series Longas'!F59))</f>
        <v>97.484872999081205</v>
      </c>
      <c r="J39" s="36">
        <f>IF(SUM('BdP_Series Longas'!C59*1000)=0,"",SUM('BdP_Series Longas'!C59*1000))</f>
        <v>179827900</v>
      </c>
    </row>
    <row r="40" spans="1:10" ht="20.100000000000001" customHeight="1" x14ac:dyDescent="0.3">
      <c r="A40" s="31">
        <f t="shared" si="0"/>
        <v>2013</v>
      </c>
      <c r="B40" s="35" t="str">
        <f>IF(SUM('Ferrovia Cor NUTS II Tab'!B40)=0,"",'Ferrovia Cor NUTS II Tab'!B40/'BdP_Series Longas'!$F60*100)</f>
        <v/>
      </c>
      <c r="C40" s="36" t="str">
        <f>IF(SUM('Ferrovia Cor NUTS II Tab'!C40)=0,"",'Ferrovia Cor NUTS II Tab'!C40/'BdP_Series Longas'!$F60*100)</f>
        <v/>
      </c>
      <c r="D40" s="36" t="str">
        <f>IF(SUM('Ferrovia Cor NUTS II Tab'!D40)=0,"",'Ferrovia Cor NUTS II Tab'!D40/'BdP_Series Longas'!$F60*100)</f>
        <v/>
      </c>
      <c r="E40" s="36" t="str">
        <f>IF(SUM('Ferrovia Cor NUTS II Tab'!E40)=0,"",'Ferrovia Cor NUTS II Tab'!E40/'BdP_Series Longas'!$F60*100)</f>
        <v/>
      </c>
      <c r="F40" s="36" t="str">
        <f>IF(SUM('Ferrovia Cor NUTS II Tab'!F40)=0,"",'Ferrovia Cor NUTS II Tab'!F40/'BdP_Series Longas'!$F60*100)</f>
        <v/>
      </c>
      <c r="G40" s="36">
        <f>IF(SUM('Ferrovia Cor NUTS II Tab'!G40)=0,"",'Ferrovia Cor NUTS II Tab'!G40/'BdP_Series Longas'!$F60*100)</f>
        <v>73462.947614938996</v>
      </c>
      <c r="H40" s="36">
        <f>IF(SUM('BdP_Series Longas'!B60*1000)=0,"",SUM('BdP_Series Longas'!B60*1000))</f>
        <v>26005900</v>
      </c>
      <c r="I40" s="44">
        <f>IF(SUM('BdP_Series Longas'!F60)=0,"",SUM('BdP_Series Longas'!F60))</f>
        <v>96.709977351293347</v>
      </c>
      <c r="J40" s="36">
        <f>IF(SUM('BdP_Series Longas'!C60*1000)=0,"",SUM('BdP_Series Longas'!C60*1000))</f>
        <v>178168599.99999997</v>
      </c>
    </row>
    <row r="41" spans="1:10" ht="20.100000000000001" customHeight="1" x14ac:dyDescent="0.3">
      <c r="A41" s="31">
        <f t="shared" si="0"/>
        <v>2014</v>
      </c>
      <c r="B41" s="35" t="str">
        <f>IF(SUM('Ferrovia Cor NUTS II Tab'!B41)=0,"",'Ferrovia Cor NUTS II Tab'!B41/'BdP_Series Longas'!$F61*100)</f>
        <v/>
      </c>
      <c r="C41" s="36" t="str">
        <f>IF(SUM('Ferrovia Cor NUTS II Tab'!C41)=0,"",'Ferrovia Cor NUTS II Tab'!C41/'BdP_Series Longas'!$F61*100)</f>
        <v/>
      </c>
      <c r="D41" s="36" t="str">
        <f>IF(SUM('Ferrovia Cor NUTS II Tab'!D41)=0,"",'Ferrovia Cor NUTS II Tab'!D41/'BdP_Series Longas'!$F61*100)</f>
        <v/>
      </c>
      <c r="E41" s="36" t="str">
        <f>IF(SUM('Ferrovia Cor NUTS II Tab'!E41)=0,"",'Ferrovia Cor NUTS II Tab'!E41/'BdP_Series Longas'!$F61*100)</f>
        <v/>
      </c>
      <c r="F41" s="36" t="str">
        <f>IF(SUM('Ferrovia Cor NUTS II Tab'!F41)=0,"",'Ferrovia Cor NUTS II Tab'!F41/'BdP_Series Longas'!$F61*100)</f>
        <v/>
      </c>
      <c r="G41" s="36">
        <f>IF(SUM('Ferrovia Cor NUTS II Tab'!G41)=0,"",'Ferrovia Cor NUTS II Tab'!G41/'BdP_Series Longas'!$F61*100)</f>
        <v>122736.86407793118</v>
      </c>
      <c r="H41" s="36">
        <f>IF(SUM('BdP_Series Longas'!B61*1000)=0,"",SUM('BdP_Series Longas'!B61*1000))</f>
        <v>26601100</v>
      </c>
      <c r="I41" s="44">
        <f>IF(SUM('BdP_Series Longas'!F61)=0,"",SUM('BdP_Series Longas'!F61))</f>
        <v>97.7880613959573</v>
      </c>
      <c r="J41" s="36">
        <f>IF(SUM('BdP_Series Longas'!C61*1000)=0,"",SUM('BdP_Series Longas'!C61*1000))</f>
        <v>179580100</v>
      </c>
    </row>
    <row r="42" spans="1:10" ht="20.100000000000001" customHeight="1" x14ac:dyDescent="0.3">
      <c r="A42" s="31">
        <f t="shared" si="0"/>
        <v>2015</v>
      </c>
      <c r="B42" s="35" t="str">
        <f>IF(SUM('Ferrovia Cor NUTS II Tab'!B42)=0,"",'Ferrovia Cor NUTS II Tab'!B42/'BdP_Series Longas'!$F62*100)</f>
        <v/>
      </c>
      <c r="C42" s="36" t="str">
        <f>IF(SUM('Ferrovia Cor NUTS II Tab'!C42)=0,"",'Ferrovia Cor NUTS II Tab'!C42/'BdP_Series Longas'!$F62*100)</f>
        <v/>
      </c>
      <c r="D42" s="36" t="str">
        <f>IF(SUM('Ferrovia Cor NUTS II Tab'!D42)=0,"",'Ferrovia Cor NUTS II Tab'!D42/'BdP_Series Longas'!$F62*100)</f>
        <v/>
      </c>
      <c r="E42" s="36" t="str">
        <f>IF(SUM('Ferrovia Cor NUTS II Tab'!E42)=0,"",'Ferrovia Cor NUTS II Tab'!E42/'BdP_Series Longas'!$F62*100)</f>
        <v/>
      </c>
      <c r="F42" s="36" t="str">
        <f>IF(SUM('Ferrovia Cor NUTS II Tab'!F42)=0,"",'Ferrovia Cor NUTS II Tab'!F42/'BdP_Series Longas'!$F62*100)</f>
        <v/>
      </c>
      <c r="G42" s="36">
        <f>IF(SUM('Ferrovia Cor NUTS II Tab'!G42)=0,"",'Ferrovia Cor NUTS II Tab'!G42/'BdP_Series Longas'!$F62*100)</f>
        <v>179028.95362272067</v>
      </c>
      <c r="H42" s="36">
        <f>IF(SUM('BdP_Series Longas'!B62*1000)=0,"",SUM('BdP_Series Longas'!B62*1000))</f>
        <v>28175600.000000004</v>
      </c>
      <c r="I42" s="44">
        <f>IF(SUM('BdP_Series Longas'!F62)=0,"",SUM('BdP_Series Longas'!F62))</f>
        <v>98.973934894021781</v>
      </c>
      <c r="J42" s="36">
        <f>IF(SUM('BdP_Series Longas'!C62*1000)=0,"",SUM('BdP_Series Longas'!C62*1000))</f>
        <v>182798200</v>
      </c>
    </row>
    <row r="43" spans="1:10" ht="20.100000000000001" customHeight="1" x14ac:dyDescent="0.3">
      <c r="A43" s="31">
        <f t="shared" si="0"/>
        <v>2016</v>
      </c>
      <c r="B43" s="35" t="str">
        <f>IF(SUM('Ferrovia Cor NUTS II Tab'!B43)=0,"",'Ferrovia Cor NUTS II Tab'!B43/'BdP_Series Longas'!$F63*100)</f>
        <v/>
      </c>
      <c r="C43" s="36" t="str">
        <f>IF(SUM('Ferrovia Cor NUTS II Tab'!C43)=0,"",'Ferrovia Cor NUTS II Tab'!C43/'BdP_Series Longas'!$F63*100)</f>
        <v/>
      </c>
      <c r="D43" s="36" t="str">
        <f>IF(SUM('Ferrovia Cor NUTS II Tab'!D43)=0,"",'Ferrovia Cor NUTS II Tab'!D43/'BdP_Series Longas'!$F63*100)</f>
        <v/>
      </c>
      <c r="E43" s="36" t="str">
        <f>IF(SUM('Ferrovia Cor NUTS II Tab'!E43)=0,"",'Ferrovia Cor NUTS II Tab'!E43/'BdP_Series Longas'!$F63*100)</f>
        <v/>
      </c>
      <c r="F43" s="36" t="str">
        <f>IF(SUM('Ferrovia Cor NUTS II Tab'!F43)=0,"",'Ferrovia Cor NUTS II Tab'!F43/'BdP_Series Longas'!$F63*100)</f>
        <v/>
      </c>
      <c r="G43" s="36">
        <f>IF(SUM('Ferrovia Cor NUTS II Tab'!G43)=0,"",'Ferrovia Cor NUTS II Tab'!G43/'BdP_Series Longas'!$F63*100)</f>
        <v>78535.457811063476</v>
      </c>
      <c r="H43" s="36">
        <f>IF(SUM('BdP_Series Longas'!B63*1000)=0,"",SUM('BdP_Series Longas'!B63*1000))</f>
        <v>28893400</v>
      </c>
      <c r="I43" s="44">
        <f>IF(SUM('BdP_Series Longas'!F63)=0,"",SUM('BdP_Series Longas'!F63))</f>
        <v>99.999653900198652</v>
      </c>
      <c r="J43" s="36">
        <f>IF(SUM('BdP_Series Longas'!C63*1000)=0,"",SUM('BdP_Series Longas'!C63*1000))</f>
        <v>186489800</v>
      </c>
    </row>
    <row r="44" spans="1:10" ht="20.100000000000001" customHeight="1" x14ac:dyDescent="0.3">
      <c r="A44" s="45">
        <f t="shared" si="0"/>
        <v>2017</v>
      </c>
      <c r="B44" s="35" t="str">
        <f>IF(SUM('Ferrovia Cor NUTS II Tab'!B44)=0,"",'Ferrovia Cor NUTS II Tab'!B44/'BdP_Series Longas'!$F64*100)</f>
        <v/>
      </c>
      <c r="C44" s="36" t="str">
        <f>IF(SUM('Ferrovia Cor NUTS II Tab'!C44)=0,"",'Ferrovia Cor NUTS II Tab'!C44/'BdP_Series Longas'!$F64*100)</f>
        <v/>
      </c>
      <c r="D44" s="36" t="str">
        <f>IF(SUM('Ferrovia Cor NUTS II Tab'!D44)=0,"",'Ferrovia Cor NUTS II Tab'!D44/'BdP_Series Longas'!$F64*100)</f>
        <v/>
      </c>
      <c r="E44" s="36" t="str">
        <f>IF(SUM('Ferrovia Cor NUTS II Tab'!E44)=0,"",'Ferrovia Cor NUTS II Tab'!E44/'BdP_Series Longas'!$F64*100)</f>
        <v/>
      </c>
      <c r="F44" s="36" t="str">
        <f>IF(SUM('Ferrovia Cor NUTS II Tab'!F44)=0,"",'Ferrovia Cor NUTS II Tab'!F44/'BdP_Series Longas'!$F64*100)</f>
        <v/>
      </c>
      <c r="G44" s="36">
        <f>IF(SUM('Ferrovia Cor NUTS II Tab'!G44)=0,"",'Ferrovia Cor NUTS II Tab'!G44/'BdP_Series Longas'!$F64*100)</f>
        <v>107971.54039352099</v>
      </c>
      <c r="H44" s="36">
        <f>IF(SUM('BdP_Series Longas'!B64*1000)=0,"",SUM('BdP_Series Longas'!B64*1000))</f>
        <v>32213000</v>
      </c>
      <c r="I44" s="44">
        <f>IF(SUM('BdP_Series Longas'!F64)=0,"",SUM('BdP_Series Longas'!F64))</f>
        <v>102.09449601092726</v>
      </c>
      <c r="J44" s="36">
        <f>IF(SUM('BdP_Series Longas'!C64*1000)=0,"",SUM('BdP_Series Longas'!C64*1000))</f>
        <v>193028800.00000003</v>
      </c>
    </row>
    <row r="45" spans="1:10" ht="20.100000000000001" customHeight="1" x14ac:dyDescent="0.3">
      <c r="A45" s="45">
        <f t="shared" si="0"/>
        <v>2018</v>
      </c>
      <c r="B45" s="35" t="str">
        <f>IF(SUM('Ferrovia Cor NUTS II Tab'!B45)=0,"",'Ferrovia Cor NUTS II Tab'!B45/'BdP_Series Longas'!$F65*100)</f>
        <v/>
      </c>
      <c r="C45" s="36" t="str">
        <f>IF(SUM('Ferrovia Cor NUTS II Tab'!C45)=0,"",'Ferrovia Cor NUTS II Tab'!C45/'BdP_Series Longas'!$F65*100)</f>
        <v/>
      </c>
      <c r="D45" s="36" t="str">
        <f>IF(SUM('Ferrovia Cor NUTS II Tab'!D45)=0,"",'Ferrovia Cor NUTS II Tab'!D45/'BdP_Series Longas'!$F65*100)</f>
        <v/>
      </c>
      <c r="E45" s="36" t="str">
        <f>IF(SUM('Ferrovia Cor NUTS II Tab'!E45)=0,"",'Ferrovia Cor NUTS II Tab'!E45/'BdP_Series Longas'!$F65*100)</f>
        <v/>
      </c>
      <c r="F45" s="36" t="str">
        <f>IF(SUM('Ferrovia Cor NUTS II Tab'!F45)=0,"",'Ferrovia Cor NUTS II Tab'!F45/'BdP_Series Longas'!$F65*100)</f>
        <v/>
      </c>
      <c r="G45" s="36">
        <f>IF(SUM('Ferrovia Cor NUTS II Tab'!G45)=0,"",'Ferrovia Cor NUTS II Tab'!G45/'BdP_Series Longas'!$F65*100)</f>
        <v>126113.06704655277</v>
      </c>
      <c r="H45" s="36">
        <f>IF(SUM('BdP_Series Longas'!B65*1000)=0,"",SUM('BdP_Series Longas'!B65*1000))</f>
        <v>34204500</v>
      </c>
      <c r="I45" s="44">
        <f>IF(SUM('BdP_Series Longas'!F65)=0,"",SUM('BdP_Series Longas'!F65))</f>
        <v>105.11306991770088</v>
      </c>
      <c r="J45" s="36">
        <f>IF(SUM('BdP_Series Longas'!C65*1000)=0,"",SUM('BdP_Series Longas'!C65*1000))</f>
        <v>198528700</v>
      </c>
    </row>
    <row r="46" spans="1:10" ht="20.100000000000001" customHeight="1" x14ac:dyDescent="0.3">
      <c r="A46" s="45">
        <f t="shared" si="0"/>
        <v>2019</v>
      </c>
      <c r="B46" s="35" t="str">
        <f>IF(SUM('Ferrovia Cor NUTS II Tab'!B46)=0,"",'Ferrovia Cor NUTS II Tab'!B46/'BdP_Series Longas'!$F66*100)</f>
        <v/>
      </c>
      <c r="C46" s="36" t="str">
        <f>IF(SUM('Ferrovia Cor NUTS II Tab'!C46)=0,"",'Ferrovia Cor NUTS II Tab'!C46/'BdP_Series Longas'!$F66*100)</f>
        <v/>
      </c>
      <c r="D46" s="36" t="str">
        <f>IF(SUM('Ferrovia Cor NUTS II Tab'!D46)=0,"",'Ferrovia Cor NUTS II Tab'!D46/'BdP_Series Longas'!$F66*100)</f>
        <v/>
      </c>
      <c r="E46" s="36" t="str">
        <f>IF(SUM('Ferrovia Cor NUTS II Tab'!E46)=0,"",'Ferrovia Cor NUTS II Tab'!E46/'BdP_Series Longas'!$F66*100)</f>
        <v/>
      </c>
      <c r="F46" s="36" t="str">
        <f>IF(SUM('Ferrovia Cor NUTS II Tab'!F46)=0,"",'Ferrovia Cor NUTS II Tab'!F46/'BdP_Series Longas'!$F66*100)</f>
        <v/>
      </c>
      <c r="G46" s="36">
        <f>IF(SUM('Ferrovia Cor NUTS II Tab'!G46)=0,"",'Ferrovia Cor NUTS II Tab'!G46/'BdP_Series Longas'!$F66*100)</f>
        <v>200738.98248717468</v>
      </c>
      <c r="H46" s="36">
        <f>IF(SUM('BdP_Series Longas'!B66*1000)=0,"",SUM('BdP_Series Longas'!B66*1000))</f>
        <v>36047300</v>
      </c>
      <c r="I46" s="44">
        <f>IF(SUM('BdP_Series Longas'!F66)=0,"",SUM('BdP_Series Longas'!F66))</f>
        <v>107.67824497257767</v>
      </c>
      <c r="J46" s="36">
        <f>IF(SUM('BdP_Series Longas'!C66*1000)=0,"",SUM('BdP_Series Longas'!C66*1000))</f>
        <v>203854900</v>
      </c>
    </row>
    <row r="47" spans="1:10" ht="20.100000000000001" customHeight="1" x14ac:dyDescent="0.3">
      <c r="A47" s="45">
        <f t="shared" si="0"/>
        <v>2020</v>
      </c>
      <c r="B47" s="36"/>
      <c r="C47" s="36"/>
      <c r="D47" s="36"/>
      <c r="E47" s="36"/>
      <c r="F47" s="36"/>
      <c r="G47" s="36">
        <f>IF(SUM('Ferrovia Cor NUTS II Tab'!G47)=0,"",'Ferrovia Cor NUTS II Tab'!G47/'BdP_Series Longas'!$F67*100)</f>
        <v>201179.30041034985</v>
      </c>
      <c r="H47" s="36">
        <f>IF(SUM('BdP_Series Longas'!B67*1000)=0,"",SUM('BdP_Series Longas'!B67*1000))</f>
        <v>35262500</v>
      </c>
      <c r="I47" s="44">
        <f>IF(SUM('BdP_Series Longas'!F67)=0,"",SUM('BdP_Series Longas'!F67))</f>
        <v>109.20893300248137</v>
      </c>
      <c r="J47" s="36">
        <f>IF(SUM('BdP_Series Longas'!C67*1000)=0,"",SUM('BdP_Series Longas'!C67*1000))</f>
        <v>186933900.00000003</v>
      </c>
    </row>
    <row r="48" spans="1:10" ht="20.100000000000001" customHeight="1" x14ac:dyDescent="0.3">
      <c r="A48" s="45">
        <f t="shared" si="0"/>
        <v>2021</v>
      </c>
      <c r="B48" s="36"/>
      <c r="C48" s="36"/>
      <c r="D48" s="36"/>
      <c r="E48" s="36"/>
      <c r="F48" s="36"/>
      <c r="G48" s="36">
        <f>IF(SUM('Ferrovia Cor NUTS II Tab'!G48)=0,"",'Ferrovia Cor NUTS II Tab'!G48/'BdP_Series Longas'!$F68*100)</f>
        <v>267711.57995343563</v>
      </c>
      <c r="H48" s="36">
        <f>IF(SUM('BdP_Series Longas'!B68*1000)=0,"",SUM('BdP_Series Longas'!B68*1000))</f>
        <v>38106500</v>
      </c>
      <c r="I48" s="44">
        <f>IF(SUM('BdP_Series Longas'!F68)=0,"",SUM('BdP_Series Longas'!F68))</f>
        <v>114.5195701520738</v>
      </c>
      <c r="J48" s="36">
        <f>IF(SUM('BdP_Series Longas'!C68*1000)=0,"",SUM('BdP_Series Longas'!C68*1000))</f>
        <v>197659099.99999997</v>
      </c>
    </row>
    <row r="49" spans="1:10" ht="20.100000000000001" customHeight="1" x14ac:dyDescent="0.3">
      <c r="A49" s="45">
        <f t="shared" si="0"/>
        <v>2022</v>
      </c>
      <c r="B49" s="36"/>
      <c r="C49" s="36"/>
      <c r="D49" s="36"/>
      <c r="E49" s="36"/>
      <c r="F49" s="36"/>
      <c r="G49" s="36">
        <f>IF(SUM('Ferrovia Cor NUTS II Tab'!G49)=0,"",'Ferrovia Cor NUTS II Tab'!G49/'BdP_Series Longas'!$F69*100)</f>
        <v>381675.65242185717</v>
      </c>
      <c r="H49" s="36">
        <f>IF(SUM('BdP_Series Longas'!B69*1000)=0,"",SUM('BdP_Series Longas'!B69*1000))</f>
        <v>39248500</v>
      </c>
      <c r="I49" s="44">
        <f>IF(SUM('BdP_Series Longas'!F69)=0,"",SUM('BdP_Series Longas'!F69))</f>
        <v>123.99327362829153</v>
      </c>
      <c r="J49" s="36">
        <f>IF(SUM('BdP_Series Longas'!C69*1000)=0,"",SUM('BdP_Series Longas'!C69*1000))</f>
        <v>211154300</v>
      </c>
    </row>
    <row r="50" spans="1:10" ht="20.100000000000001" customHeight="1" x14ac:dyDescent="0.3">
      <c r="A50" s="45">
        <f t="shared" si="0"/>
        <v>2023</v>
      </c>
      <c r="B50" s="36"/>
      <c r="C50" s="36"/>
      <c r="D50" s="36"/>
      <c r="E50" s="36"/>
      <c r="F50" s="36"/>
      <c r="G50" s="36">
        <f>IF(SUM('Ferrovia Cor NUTS II Tab'!G50)=0,"",'Ferrovia Cor NUTS II Tab'!G50/'BdP_Series Longas'!$F70*100)</f>
        <v>444313.3396170155</v>
      </c>
      <c r="H50" s="36">
        <f>IF(SUM('BdP_Series Longas'!B70*1000)=0,"",SUM('BdP_Series Longas'!B70*1000))</f>
        <v>40249000</v>
      </c>
      <c r="I50" s="44">
        <f>IF(SUM('BdP_Series Longas'!F70)=0,"",SUM('BdP_Series Longas'!F70))</f>
        <v>127.88441948868294</v>
      </c>
      <c r="J50" s="36">
        <f>IF(SUM('BdP_Series Longas'!C70*1000)=0,"",SUM('BdP_Series Longas'!C70*1000))</f>
        <v>215929000</v>
      </c>
    </row>
    <row r="51" spans="1:10" ht="20.100000000000001" customHeight="1" thickBot="1" x14ac:dyDescent="0.35">
      <c r="A51" s="46"/>
      <c r="B51" s="47"/>
      <c r="C51" s="48"/>
      <c r="D51" s="48"/>
      <c r="E51" s="48"/>
      <c r="F51" s="48"/>
      <c r="G51" s="48"/>
      <c r="H51" s="48"/>
      <c r="I51" s="51"/>
      <c r="J51" s="48"/>
    </row>
    <row r="52" spans="1:10" ht="43.8" customHeight="1" x14ac:dyDescent="0.3">
      <c r="A52" s="74" t="s">
        <v>75</v>
      </c>
      <c r="B52" s="74"/>
      <c r="C52" s="74"/>
      <c r="D52" s="74"/>
      <c r="E52" s="74"/>
      <c r="F52" s="74"/>
      <c r="G52" s="74"/>
      <c r="H52" s="74"/>
      <c r="I52" s="74"/>
      <c r="J52" s="74"/>
    </row>
    <row r="53" spans="1:10" s="42" customFormat="1" x14ac:dyDescent="0.3">
      <c r="A53" s="84" t="str">
        <f>'Ferrovia Cor NUTS II Tab'!A53</f>
        <v>2012-2023:</v>
      </c>
      <c r="B53" s="84"/>
      <c r="C53" s="84"/>
      <c r="D53" s="84"/>
      <c r="E53" s="84"/>
      <c r="F53" s="84"/>
      <c r="G53" s="84"/>
      <c r="H53" s="84"/>
      <c r="I53" s="84"/>
      <c r="J53" s="84"/>
    </row>
    <row r="54" spans="1:10" x14ac:dyDescent="0.3">
      <c r="A54" s="74" t="s">
        <v>128</v>
      </c>
      <c r="B54" s="74"/>
      <c r="C54" s="74"/>
      <c r="D54" s="74"/>
      <c r="E54" s="74"/>
      <c r="F54" s="74"/>
      <c r="G54" s="74"/>
      <c r="H54" s="74"/>
      <c r="I54" s="74"/>
      <c r="J54" s="74"/>
    </row>
    <row r="55" spans="1:10" ht="15" customHeight="1" x14ac:dyDescent="0.3">
      <c r="A55" s="74" t="s">
        <v>61</v>
      </c>
      <c r="B55" s="74"/>
      <c r="C55" s="74"/>
      <c r="D55" s="74"/>
      <c r="E55" s="74"/>
      <c r="F55" s="74"/>
      <c r="G55" s="74"/>
      <c r="H55" s="74"/>
      <c r="I55" s="74"/>
      <c r="J55" s="74"/>
    </row>
    <row r="56" spans="1:10" ht="58.2" customHeight="1" x14ac:dyDescent="0.3">
      <c r="A56" s="74" t="s">
        <v>44</v>
      </c>
      <c r="B56" s="74"/>
      <c r="C56" s="74"/>
      <c r="D56" s="74"/>
      <c r="E56" s="74"/>
      <c r="F56" s="74"/>
      <c r="G56" s="74"/>
      <c r="H56" s="74"/>
      <c r="I56" s="74"/>
      <c r="J56" s="74"/>
    </row>
    <row r="57" spans="1:10" x14ac:dyDescent="0.3">
      <c r="A57" s="40"/>
    </row>
  </sheetData>
  <sheetProtection algorithmName="SHA-512" hashValue="fGuJjCbszcMW2hibXpPnEDjXS/TgKS7CGNLxK7dDZ0uvitEJSMFeUq82yPGBYY9BdAvc1UQBBz1EowTfxNWvCg==" saltValue="jp1I1aAncEGRrCz8F0GA4w==" spinCount="100000" sheet="1" objects="1" scenarios="1" autoFilter="0"/>
  <mergeCells count="9">
    <mergeCell ref="A55:J55"/>
    <mergeCell ref="A56:J56"/>
    <mergeCell ref="A1:J1"/>
    <mergeCell ref="A3:A4"/>
    <mergeCell ref="B3:G3"/>
    <mergeCell ref="H3:J3"/>
    <mergeCell ref="A52:J52"/>
    <mergeCell ref="A53:J53"/>
    <mergeCell ref="A54:J54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90" fitToHeight="0" orientation="landscape" verticalDpi="300" r:id="rId1"/>
  <headerFooter alignWithMargins="0"/>
  <colBreaks count="1" manualBreakCount="1">
    <brk id="7" max="104857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Folha19">
    <tabColor rgb="FF92D050"/>
    <pageSetUpPr fitToPage="1"/>
  </sheetPr>
  <dimension ref="A1:CP48"/>
  <sheetViews>
    <sheetView showGridLines="0" zoomScaleNormal="100" workbookViewId="0">
      <pane ySplit="2" topLeftCell="A34" activePane="bottomLeft" state="frozen"/>
      <selection pane="bottomLeft" activeCell="A44" sqref="A44:X44"/>
    </sheetView>
  </sheetViews>
  <sheetFormatPr defaultColWidth="7" defaultRowHeight="14.4" x14ac:dyDescent="0.3"/>
  <cols>
    <col min="1" max="27" width="9.109375" style="34" customWidth="1"/>
    <col min="28" max="30" width="11.5546875" style="34" customWidth="1"/>
    <col min="31" max="16384" width="7" style="34"/>
  </cols>
  <sheetData>
    <row r="1" spans="1:94" s="22" customFormat="1" ht="33" customHeight="1" x14ac:dyDescent="0.3">
      <c r="A1" s="85" t="s">
        <v>39</v>
      </c>
      <c r="B1" s="85"/>
    </row>
    <row r="2" spans="1:94" s="23" customFormat="1" ht="19.5" customHeight="1" x14ac:dyDescent="0.3">
      <c r="A2" s="86" t="str">
        <f>Ferrovia_Const_Dados_Graf!B1&amp; " - Investimento em Infraestruturas Ferroviárias - Dados encadeados em volume (ano de referência = 2016)"</f>
        <v>Continente - Investimento em Infraestruturas Ferroviárias - Dados encadeados em volume (ano de referência = 2016)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</row>
    <row r="3" spans="1:94" s="23" customFormat="1" ht="19.5" customHeight="1" x14ac:dyDescent="0.3"/>
    <row r="4" spans="1:94" s="30" customFormat="1" ht="30" customHeight="1" x14ac:dyDescent="0.3">
      <c r="C4" s="29"/>
      <c r="D4" s="29"/>
      <c r="F4" s="29"/>
      <c r="G4" s="29"/>
      <c r="I4" s="29"/>
      <c r="J4" s="29"/>
      <c r="L4" s="29"/>
      <c r="M4" s="29"/>
      <c r="O4" s="29"/>
      <c r="P4" s="29"/>
      <c r="R4" s="29"/>
      <c r="S4" s="29"/>
      <c r="U4" s="29"/>
      <c r="V4" s="29"/>
      <c r="X4" s="29"/>
      <c r="Y4" s="29"/>
      <c r="AA4" s="29"/>
      <c r="AB4" s="29"/>
      <c r="AD4" s="29"/>
      <c r="AE4" s="29"/>
      <c r="AG4" s="29"/>
      <c r="AH4" s="29"/>
      <c r="AJ4" s="29"/>
      <c r="AK4" s="29"/>
      <c r="AM4" s="29"/>
      <c r="AN4" s="29"/>
      <c r="AP4" s="29"/>
      <c r="AQ4" s="29"/>
      <c r="AS4" s="29"/>
      <c r="AT4" s="29"/>
      <c r="AV4" s="29"/>
      <c r="AW4" s="29"/>
      <c r="AY4" s="29"/>
      <c r="AZ4" s="29"/>
      <c r="BB4" s="29"/>
      <c r="BC4" s="29"/>
      <c r="BE4" s="29"/>
      <c r="BF4" s="29"/>
      <c r="BH4" s="29"/>
      <c r="BI4" s="29"/>
      <c r="BK4" s="29"/>
      <c r="BL4" s="29"/>
      <c r="BN4" s="29"/>
      <c r="BO4" s="29"/>
      <c r="BQ4" s="29"/>
      <c r="BR4" s="29"/>
      <c r="BT4" s="29"/>
      <c r="BU4" s="29"/>
      <c r="BW4" s="29"/>
      <c r="BX4" s="29"/>
      <c r="BZ4" s="29"/>
      <c r="CA4" s="29"/>
      <c r="CC4" s="29"/>
      <c r="CD4" s="29"/>
      <c r="CF4" s="29"/>
      <c r="CG4" s="29"/>
      <c r="CI4" s="29"/>
      <c r="CJ4" s="29"/>
      <c r="CL4" s="29"/>
      <c r="CM4" s="29"/>
      <c r="CO4" s="29"/>
      <c r="CP4" s="29"/>
    </row>
    <row r="5" spans="1:94" ht="20.100000000000001" customHeight="1" x14ac:dyDescent="0.3"/>
    <row r="6" spans="1:94" ht="20.100000000000001" customHeight="1" x14ac:dyDescent="0.3"/>
    <row r="7" spans="1:94" ht="20.100000000000001" customHeight="1" x14ac:dyDescent="0.3"/>
    <row r="8" spans="1:94" ht="20.100000000000001" customHeight="1" x14ac:dyDescent="0.3"/>
    <row r="9" spans="1:94" ht="20.100000000000001" customHeight="1" x14ac:dyDescent="0.3"/>
    <row r="10" spans="1:94" ht="20.100000000000001" customHeight="1" x14ac:dyDescent="0.3"/>
    <row r="11" spans="1:94" ht="20.100000000000001" customHeight="1" x14ac:dyDescent="0.3"/>
    <row r="12" spans="1:94" ht="20.100000000000001" customHeight="1" x14ac:dyDescent="0.3"/>
    <row r="13" spans="1:94" ht="20.100000000000001" customHeight="1" x14ac:dyDescent="0.3"/>
    <row r="14" spans="1:94" ht="20.100000000000001" customHeight="1" x14ac:dyDescent="0.3"/>
    <row r="15" spans="1:94" ht="20.100000000000001" customHeight="1" x14ac:dyDescent="0.3"/>
    <row r="16" spans="1:94" ht="20.100000000000001" customHeight="1" x14ac:dyDescent="0.3"/>
    <row r="17" s="34" customFormat="1" ht="20.100000000000001" customHeight="1" x14ac:dyDescent="0.3"/>
    <row r="18" s="34" customFormat="1" ht="20.100000000000001" customHeight="1" x14ac:dyDescent="0.3"/>
    <row r="19" s="34" customFormat="1" ht="20.100000000000001" customHeight="1" x14ac:dyDescent="0.3"/>
    <row r="20" s="34" customFormat="1" ht="20.100000000000001" customHeight="1" x14ac:dyDescent="0.3"/>
    <row r="21" s="34" customFormat="1" ht="20.100000000000001" customHeight="1" x14ac:dyDescent="0.3"/>
    <row r="22" s="34" customFormat="1" ht="20.100000000000001" customHeight="1" x14ac:dyDescent="0.3"/>
    <row r="23" s="34" customFormat="1" ht="20.100000000000001" customHeight="1" x14ac:dyDescent="0.3"/>
    <row r="24" s="34" customFormat="1" ht="20.100000000000001" customHeight="1" x14ac:dyDescent="0.3"/>
    <row r="25" s="34" customFormat="1" ht="20.100000000000001" customHeight="1" x14ac:dyDescent="0.3"/>
    <row r="26" s="34" customFormat="1" ht="20.100000000000001" customHeight="1" x14ac:dyDescent="0.3"/>
    <row r="27" s="34" customFormat="1" ht="20.100000000000001" customHeight="1" x14ac:dyDescent="0.3"/>
    <row r="28" s="34" customFormat="1" ht="20.100000000000001" customHeight="1" x14ac:dyDescent="0.3"/>
    <row r="29" s="34" customFormat="1" ht="20.100000000000001" customHeight="1" x14ac:dyDescent="0.3"/>
    <row r="30" s="34" customFormat="1" ht="20.100000000000001" customHeight="1" x14ac:dyDescent="0.3"/>
    <row r="31" s="34" customFormat="1" ht="20.100000000000001" customHeight="1" x14ac:dyDescent="0.3"/>
    <row r="32" s="34" customFormat="1" ht="20.100000000000001" customHeight="1" x14ac:dyDescent="0.3"/>
    <row r="33" spans="1:24" ht="20.100000000000001" customHeight="1" x14ac:dyDescent="0.3"/>
    <row r="34" spans="1:24" ht="20.100000000000001" customHeight="1" x14ac:dyDescent="0.3"/>
    <row r="35" spans="1:24" ht="20.100000000000001" customHeight="1" x14ac:dyDescent="0.3"/>
    <row r="36" spans="1:24" ht="20.100000000000001" customHeight="1" x14ac:dyDescent="0.3"/>
    <row r="37" spans="1:24" ht="20.100000000000001" customHeight="1" x14ac:dyDescent="0.3"/>
    <row r="38" spans="1:24" ht="20.100000000000001" customHeight="1" x14ac:dyDescent="0.3"/>
    <row r="39" spans="1:24" ht="20.100000000000001" customHeight="1" x14ac:dyDescent="0.3"/>
    <row r="40" spans="1:24" ht="20.100000000000001" customHeight="1" x14ac:dyDescent="0.3"/>
    <row r="41" spans="1:24" ht="20.100000000000001" customHeight="1" x14ac:dyDescent="0.3"/>
    <row r="42" spans="1:24" ht="20.100000000000001" customHeight="1" x14ac:dyDescent="0.3"/>
    <row r="43" spans="1:24" ht="45" customHeight="1" x14ac:dyDescent="0.3">
      <c r="A43" s="74" t="s">
        <v>75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</row>
    <row r="44" spans="1:24" x14ac:dyDescent="0.3">
      <c r="A44" s="84" t="str">
        <f>'Ferrovia Cor NUTS II Tab'!A53</f>
        <v>2012-2023: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</row>
    <row r="45" spans="1:24" x14ac:dyDescent="0.3">
      <c r="A45" s="74" t="s">
        <v>128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</row>
    <row r="46" spans="1:24" ht="15" customHeight="1" x14ac:dyDescent="0.3">
      <c r="A46" s="74" t="s">
        <v>61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</row>
    <row r="47" spans="1:24" ht="45" customHeight="1" x14ac:dyDescent="0.3">
      <c r="A47" s="74" t="s">
        <v>44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</row>
    <row r="48" spans="1:24" ht="54" customHeight="1" x14ac:dyDescent="0.3"/>
  </sheetData>
  <sheetProtection algorithmName="SHA-512" hashValue="xrkI2tBEM/rSRIRXJGXWuxyZ+8RFi0voO7lce9i0uvivB8nGBaDVoKrsmZxEIwCF4+luX7ArkcGcnMJgFwoRpg==" saltValue="Dm9kne71gGnF6eXW7wDgKA==" spinCount="100000" sheet="1" objects="1" scenarios="1" autoFilter="0"/>
  <mergeCells count="7">
    <mergeCell ref="A47:X47"/>
    <mergeCell ref="A1:B1"/>
    <mergeCell ref="A2:X2"/>
    <mergeCell ref="A43:X43"/>
    <mergeCell ref="A44:X44"/>
    <mergeCell ref="A46:X46"/>
    <mergeCell ref="A45:X45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56" fitToHeight="0" orientation="landscape" verticalDpi="300" r:id="rId1"/>
  <headerFooter alignWithMargins="0"/>
  <rowBreaks count="1" manualBreakCount="1">
    <brk id="22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0113" r:id="rId4" name="Drop Down 1">
              <controlPr defaultSize="0" autoLine="0" autoPict="0">
                <anchor moveWithCells="1">
                  <from>
                    <xdr:col>2</xdr:col>
                    <xdr:colOff>0</xdr:colOff>
                    <xdr:row>0</xdr:row>
                    <xdr:rowOff>38100</xdr:rowOff>
                  </from>
                  <to>
                    <xdr:col>3</xdr:col>
                    <xdr:colOff>563880</xdr:colOff>
                    <xdr:row>0</xdr:row>
                    <xdr:rowOff>289560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Folha20">
    <tabColor rgb="FF00B050"/>
    <pageSetUpPr fitToPage="1"/>
  </sheetPr>
  <dimension ref="A1:BY58"/>
  <sheetViews>
    <sheetView showGridLines="0" zoomScaleNormal="100" workbookViewId="0">
      <pane xSplit="1" ySplit="4" topLeftCell="B38" activePane="bottomRight" state="frozen"/>
      <selection activeCell="A46" sqref="A46:I46"/>
      <selection pane="topRight" activeCell="A46" sqref="A46:I46"/>
      <selection pane="bottomLeft" activeCell="A46" sqref="A46:I46"/>
      <selection pane="bottomRight" activeCell="K45" sqref="K45"/>
    </sheetView>
  </sheetViews>
  <sheetFormatPr defaultColWidth="7" defaultRowHeight="14.4" x14ac:dyDescent="0.3"/>
  <cols>
    <col min="1" max="1" width="6.6640625" style="34" bestFit="1" customWidth="1"/>
    <col min="2" max="9" width="15.109375" style="34" customWidth="1"/>
    <col min="10" max="10" width="9.109375" style="34" customWidth="1"/>
    <col min="11" max="13" width="11.5546875" style="34" customWidth="1"/>
    <col min="14" max="16384" width="7" style="34"/>
  </cols>
  <sheetData>
    <row r="1" spans="1:77" s="22" customFormat="1" ht="26.25" customHeight="1" x14ac:dyDescent="0.3">
      <c r="A1" s="75" t="s">
        <v>5</v>
      </c>
      <c r="B1" s="75"/>
      <c r="C1" s="75"/>
      <c r="D1" s="75"/>
      <c r="E1" s="75"/>
      <c r="F1" s="75"/>
      <c r="G1" s="75"/>
      <c r="H1" s="75"/>
      <c r="I1" s="75"/>
    </row>
    <row r="2" spans="1:77" s="23" customFormat="1" ht="19.5" customHeight="1" x14ac:dyDescent="0.3">
      <c r="B2" s="24"/>
      <c r="C2" s="24"/>
      <c r="D2" s="24"/>
      <c r="E2" s="24"/>
      <c r="F2" s="24"/>
      <c r="G2" s="25"/>
      <c r="H2" s="24"/>
      <c r="I2" s="25" t="s">
        <v>35</v>
      </c>
    </row>
    <row r="3" spans="1:77" s="23" customFormat="1" ht="19.5" customHeight="1" x14ac:dyDescent="0.3">
      <c r="A3" s="76"/>
      <c r="B3" s="78" t="s">
        <v>5</v>
      </c>
      <c r="C3" s="79"/>
      <c r="D3" s="79"/>
      <c r="E3" s="79"/>
      <c r="F3" s="79"/>
      <c r="G3" s="80"/>
      <c r="H3" s="81" t="s">
        <v>36</v>
      </c>
      <c r="I3" s="82"/>
    </row>
    <row r="4" spans="1:77" s="30" customFormat="1" ht="30" customHeight="1" x14ac:dyDescent="0.3">
      <c r="A4" s="77"/>
      <c r="B4" s="26" t="s">
        <v>0</v>
      </c>
      <c r="C4" s="26" t="s">
        <v>1</v>
      </c>
      <c r="D4" s="26" t="s">
        <v>33</v>
      </c>
      <c r="E4" s="26" t="s">
        <v>2</v>
      </c>
      <c r="F4" s="27" t="s">
        <v>3</v>
      </c>
      <c r="G4" s="28" t="s">
        <v>32</v>
      </c>
      <c r="H4" s="28" t="s">
        <v>37</v>
      </c>
      <c r="I4" s="27" t="s">
        <v>38</v>
      </c>
      <c r="J4" s="29"/>
      <c r="K4" s="29"/>
      <c r="M4" s="29"/>
      <c r="N4" s="29"/>
      <c r="P4" s="29"/>
      <c r="Q4" s="29"/>
      <c r="S4" s="29"/>
      <c r="T4" s="29"/>
      <c r="V4" s="29"/>
      <c r="W4" s="29"/>
      <c r="Y4" s="29"/>
      <c r="Z4" s="29"/>
      <c r="AB4" s="29"/>
      <c r="AC4" s="29"/>
      <c r="AE4" s="29"/>
      <c r="AF4" s="29"/>
      <c r="AH4" s="29"/>
      <c r="AI4" s="29"/>
      <c r="AK4" s="29"/>
      <c r="AL4" s="29"/>
      <c r="AN4" s="29"/>
      <c r="AO4" s="29"/>
      <c r="AQ4" s="29"/>
      <c r="AR4" s="29"/>
      <c r="AT4" s="29"/>
      <c r="AU4" s="29"/>
      <c r="AW4" s="29"/>
      <c r="AX4" s="29"/>
      <c r="AZ4" s="29"/>
      <c r="BA4" s="29"/>
      <c r="BC4" s="29"/>
      <c r="BD4" s="29"/>
      <c r="BF4" s="29"/>
      <c r="BG4" s="29"/>
      <c r="BI4" s="29"/>
      <c r="BJ4" s="29"/>
      <c r="BL4" s="29"/>
      <c r="BM4" s="29"/>
      <c r="BO4" s="29"/>
      <c r="BP4" s="29"/>
      <c r="BR4" s="29"/>
      <c r="BS4" s="29"/>
      <c r="BU4" s="29"/>
      <c r="BV4" s="29"/>
      <c r="BX4" s="29"/>
      <c r="BY4" s="29"/>
    </row>
    <row r="5" spans="1:77" ht="15.9" customHeight="1" x14ac:dyDescent="0.3">
      <c r="A5" s="31">
        <v>1978</v>
      </c>
      <c r="B5" s="32">
        <v>1485.175726499137</v>
      </c>
      <c r="C5" s="33">
        <v>108.17429993715146</v>
      </c>
      <c r="D5" s="33">
        <v>483.87386398778943</v>
      </c>
      <c r="E5" s="33">
        <v>0</v>
      </c>
      <c r="F5" s="33">
        <v>2.5688091699005398</v>
      </c>
      <c r="G5" s="33">
        <v>2079.7926995939783</v>
      </c>
      <c r="H5" s="33">
        <f>IF(SUM('BdP_Series Longas'!D25*1000)=0,"",SUM('BdP_Series Longas'!D25*1000))</f>
        <v>1489100</v>
      </c>
      <c r="I5" s="33">
        <f>IF(SUM('BdP_Series Longas'!E25*1000)=0,"",SUM('BdP_Series Longas'!E25*1000))</f>
        <v>5039200</v>
      </c>
    </row>
    <row r="6" spans="1:77" ht="15.9" customHeight="1" x14ac:dyDescent="0.3">
      <c r="A6" s="31">
        <f>A5+1</f>
        <v>1979</v>
      </c>
      <c r="B6" s="35">
        <v>1975.1548767470397</v>
      </c>
      <c r="C6" s="36">
        <v>227.90075917039934</v>
      </c>
      <c r="D6" s="36">
        <v>1291.572310731138</v>
      </c>
      <c r="E6" s="36">
        <v>38.118135293941599</v>
      </c>
      <c r="F6" s="36">
        <v>1.641045081353937</v>
      </c>
      <c r="G6" s="36">
        <v>3534.3871270238724</v>
      </c>
      <c r="H6" s="36">
        <f>IF(SUM('BdP_Series Longas'!D26*1000)=0,"",SUM('BdP_Series Longas'!D26*1000))</f>
        <v>2131000</v>
      </c>
      <c r="I6" s="36">
        <f>IF(SUM('BdP_Series Longas'!E26*1000)=0,"",SUM('BdP_Series Longas'!E26*1000))</f>
        <v>6404400</v>
      </c>
    </row>
    <row r="7" spans="1:77" ht="15.9" customHeight="1" x14ac:dyDescent="0.3">
      <c r="A7" s="31">
        <f t="shared" ref="A7:A50" si="0">A6+1</f>
        <v>1980</v>
      </c>
      <c r="B7" s="35">
        <v>2255.2897516984067</v>
      </c>
      <c r="C7" s="36">
        <v>58.593788968585706</v>
      </c>
      <c r="D7" s="36">
        <v>2103.460659809858</v>
      </c>
      <c r="E7" s="36">
        <v>2202.5219221675761</v>
      </c>
      <c r="F7" s="36">
        <v>9.5469917498827819</v>
      </c>
      <c r="G7" s="36">
        <v>6629.4131143943096</v>
      </c>
      <c r="H7" s="36">
        <f>IF(SUM('BdP_Series Longas'!D27*1000)=0,"",SUM('BdP_Series Longas'!D27*1000))</f>
        <v>2428200</v>
      </c>
      <c r="I7" s="36">
        <f>IF(SUM('BdP_Series Longas'!E27*1000)=0,"",SUM('BdP_Series Longas'!E27*1000))</f>
        <v>8356900</v>
      </c>
    </row>
    <row r="8" spans="1:77" ht="15.9" customHeight="1" x14ac:dyDescent="0.3">
      <c r="A8" s="31">
        <f t="shared" si="0"/>
        <v>1981</v>
      </c>
      <c r="B8" s="35">
        <v>2368.7463213655092</v>
      </c>
      <c r="C8" s="36">
        <v>83.987589908320942</v>
      </c>
      <c r="D8" s="36">
        <v>630.18625113476526</v>
      </c>
      <c r="E8" s="36">
        <v>2429.1557346794225</v>
      </c>
      <c r="F8" s="36">
        <v>23.598128510290202</v>
      </c>
      <c r="G8" s="36">
        <v>5535.6740255983077</v>
      </c>
      <c r="H8" s="36">
        <f>IF(SUM('BdP_Series Longas'!D28*1000)=0,"",SUM('BdP_Series Longas'!D28*1000))</f>
        <v>3327100.0000000005</v>
      </c>
      <c r="I8" s="36">
        <f>IF(SUM('BdP_Series Longas'!E28*1000)=0,"",SUM('BdP_Series Longas'!E28*1000))</f>
        <v>10058300</v>
      </c>
    </row>
    <row r="9" spans="1:77" ht="15.9" customHeight="1" x14ac:dyDescent="0.3">
      <c r="A9" s="31">
        <f t="shared" si="0"/>
        <v>1982</v>
      </c>
      <c r="B9" s="35">
        <v>1667.6060693728116</v>
      </c>
      <c r="C9" s="36">
        <v>105.01192126973993</v>
      </c>
      <c r="D9" s="36">
        <v>2349.1984317794117</v>
      </c>
      <c r="E9" s="36">
        <v>74.849612434033972</v>
      </c>
      <c r="F9" s="36">
        <v>7.1028820542492594</v>
      </c>
      <c r="G9" s="36">
        <v>4203.7689169102459</v>
      </c>
      <c r="H9" s="36">
        <f>IF(SUM('BdP_Series Longas'!D29*1000)=0,"",SUM('BdP_Series Longas'!D29*1000))</f>
        <v>3960399.9999999995</v>
      </c>
      <c r="I9" s="36">
        <f>IF(SUM('BdP_Series Longas'!E29*1000)=0,"",SUM('BdP_Series Longas'!E29*1000))</f>
        <v>12147000</v>
      </c>
    </row>
    <row r="10" spans="1:77" ht="15.9" customHeight="1" x14ac:dyDescent="0.3">
      <c r="A10" s="31">
        <f t="shared" si="0"/>
        <v>1983</v>
      </c>
      <c r="B10" s="35">
        <v>1162.6230783811015</v>
      </c>
      <c r="C10" s="36">
        <v>151.4649694236889</v>
      </c>
      <c r="D10" s="36">
        <v>1173.6814277591006</v>
      </c>
      <c r="E10" s="36">
        <v>486.52248082122088</v>
      </c>
      <c r="F10" s="36">
        <v>9.0432058738440357</v>
      </c>
      <c r="G10" s="36">
        <v>2983.3351622589557</v>
      </c>
      <c r="H10" s="36">
        <f>IF(SUM('BdP_Series Longas'!D30*1000)=0,"",SUM('BdP_Series Longas'!D30*1000))</f>
        <v>4837500</v>
      </c>
      <c r="I10" s="36">
        <f>IF(SUM('BdP_Series Longas'!E30*1000)=0,"",SUM('BdP_Series Longas'!E30*1000))</f>
        <v>15440000</v>
      </c>
    </row>
    <row r="11" spans="1:77" ht="15.9" customHeight="1" x14ac:dyDescent="0.3">
      <c r="A11" s="31">
        <f t="shared" si="0"/>
        <v>1984</v>
      </c>
      <c r="B11" s="35">
        <v>2292.8891371793975</v>
      </c>
      <c r="C11" s="36">
        <v>147.82374477509202</v>
      </c>
      <c r="D11" s="36">
        <v>2548.3235402679543</v>
      </c>
      <c r="E11" s="36">
        <v>561.37209325525487</v>
      </c>
      <c r="F11" s="36">
        <v>8.1653215750042403</v>
      </c>
      <c r="G11" s="36">
        <v>5558.5738370527033</v>
      </c>
      <c r="H11" s="36">
        <f>IF(SUM('BdP_Series Longas'!D31*1000)=0,"",SUM('BdP_Series Longas'!D31*1000))</f>
        <v>5235300</v>
      </c>
      <c r="I11" s="36">
        <f>IF(SUM('BdP_Series Longas'!E31*1000)=0,"",SUM('BdP_Series Longas'!E31*1000))</f>
        <v>18949000</v>
      </c>
    </row>
    <row r="12" spans="1:77" ht="15.9" customHeight="1" x14ac:dyDescent="0.3">
      <c r="A12" s="31">
        <f t="shared" si="0"/>
        <v>1985</v>
      </c>
      <c r="B12" s="35">
        <v>1360.8653145918338</v>
      </c>
      <c r="C12" s="36">
        <v>154.00385071976535</v>
      </c>
      <c r="D12" s="36">
        <v>2601.2060933151106</v>
      </c>
      <c r="E12" s="36">
        <v>3929.4849412914873</v>
      </c>
      <c r="F12" s="36">
        <v>92.756456938777546</v>
      </c>
      <c r="G12" s="36">
        <v>8138.316656856975</v>
      </c>
      <c r="H12" s="36">
        <f>IF(SUM('BdP_Series Longas'!D32*1000)=0,"",SUM('BdP_Series Longas'!D32*1000))</f>
        <v>5999400</v>
      </c>
      <c r="I12" s="36">
        <f>IF(SUM('BdP_Series Longas'!E32*1000)=0,"",SUM('BdP_Series Longas'!E32*1000))</f>
        <v>23226699.999999996</v>
      </c>
    </row>
    <row r="13" spans="1:77" ht="15.9" customHeight="1" x14ac:dyDescent="0.3">
      <c r="A13" s="31">
        <f t="shared" si="0"/>
        <v>1986</v>
      </c>
      <c r="B13" s="35">
        <v>3097.5947965403379</v>
      </c>
      <c r="C13" s="36">
        <v>123.8215899681767</v>
      </c>
      <c r="D13" s="36">
        <v>314.63173751259467</v>
      </c>
      <c r="E13" s="36">
        <v>256.31727536636708</v>
      </c>
      <c r="F13" s="36">
        <v>84.426532057740843</v>
      </c>
      <c r="G13" s="36">
        <v>3876.791931445217</v>
      </c>
      <c r="H13" s="36">
        <f>IF(SUM('BdP_Series Longas'!D33*1000)=0,"",SUM('BdP_Series Longas'!D33*1000))</f>
        <v>7063200</v>
      </c>
      <c r="I13" s="36">
        <f>IF(SUM('BdP_Series Longas'!E33*1000)=0,"",SUM('BdP_Series Longas'!E33*1000))</f>
        <v>28332600</v>
      </c>
    </row>
    <row r="14" spans="1:77" ht="15.9" customHeight="1" x14ac:dyDescent="0.3">
      <c r="A14" s="31">
        <f t="shared" si="0"/>
        <v>1987</v>
      </c>
      <c r="B14" s="35">
        <v>2256.8260492213767</v>
      </c>
      <c r="C14" s="36">
        <v>178.68935864566396</v>
      </c>
      <c r="D14" s="36">
        <v>2334.5836533953175</v>
      </c>
      <c r="E14" s="36">
        <v>761.88385989764663</v>
      </c>
      <c r="F14" s="36">
        <v>22.550652926447263</v>
      </c>
      <c r="G14" s="36">
        <v>5554.5335740864521</v>
      </c>
      <c r="H14" s="36">
        <f>IF(SUM('BdP_Series Longas'!D34*1000)=0,"",SUM('BdP_Series Longas'!D34*1000))</f>
        <v>9207300</v>
      </c>
      <c r="I14" s="36">
        <f>IF(SUM('BdP_Series Longas'!E34*1000)=0,"",SUM('BdP_Series Longas'!E34*1000))</f>
        <v>33508500</v>
      </c>
    </row>
    <row r="15" spans="1:77" ht="15.9" customHeight="1" x14ac:dyDescent="0.3">
      <c r="A15" s="31">
        <f t="shared" si="0"/>
        <v>1988</v>
      </c>
      <c r="B15" s="35">
        <v>4459.1085483983597</v>
      </c>
      <c r="C15" s="36">
        <v>1477.8234454963538</v>
      </c>
      <c r="D15" s="36">
        <v>2750.8554383934716</v>
      </c>
      <c r="E15" s="36">
        <v>2241.5977494238882</v>
      </c>
      <c r="F15" s="36">
        <v>237.77196955337635</v>
      </c>
      <c r="G15" s="36">
        <v>11167.15715126545</v>
      </c>
      <c r="H15" s="36">
        <f>IF(SUM('BdP_Series Longas'!D35*1000)=0,"",SUM('BdP_Series Longas'!D35*1000))</f>
        <v>11703599.999999998</v>
      </c>
      <c r="I15" s="36">
        <f>IF(SUM('BdP_Series Longas'!E35*1000)=0,"",SUM('BdP_Series Longas'!E35*1000))</f>
        <v>40045800</v>
      </c>
    </row>
    <row r="16" spans="1:77" ht="15.9" customHeight="1" x14ac:dyDescent="0.3">
      <c r="A16" s="31">
        <f t="shared" si="0"/>
        <v>1989</v>
      </c>
      <c r="B16" s="35">
        <v>4637.3090851048973</v>
      </c>
      <c r="C16" s="36">
        <v>1265.0013467543222</v>
      </c>
      <c r="D16" s="36">
        <v>4700.2972835466526</v>
      </c>
      <c r="E16" s="36">
        <v>2239.5626540038506</v>
      </c>
      <c r="F16" s="36">
        <v>443.89022455881326</v>
      </c>
      <c r="G16" s="36">
        <v>13286.060593968536</v>
      </c>
      <c r="H16" s="36">
        <f>IF(SUM('BdP_Series Longas'!D36*1000)=0,"",SUM('BdP_Series Longas'!D36*1000))</f>
        <v>13409199.999999998</v>
      </c>
      <c r="I16" s="36">
        <f>IF(SUM('BdP_Series Longas'!E36*1000)=0,"",SUM('BdP_Series Longas'!E36*1000))</f>
        <v>47221300</v>
      </c>
    </row>
    <row r="17" spans="1:9" ht="15.9" customHeight="1" x14ac:dyDescent="0.3">
      <c r="A17" s="31">
        <f t="shared" si="0"/>
        <v>1990</v>
      </c>
      <c r="B17" s="35">
        <v>5464.2611306750732</v>
      </c>
      <c r="C17" s="36">
        <v>614.98787921110124</v>
      </c>
      <c r="D17" s="36">
        <v>6413.7977474286972</v>
      </c>
      <c r="E17" s="36">
        <v>14218.88249319141</v>
      </c>
      <c r="F17" s="36">
        <v>235.06349697229678</v>
      </c>
      <c r="G17" s="36">
        <v>26946.992747478576</v>
      </c>
      <c r="H17" s="36">
        <f>IF(SUM('BdP_Series Longas'!D37*1000)=0,"",SUM('BdP_Series Longas'!D37*1000))</f>
        <v>15365900</v>
      </c>
      <c r="I17" s="36">
        <f>IF(SUM('BdP_Series Longas'!E37*1000)=0,"",SUM('BdP_Series Longas'!E37*1000))</f>
        <v>56692000</v>
      </c>
    </row>
    <row r="18" spans="1:9" ht="15.9" customHeight="1" x14ac:dyDescent="0.3">
      <c r="A18" s="31">
        <f t="shared" si="0"/>
        <v>1991</v>
      </c>
      <c r="B18" s="35">
        <v>6873.6445167147176</v>
      </c>
      <c r="C18" s="36">
        <v>1021.6627926696661</v>
      </c>
      <c r="D18" s="36">
        <v>9703.8537125527473</v>
      </c>
      <c r="E18" s="36">
        <v>29955.597011203001</v>
      </c>
      <c r="F18" s="36">
        <v>88.072744685308407</v>
      </c>
      <c r="G18" s="36">
        <v>47642.830777825438</v>
      </c>
      <c r="H18" s="36">
        <f>IF(SUM('BdP_Series Longas'!D38*1000)=0,"",SUM('BdP_Series Longas'!D38*1000))</f>
        <v>17376300</v>
      </c>
      <c r="I18" s="36">
        <f>IF(SUM('BdP_Series Longas'!E38*1000)=0,"",SUM('BdP_Series Longas'!E38*1000))</f>
        <v>65005299.999999993</v>
      </c>
    </row>
    <row r="19" spans="1:9" ht="15.9" customHeight="1" x14ac:dyDescent="0.3">
      <c r="A19" s="31">
        <f t="shared" si="0"/>
        <v>1992</v>
      </c>
      <c r="B19" s="35">
        <v>5778.2743587953037</v>
      </c>
      <c r="C19" s="36">
        <v>1638.1321016350596</v>
      </c>
      <c r="D19" s="36">
        <v>17310.112628565159</v>
      </c>
      <c r="E19" s="36">
        <v>16079.273949781027</v>
      </c>
      <c r="F19" s="36">
        <v>149.12061930746901</v>
      </c>
      <c r="G19" s="36">
        <v>40954.91365808402</v>
      </c>
      <c r="H19" s="36">
        <f>IF(SUM('BdP_Series Longas'!D39*1000)=0,"",SUM('BdP_Series Longas'!D39*1000))</f>
        <v>19442000</v>
      </c>
      <c r="I19" s="36">
        <f>IF(SUM('BdP_Series Longas'!E39*1000)=0,"",SUM('BdP_Series Longas'!E39*1000))</f>
        <v>72957600</v>
      </c>
    </row>
    <row r="20" spans="1:9" ht="15.9" customHeight="1" x14ac:dyDescent="0.3">
      <c r="A20" s="31">
        <f t="shared" si="0"/>
        <v>1993</v>
      </c>
      <c r="B20" s="35">
        <v>6740.5402978821039</v>
      </c>
      <c r="C20" s="36">
        <v>3015.9814846220606</v>
      </c>
      <c r="D20" s="36">
        <v>25144.731197813271</v>
      </c>
      <c r="E20" s="36">
        <v>6359.4287766482776</v>
      </c>
      <c r="F20" s="36">
        <v>278.42898614339441</v>
      </c>
      <c r="G20" s="36">
        <v>41539.110743109108</v>
      </c>
      <c r="H20" s="36">
        <f>IF(SUM('BdP_Series Longas'!D40*1000)=0,"",SUM('BdP_Series Longas'!D40*1000))</f>
        <v>18553100</v>
      </c>
      <c r="I20" s="36">
        <f>IF(SUM('BdP_Series Longas'!E40*1000)=0,"",SUM('BdP_Series Longas'!E40*1000))</f>
        <v>76065100</v>
      </c>
    </row>
    <row r="21" spans="1:9" ht="15.9" customHeight="1" x14ac:dyDescent="0.3">
      <c r="A21" s="31">
        <f t="shared" si="0"/>
        <v>1994</v>
      </c>
      <c r="B21" s="35">
        <v>5494.1790285412153</v>
      </c>
      <c r="C21" s="36">
        <v>2531.349447830728</v>
      </c>
      <c r="D21" s="36">
        <v>24600.652427649366</v>
      </c>
      <c r="E21" s="36">
        <v>15011.342664179328</v>
      </c>
      <c r="F21" s="36">
        <v>68.484951267445453</v>
      </c>
      <c r="G21" s="36">
        <v>47706.00851946808</v>
      </c>
      <c r="H21" s="36">
        <f>IF(SUM('BdP_Series Longas'!D41*1000)=0,"",SUM('BdP_Series Longas'!D41*1000))</f>
        <v>19235100</v>
      </c>
      <c r="I21" s="36">
        <f>IF(SUM('BdP_Series Longas'!E41*1000)=0,"",SUM('BdP_Series Longas'!E41*1000))</f>
        <v>82468799.999999985</v>
      </c>
    </row>
    <row r="22" spans="1:9" ht="15.9" customHeight="1" x14ac:dyDescent="0.3">
      <c r="A22" s="31">
        <f t="shared" si="0"/>
        <v>1995</v>
      </c>
      <c r="B22" s="35">
        <v>6141.8431579892458</v>
      </c>
      <c r="C22" s="36">
        <v>837.08761883859893</v>
      </c>
      <c r="D22" s="36">
        <v>26839.596572260853</v>
      </c>
      <c r="E22" s="36">
        <v>6243.7974481499587</v>
      </c>
      <c r="F22" s="36">
        <v>80.47605271296176</v>
      </c>
      <c r="G22" s="36">
        <v>40142.800849951615</v>
      </c>
      <c r="H22" s="36">
        <f>IF(SUM('BdP_Series Longas'!D42*1000)=0,"",SUM('BdP_Series Longas'!D42*1000))</f>
        <v>20727200</v>
      </c>
      <c r="I22" s="36">
        <f>IF(SUM('BdP_Series Longas'!E42*1000)=0,"",SUM('BdP_Series Longas'!E42*1000))</f>
        <v>89028600</v>
      </c>
    </row>
    <row r="23" spans="1:9" ht="15.9" customHeight="1" x14ac:dyDescent="0.3">
      <c r="A23" s="31">
        <f t="shared" si="0"/>
        <v>1996</v>
      </c>
      <c r="B23" s="35">
        <v>6126.1459881685141</v>
      </c>
      <c r="C23" s="36">
        <v>1338.0802266537644</v>
      </c>
      <c r="D23" s="36">
        <v>13244.191498488643</v>
      </c>
      <c r="E23" s="36">
        <v>5982.5670134974707</v>
      </c>
      <c r="F23" s="36">
        <v>163.98978461906805</v>
      </c>
      <c r="G23" s="36">
        <v>26854.974511427459</v>
      </c>
      <c r="H23" s="36">
        <f>IF(SUM('BdP_Series Longas'!D43*1000)=0,"",SUM('BdP_Series Longas'!D43*1000))</f>
        <v>22478100</v>
      </c>
      <c r="I23" s="36">
        <f>IF(SUM('BdP_Series Longas'!E43*1000)=0,"",SUM('BdP_Series Longas'!E43*1000))</f>
        <v>94351600</v>
      </c>
    </row>
    <row r="24" spans="1:9" ht="15.9" customHeight="1" x14ac:dyDescent="0.3">
      <c r="A24" s="31">
        <f t="shared" si="0"/>
        <v>1997</v>
      </c>
      <c r="B24" s="35">
        <v>10816.327650362626</v>
      </c>
      <c r="C24" s="36">
        <v>2692.3364691094462</v>
      </c>
      <c r="D24" s="36">
        <v>8404.5001546273488</v>
      </c>
      <c r="E24" s="36">
        <v>11614.479105356091</v>
      </c>
      <c r="F24" s="36">
        <v>218.34877944154587</v>
      </c>
      <c r="G24" s="36">
        <v>33745.992158897061</v>
      </c>
      <c r="H24" s="36">
        <f>IF(SUM('BdP_Series Longas'!D44*1000)=0,"",SUM('BdP_Series Longas'!D44*1000))</f>
        <v>26603400</v>
      </c>
      <c r="I24" s="36">
        <f>IF(SUM('BdP_Series Longas'!E44*1000)=0,"",SUM('BdP_Series Longas'!E44*1000))</f>
        <v>102330900</v>
      </c>
    </row>
    <row r="25" spans="1:9" ht="15.9" customHeight="1" x14ac:dyDescent="0.3">
      <c r="A25" s="31">
        <f t="shared" si="0"/>
        <v>1998</v>
      </c>
      <c r="B25" s="35">
        <v>11884.144212448</v>
      </c>
      <c r="C25" s="36">
        <v>961.48781436737465</v>
      </c>
      <c r="D25" s="36">
        <v>34597.365349507687</v>
      </c>
      <c r="E25" s="36">
        <v>140872.66687283647</v>
      </c>
      <c r="F25" s="36">
        <v>502.03509542003769</v>
      </c>
      <c r="G25" s="36">
        <v>188817.69934457957</v>
      </c>
      <c r="H25" s="36">
        <f>IF(SUM('BdP_Series Longas'!D45*1000)=0,"",SUM('BdP_Series Longas'!D45*1000))</f>
        <v>30453100</v>
      </c>
      <c r="I25" s="36">
        <f>IF(SUM('BdP_Series Longas'!E45*1000)=0,"",SUM('BdP_Series Longas'!E45*1000))</f>
        <v>111353400</v>
      </c>
    </row>
    <row r="26" spans="1:9" ht="15.9" customHeight="1" x14ac:dyDescent="0.3">
      <c r="A26" s="31">
        <f t="shared" si="0"/>
        <v>1999</v>
      </c>
      <c r="B26" s="35">
        <v>16540.652028611046</v>
      </c>
      <c r="C26" s="36">
        <v>1869.1603236200756</v>
      </c>
      <c r="D26" s="36">
        <v>35377.330633174053</v>
      </c>
      <c r="E26" s="36">
        <v>9482.7415927614456</v>
      </c>
      <c r="F26" s="36">
        <v>516.28076336030165</v>
      </c>
      <c r="G26" s="36">
        <v>63786.165341526917</v>
      </c>
      <c r="H26" s="36">
        <f>IF(SUM('BdP_Series Longas'!D46*1000)=0,"",SUM('BdP_Series Longas'!D46*1000))</f>
        <v>32999900</v>
      </c>
      <c r="I26" s="36">
        <f>IF(SUM('BdP_Series Longas'!E46*1000)=0,"",SUM('BdP_Series Longas'!E46*1000))</f>
        <v>119603300</v>
      </c>
    </row>
    <row r="27" spans="1:9" ht="15.9" customHeight="1" x14ac:dyDescent="0.3">
      <c r="A27" s="31">
        <f t="shared" si="0"/>
        <v>2000</v>
      </c>
      <c r="B27" s="35">
        <v>22326.68269470576</v>
      </c>
      <c r="C27" s="36">
        <v>5794.2608313963347</v>
      </c>
      <c r="D27" s="36">
        <v>51598.662224040061</v>
      </c>
      <c r="E27" s="36">
        <v>5582.755559102563</v>
      </c>
      <c r="F27" s="36">
        <v>186.97439171596452</v>
      </c>
      <c r="G27" s="36">
        <v>85489.335700960684</v>
      </c>
      <c r="H27" s="36">
        <f>IF(SUM('BdP_Series Longas'!D47*1000)=0,"",SUM('BdP_Series Longas'!D47*1000))</f>
        <v>35959899.999999993</v>
      </c>
      <c r="I27" s="36">
        <f>IF(SUM('BdP_Series Longas'!E47*1000)=0,"",SUM('BdP_Series Longas'!E47*1000))</f>
        <v>128414500</v>
      </c>
    </row>
    <row r="28" spans="1:9" ht="15.9" customHeight="1" x14ac:dyDescent="0.3">
      <c r="A28" s="31">
        <f t="shared" si="0"/>
        <v>2001</v>
      </c>
      <c r="B28" s="35">
        <v>12957.663665984977</v>
      </c>
      <c r="C28" s="36">
        <v>7697.9170000000004</v>
      </c>
      <c r="D28" s="36">
        <v>105592.645</v>
      </c>
      <c r="E28" s="36">
        <v>22915.399000000001</v>
      </c>
      <c r="F28" s="36">
        <v>341.48701629073929</v>
      </c>
      <c r="G28" s="36">
        <v>149505.11168227572</v>
      </c>
      <c r="H28" s="36">
        <f>IF(SUM('BdP_Series Longas'!D48*1000)=0,"",SUM('BdP_Series Longas'!D48*1000))</f>
        <v>37177399.999999993</v>
      </c>
      <c r="I28" s="36">
        <f>IF(SUM('BdP_Series Longas'!E48*1000)=0,"",SUM('BdP_Series Longas'!E48*1000))</f>
        <v>135775100</v>
      </c>
    </row>
    <row r="29" spans="1:9" ht="15.9" customHeight="1" x14ac:dyDescent="0.3">
      <c r="A29" s="31">
        <f t="shared" si="0"/>
        <v>2002</v>
      </c>
      <c r="B29" s="35">
        <v>13323.289000000001</v>
      </c>
      <c r="C29" s="36">
        <v>18343.686000000002</v>
      </c>
      <c r="D29" s="36">
        <v>39278.506000000001</v>
      </c>
      <c r="E29" s="36">
        <v>46499.561000000002</v>
      </c>
      <c r="F29" s="36">
        <v>1509.2470000000001</v>
      </c>
      <c r="G29" s="36">
        <v>118954.289</v>
      </c>
      <c r="H29" s="36">
        <f>IF(SUM('BdP_Series Longas'!D49*1000)=0,"",SUM('BdP_Series Longas'!D49*1000))</f>
        <v>36860500</v>
      </c>
      <c r="I29" s="36">
        <f>IF(SUM('BdP_Series Longas'!E49*1000)=0,"",SUM('BdP_Series Longas'!E49*1000))</f>
        <v>142554200</v>
      </c>
    </row>
    <row r="30" spans="1:9" ht="15.9" customHeight="1" x14ac:dyDescent="0.3">
      <c r="A30" s="31">
        <f t="shared" si="0"/>
        <v>2003</v>
      </c>
      <c r="B30" s="35">
        <v>7789.7030000000004</v>
      </c>
      <c r="C30" s="36">
        <v>44378.464</v>
      </c>
      <c r="D30" s="36">
        <v>12731.460999999999</v>
      </c>
      <c r="E30" s="36">
        <v>25939.565999999999</v>
      </c>
      <c r="F30" s="36">
        <v>0</v>
      </c>
      <c r="G30" s="36">
        <v>90839.194000000003</v>
      </c>
      <c r="H30" s="36">
        <f>IF(SUM('BdP_Series Longas'!D50*1000)=0,"",SUM('BdP_Series Longas'!D50*1000))</f>
        <v>34706300</v>
      </c>
      <c r="I30" s="36">
        <f>IF(SUM('BdP_Series Longas'!E50*1000)=0,"",SUM('BdP_Series Longas'!E50*1000))</f>
        <v>146067800</v>
      </c>
    </row>
    <row r="31" spans="1:9" ht="15.9" customHeight="1" x14ac:dyDescent="0.3">
      <c r="A31" s="31">
        <f t="shared" si="0"/>
        <v>2004</v>
      </c>
      <c r="B31" s="35">
        <v>8004.68</v>
      </c>
      <c r="C31" s="36">
        <v>27427.244999999999</v>
      </c>
      <c r="D31" s="36">
        <v>5738.982</v>
      </c>
      <c r="E31" s="36">
        <v>9700.1640000000007</v>
      </c>
      <c r="F31" s="36">
        <v>0</v>
      </c>
      <c r="G31" s="36">
        <v>50871.071000000004</v>
      </c>
      <c r="H31" s="36">
        <f>IF(SUM('BdP_Series Longas'!D51*1000)=0,"",SUM('BdP_Series Longas'!D51*1000))</f>
        <v>35662700</v>
      </c>
      <c r="I31" s="36">
        <f>IF(SUM('BdP_Series Longas'!E51*1000)=0,"",SUM('BdP_Series Longas'!E51*1000))</f>
        <v>152248400.00000003</v>
      </c>
    </row>
    <row r="32" spans="1:9" ht="15.9" customHeight="1" x14ac:dyDescent="0.3">
      <c r="A32" s="31">
        <f t="shared" si="0"/>
        <v>2005</v>
      </c>
      <c r="B32" s="35">
        <v>7262.73</v>
      </c>
      <c r="C32" s="36">
        <v>6799.5559999999996</v>
      </c>
      <c r="D32" s="36">
        <v>11208.661</v>
      </c>
      <c r="E32" s="36">
        <v>3377.9630000000002</v>
      </c>
      <c r="F32" s="36">
        <v>0</v>
      </c>
      <c r="G32" s="36">
        <v>28648.91</v>
      </c>
      <c r="H32" s="36">
        <f>IF(SUM('BdP_Series Longas'!D52*1000)=0,"",SUM('BdP_Series Longas'!D52*1000))</f>
        <v>36667800</v>
      </c>
      <c r="I32" s="36">
        <f>IF(SUM('BdP_Series Longas'!E52*1000)=0,"",SUM('BdP_Series Longas'!E52*1000))</f>
        <v>158552700</v>
      </c>
    </row>
    <row r="33" spans="1:9" ht="15.9" customHeight="1" x14ac:dyDescent="0.3">
      <c r="A33" s="31">
        <f t="shared" si="0"/>
        <v>2006</v>
      </c>
      <c r="B33" s="35">
        <v>1972.096</v>
      </c>
      <c r="C33" s="36">
        <v>9951.8029999999999</v>
      </c>
      <c r="D33" s="36">
        <v>32116.776000000002</v>
      </c>
      <c r="E33" s="36">
        <v>16260.722</v>
      </c>
      <c r="F33" s="36">
        <v>1335.8989999999999</v>
      </c>
      <c r="G33" s="36">
        <v>61637.296000000002</v>
      </c>
      <c r="H33" s="36">
        <f>IF(SUM('BdP_Series Longas'!D53*1000)=0,"",SUM('BdP_Series Longas'!D53*1000))</f>
        <v>37463200.000000007</v>
      </c>
      <c r="I33" s="36">
        <f>IF(SUM('BdP_Series Longas'!E53*1000)=0,"",SUM('BdP_Series Longas'!E53*1000))</f>
        <v>166260400</v>
      </c>
    </row>
    <row r="34" spans="1:9" ht="15.9" customHeight="1" x14ac:dyDescent="0.3">
      <c r="A34" s="31">
        <f t="shared" si="0"/>
        <v>2007</v>
      </c>
      <c r="B34" s="35">
        <v>36760.233</v>
      </c>
      <c r="C34" s="36">
        <v>6248.7820000000002</v>
      </c>
      <c r="D34" s="36">
        <v>43204.813000000002</v>
      </c>
      <c r="E34" s="36">
        <v>6597.415</v>
      </c>
      <c r="F34" s="36">
        <v>5778.0820000000003</v>
      </c>
      <c r="G34" s="36">
        <v>98589.324999999997</v>
      </c>
      <c r="H34" s="36">
        <f>IF(SUM('BdP_Series Longas'!D54*1000)=0,"",SUM('BdP_Series Longas'!D54*1000))</f>
        <v>39500799.999999993</v>
      </c>
      <c r="I34" s="36">
        <f>IF(SUM('BdP_Series Longas'!E54*1000)=0,"",SUM('BdP_Series Longas'!E54*1000))</f>
        <v>175483400</v>
      </c>
    </row>
    <row r="35" spans="1:9" ht="15.9" customHeight="1" x14ac:dyDescent="0.3">
      <c r="A35" s="31">
        <f t="shared" si="0"/>
        <v>2008</v>
      </c>
      <c r="B35" s="35">
        <v>22651.363000000001</v>
      </c>
      <c r="C35" s="36">
        <v>11966.397999999999</v>
      </c>
      <c r="D35" s="36">
        <v>23443.831999999999</v>
      </c>
      <c r="E35" s="36">
        <v>2957.75</v>
      </c>
      <c r="F35" s="36">
        <v>1532.7570000000001</v>
      </c>
      <c r="G35" s="36">
        <v>62552.1</v>
      </c>
      <c r="H35" s="36">
        <f>IF(SUM('BdP_Series Longas'!D55*1000)=0,"",SUM('BdP_Series Longas'!D55*1000))</f>
        <v>40929000</v>
      </c>
      <c r="I35" s="36">
        <f>IF(SUM('BdP_Series Longas'!E55*1000)=0,"",SUM('BdP_Series Longas'!E55*1000))</f>
        <v>179102800</v>
      </c>
    </row>
    <row r="36" spans="1:9" ht="15.9" customHeight="1" x14ac:dyDescent="0.3">
      <c r="A36" s="31">
        <f t="shared" si="0"/>
        <v>2009</v>
      </c>
      <c r="B36" s="35">
        <v>16815.878000000001</v>
      </c>
      <c r="C36" s="36">
        <v>28592.366000000002</v>
      </c>
      <c r="D36" s="36">
        <v>23682.699000000001</v>
      </c>
      <c r="E36" s="36">
        <v>3144.087</v>
      </c>
      <c r="F36" s="36">
        <v>1271.7570000000001</v>
      </c>
      <c r="G36" s="36">
        <v>73506.786999999997</v>
      </c>
      <c r="H36" s="36">
        <f>IF(SUM('BdP_Series Longas'!D56*1000)=0,"",SUM('BdP_Series Longas'!D56*1000))</f>
        <v>37191100.000000007</v>
      </c>
      <c r="I36" s="36">
        <f>IF(SUM('BdP_Series Longas'!E56*1000)=0,"",SUM('BdP_Series Longas'!E56*1000))</f>
        <v>175416400</v>
      </c>
    </row>
    <row r="37" spans="1:9" ht="15.9" customHeight="1" x14ac:dyDescent="0.3">
      <c r="A37" s="31">
        <f t="shared" si="0"/>
        <v>2010</v>
      </c>
      <c r="B37" s="35">
        <v>58734.112999999998</v>
      </c>
      <c r="C37" s="36">
        <v>10996.879000000001</v>
      </c>
      <c r="D37" s="36">
        <v>25386.808000000001</v>
      </c>
      <c r="E37" s="36">
        <v>2234.6959999999999</v>
      </c>
      <c r="F37" s="36">
        <v>1713.971</v>
      </c>
      <c r="G37" s="36">
        <v>99066.467000000004</v>
      </c>
      <c r="H37" s="36">
        <f>IF(SUM('BdP_Series Longas'!D57*1000)=0,"",SUM('BdP_Series Longas'!D57*1000))</f>
        <v>36952900</v>
      </c>
      <c r="I37" s="36">
        <f>IF(SUM('BdP_Series Longas'!E57*1000)=0,"",SUM('BdP_Series Longas'!E57*1000))</f>
        <v>179610800.00000003</v>
      </c>
    </row>
    <row r="38" spans="1:9" ht="15.9" customHeight="1" x14ac:dyDescent="0.3">
      <c r="A38" s="31">
        <f t="shared" si="0"/>
        <v>2011</v>
      </c>
      <c r="B38" s="35">
        <v>28604.615000000002</v>
      </c>
      <c r="C38" s="36">
        <v>3890.9549999999999</v>
      </c>
      <c r="D38" s="36">
        <v>15340.35</v>
      </c>
      <c r="E38" s="36">
        <v>22181.532999999999</v>
      </c>
      <c r="F38" s="36">
        <v>1236.2360000000001</v>
      </c>
      <c r="G38" s="36">
        <v>71253.688999999998</v>
      </c>
      <c r="H38" s="36">
        <f>IF(SUM('BdP_Series Longas'!D58*1000)=0,"",SUM('BdP_Series Longas'!D58*1000))</f>
        <v>32437399.999999996</v>
      </c>
      <c r="I38" s="36">
        <f>IF(SUM('BdP_Series Longas'!E58*1000)=0,"",SUM('BdP_Series Longas'!E58*1000))</f>
        <v>176096200</v>
      </c>
    </row>
    <row r="39" spans="1:9" ht="15.9" customHeight="1" x14ac:dyDescent="0.3">
      <c r="A39" s="31">
        <f t="shared" si="0"/>
        <v>2012</v>
      </c>
      <c r="B39" s="35">
        <v>22352.271000000001</v>
      </c>
      <c r="C39" s="36">
        <v>11962</v>
      </c>
      <c r="D39" s="36">
        <v>6505.6130000000003</v>
      </c>
      <c r="E39" s="36">
        <v>14237</v>
      </c>
      <c r="F39" s="36">
        <v>0</v>
      </c>
      <c r="G39" s="36">
        <v>55056.724999999999</v>
      </c>
      <c r="H39" s="36">
        <f>IF(SUM('BdP_Series Longas'!D59*1000)=0,"",SUM('BdP_Series Longas'!D59*1000))</f>
        <v>26631600</v>
      </c>
      <c r="I39" s="36">
        <f>IF(SUM('BdP_Series Longas'!E59*1000)=0,"",SUM('BdP_Series Longas'!E59*1000))</f>
        <v>168295599.99999997</v>
      </c>
    </row>
    <row r="40" spans="1:9" ht="15.9" customHeight="1" x14ac:dyDescent="0.3">
      <c r="A40" s="31">
        <f t="shared" si="0"/>
        <v>2013</v>
      </c>
      <c r="B40" s="35">
        <v>25397.544999999998</v>
      </c>
      <c r="C40" s="36">
        <v>12760</v>
      </c>
      <c r="D40" s="36">
        <v>3657.82</v>
      </c>
      <c r="E40" s="36">
        <v>2472</v>
      </c>
      <c r="F40" s="36">
        <v>0</v>
      </c>
      <c r="G40" s="36">
        <v>44287.349000000002</v>
      </c>
      <c r="H40" s="36">
        <f>IF(SUM('BdP_Series Longas'!D60*1000)=0,"",SUM('BdP_Series Longas'!D60*1000))</f>
        <v>25150300</v>
      </c>
      <c r="I40" s="36">
        <f>IF(SUM('BdP_Series Longas'!E60*1000)=0,"",SUM('BdP_Series Longas'!E60*1000))</f>
        <v>170492300</v>
      </c>
    </row>
    <row r="41" spans="1:9" ht="15.9" customHeight="1" x14ac:dyDescent="0.3">
      <c r="A41" s="31">
        <f t="shared" si="0"/>
        <v>2014</v>
      </c>
      <c r="B41" s="35">
        <v>29644.361000000001</v>
      </c>
      <c r="C41" s="36">
        <v>975</v>
      </c>
      <c r="D41" s="36">
        <v>3050.4789999999998</v>
      </c>
      <c r="E41" s="36">
        <v>1708.357</v>
      </c>
      <c r="F41" s="36">
        <v>141.721</v>
      </c>
      <c r="G41" s="36">
        <v>35519.917999999998</v>
      </c>
      <c r="H41" s="36">
        <f>IF(SUM('BdP_Series Longas'!D61*1000)=0,"",SUM('BdP_Series Longas'!D61*1000))</f>
        <v>26012699.999999996</v>
      </c>
      <c r="I41" s="36">
        <f>IF(SUM('BdP_Series Longas'!E61*1000)=0,"",SUM('BdP_Series Longas'!E61*1000))</f>
        <v>173053700</v>
      </c>
    </row>
    <row r="42" spans="1:9" ht="15.9" customHeight="1" x14ac:dyDescent="0.3">
      <c r="A42" s="31">
        <f t="shared" si="0"/>
        <v>2015</v>
      </c>
      <c r="B42" s="35">
        <v>13678</v>
      </c>
      <c r="C42" s="36">
        <v>1585</v>
      </c>
      <c r="D42" s="36">
        <v>8499.2839999999997</v>
      </c>
      <c r="E42" s="36">
        <v>11001.328</v>
      </c>
      <c r="F42" s="36">
        <v>2159.0880000000002</v>
      </c>
      <c r="G42" s="36">
        <v>36922.699999999997</v>
      </c>
      <c r="H42" s="36">
        <f>IF(SUM('BdP_Series Longas'!D62*1000)=0,"",SUM('BdP_Series Longas'!D62*1000))</f>
        <v>27886500</v>
      </c>
      <c r="I42" s="36">
        <f>IF(SUM('BdP_Series Longas'!E62*1000)=0,"",SUM('BdP_Series Longas'!E62*1000))</f>
        <v>179713200</v>
      </c>
    </row>
    <row r="43" spans="1:9" ht="15.9" customHeight="1" x14ac:dyDescent="0.3">
      <c r="A43" s="31">
        <f t="shared" si="0"/>
        <v>2016</v>
      </c>
      <c r="B43" s="35">
        <v>17461.172999999999</v>
      </c>
      <c r="C43" s="36">
        <v>598</v>
      </c>
      <c r="D43" s="36">
        <v>2795.8519999999999</v>
      </c>
      <c r="E43" s="36">
        <v>984.86599999999999</v>
      </c>
      <c r="F43" s="36">
        <v>533.25699999999995</v>
      </c>
      <c r="G43" s="36">
        <v>22373.148000000001</v>
      </c>
      <c r="H43" s="36">
        <f>IF(SUM('BdP_Series Longas'!D63*1000)=0,"",SUM('BdP_Series Longas'!D63*1000))</f>
        <v>28893300</v>
      </c>
      <c r="I43" s="36">
        <f>IF(SUM('BdP_Series Longas'!E63*1000)=0,"",SUM('BdP_Series Longas'!E63*1000))</f>
        <v>186489800</v>
      </c>
    </row>
    <row r="44" spans="1:9" ht="15.9" customHeight="1" x14ac:dyDescent="0.3">
      <c r="A44" s="31">
        <f t="shared" si="0"/>
        <v>2017</v>
      </c>
      <c r="B44" s="35"/>
      <c r="C44" s="36"/>
      <c r="D44" s="36"/>
      <c r="E44" s="36"/>
      <c r="F44" s="36"/>
      <c r="G44" s="36">
        <v>30857.79</v>
      </c>
      <c r="H44" s="36">
        <f>IF(SUM('BdP_Series Longas'!D64*1000)=0,"",SUM('BdP_Series Longas'!D64*1000))</f>
        <v>32887699.999999996</v>
      </c>
      <c r="I44" s="36">
        <f>IF(SUM('BdP_Series Longas'!E64*1000)=0,"",SUM('BdP_Series Longas'!E64*1000))</f>
        <v>195947100</v>
      </c>
    </row>
    <row r="45" spans="1:9" ht="15.9" customHeight="1" x14ac:dyDescent="0.3">
      <c r="A45" s="45">
        <f t="shared" si="0"/>
        <v>2018</v>
      </c>
      <c r="B45" s="35"/>
      <c r="C45" s="36"/>
      <c r="D45" s="36"/>
      <c r="E45" s="36"/>
      <c r="F45" s="36"/>
      <c r="G45" s="36">
        <v>23566.705000000002</v>
      </c>
      <c r="H45" s="36">
        <f>IF(SUM('BdP_Series Longas'!D65*1000)=0,"",SUM('BdP_Series Longas'!D65*1000))</f>
        <v>35953400</v>
      </c>
      <c r="I45" s="36">
        <f>IF(SUM('BdP_Series Longas'!E65*1000)=0,"",SUM('BdP_Series Longas'!E65*1000))</f>
        <v>205184200</v>
      </c>
    </row>
    <row r="46" spans="1:9" ht="15.9" customHeight="1" x14ac:dyDescent="0.3">
      <c r="A46" s="45">
        <f t="shared" si="0"/>
        <v>2019</v>
      </c>
      <c r="B46" s="35"/>
      <c r="C46" s="36"/>
      <c r="D46" s="36"/>
      <c r="E46" s="36"/>
      <c r="F46" s="36"/>
      <c r="G46" s="36">
        <v>34073.813999999998</v>
      </c>
      <c r="H46" s="36">
        <f>IF(SUM('BdP_Series Longas'!D66*1000)=0,"",SUM('BdP_Series Longas'!D66*1000))</f>
        <v>38815100</v>
      </c>
      <c r="I46" s="36">
        <f>IF(SUM('BdP_Series Longas'!E66*1000)=0,"",SUM('BdP_Series Longas'!E66*1000))</f>
        <v>214374700</v>
      </c>
    </row>
    <row r="47" spans="1:9" ht="15.9" customHeight="1" x14ac:dyDescent="0.3">
      <c r="A47" s="45">
        <f t="shared" si="0"/>
        <v>2020</v>
      </c>
      <c r="B47" s="35"/>
      <c r="C47" s="36"/>
      <c r="D47" s="36"/>
      <c r="E47" s="36"/>
      <c r="F47" s="36"/>
      <c r="G47" s="36">
        <v>79315.346999999994</v>
      </c>
      <c r="H47" s="36">
        <f>IF(SUM('BdP_Series Longas'!D67*1000)=0,"",SUM('BdP_Series Longas'!D67*1000))</f>
        <v>38509799.999999993</v>
      </c>
      <c r="I47" s="36">
        <f>IF(SUM('BdP_Series Longas'!E67*1000)=0,"",SUM('BdP_Series Longas'!E67*1000))</f>
        <v>200518900.00000003</v>
      </c>
    </row>
    <row r="48" spans="1:9" ht="15.9" customHeight="1" x14ac:dyDescent="0.3">
      <c r="A48" s="45">
        <f t="shared" si="0"/>
        <v>2021</v>
      </c>
      <c r="B48" s="35"/>
      <c r="C48" s="36"/>
      <c r="D48" s="36"/>
      <c r="E48" s="36"/>
      <c r="F48" s="36"/>
      <c r="G48" s="36">
        <v>99449.237999999998</v>
      </c>
      <c r="H48" s="36">
        <f>IF(SUM('BdP_Series Longas'!D68*1000)=0,"",SUM('BdP_Series Longas'!D68*1000))</f>
        <v>43639400</v>
      </c>
      <c r="I48" s="36">
        <f>IF(SUM('BdP_Series Longas'!E68*1000)=0,"",SUM('BdP_Series Longas'!E68*1000))</f>
        <v>216053300</v>
      </c>
    </row>
    <row r="49" spans="1:10" ht="15.9" customHeight="1" x14ac:dyDescent="0.3">
      <c r="A49" s="45">
        <f t="shared" si="0"/>
        <v>2022</v>
      </c>
      <c r="B49" s="35"/>
      <c r="C49" s="36"/>
      <c r="D49" s="36"/>
      <c r="E49" s="36"/>
      <c r="F49" s="36"/>
      <c r="G49" s="36">
        <v>161936.538</v>
      </c>
      <c r="H49" s="36">
        <f>IF(SUM('BdP_Series Longas'!D69*1000)=0,"",SUM('BdP_Series Longas'!D69*1000))</f>
        <v>48665500</v>
      </c>
      <c r="I49" s="36">
        <f>IF(SUM('BdP_Series Longas'!E69*1000)=0,"",SUM('BdP_Series Longas'!E69*1000))</f>
        <v>242340900.00000003</v>
      </c>
    </row>
    <row r="50" spans="1:10" ht="15.9" customHeight="1" x14ac:dyDescent="0.3">
      <c r="A50" s="45">
        <f t="shared" si="0"/>
        <v>2023</v>
      </c>
      <c r="B50" s="35"/>
      <c r="C50" s="36"/>
      <c r="D50" s="36"/>
      <c r="E50" s="36"/>
      <c r="F50" s="36"/>
      <c r="G50" s="36">
        <v>81237.600000000006</v>
      </c>
      <c r="H50" s="36">
        <f>IF(SUM('BdP_Series Longas'!D70*1000)=0,"",SUM('BdP_Series Longas'!D70*1000))</f>
        <v>51472200</v>
      </c>
      <c r="I50" s="36">
        <f>IF(SUM('BdP_Series Longas'!E70*1000)=0,"",SUM('BdP_Series Longas'!E70*1000))</f>
        <v>265502900.00000003</v>
      </c>
    </row>
    <row r="51" spans="1:10" ht="15.9" customHeight="1" thickBot="1" x14ac:dyDescent="0.35">
      <c r="A51" s="46"/>
      <c r="B51" s="47"/>
      <c r="C51" s="48"/>
      <c r="D51" s="48"/>
      <c r="E51" s="48"/>
      <c r="F51" s="48"/>
      <c r="G51" s="48"/>
      <c r="H51" s="48"/>
      <c r="I51" s="48"/>
    </row>
    <row r="52" spans="1:10" ht="57" customHeight="1" x14ac:dyDescent="0.3">
      <c r="A52" s="74" t="s">
        <v>82</v>
      </c>
      <c r="B52" s="74"/>
      <c r="C52" s="74"/>
      <c r="D52" s="74"/>
      <c r="E52" s="74"/>
      <c r="F52" s="74"/>
      <c r="G52" s="74"/>
      <c r="H52" s="74"/>
      <c r="I52" s="74"/>
      <c r="J52" s="38"/>
    </row>
    <row r="53" spans="1:10" ht="15" customHeight="1" x14ac:dyDescent="0.3">
      <c r="A53" s="84" t="str">
        <f>"2010"&amp;"-"&amp;Portuaria_Cor_Dados_Graf!T4&amp;":"</f>
        <v>2010-2023:</v>
      </c>
      <c r="B53" s="84"/>
      <c r="C53" s="84"/>
      <c r="D53" s="84"/>
      <c r="E53" s="84"/>
      <c r="F53" s="84"/>
      <c r="G53" s="84"/>
      <c r="H53" s="84"/>
      <c r="I53" s="84"/>
      <c r="J53" s="38"/>
    </row>
    <row r="54" spans="1:10" x14ac:dyDescent="0.3">
      <c r="A54" s="74" t="s">
        <v>129</v>
      </c>
      <c r="B54" s="74"/>
      <c r="C54" s="74"/>
      <c r="D54" s="74"/>
      <c r="E54" s="74"/>
      <c r="F54" s="74"/>
      <c r="G54" s="74"/>
      <c r="H54" s="74"/>
      <c r="I54" s="74"/>
      <c r="J54" s="38"/>
    </row>
    <row r="55" spans="1:10" x14ac:dyDescent="0.3">
      <c r="A55" s="74" t="s">
        <v>61</v>
      </c>
      <c r="B55" s="74"/>
      <c r="C55" s="74"/>
      <c r="D55" s="74"/>
      <c r="E55" s="74"/>
      <c r="F55" s="74"/>
      <c r="G55" s="74"/>
      <c r="H55" s="74"/>
      <c r="I55" s="74"/>
      <c r="J55" s="38"/>
    </row>
    <row r="56" spans="1:10" ht="29.25" customHeight="1" x14ac:dyDescent="0.3">
      <c r="A56" s="74" t="s">
        <v>34</v>
      </c>
      <c r="B56" s="74"/>
      <c r="C56" s="74"/>
      <c r="D56" s="74"/>
      <c r="E56" s="74"/>
      <c r="F56" s="74"/>
      <c r="G56" s="74"/>
      <c r="H56" s="74"/>
      <c r="I56" s="74"/>
      <c r="J56" s="39"/>
    </row>
    <row r="57" spans="1:10" x14ac:dyDescent="0.3">
      <c r="A57" s="40"/>
      <c r="J57" s="39"/>
    </row>
    <row r="58" spans="1:10" x14ac:dyDescent="0.3">
      <c r="J58" s="39"/>
    </row>
  </sheetData>
  <sheetProtection algorithmName="SHA-512" hashValue="5pUo6K6pceW4isipuCWug9s0i9fyfYgpsW6+3C089qw4Bo+qCOwh2afvQXrLssmvB/Y3fVsLMyn84YlnsUDufQ==" saltValue="4EuJyRNWugHBOeCzb210VQ==" spinCount="100000" sheet="1" objects="1" scenarios="1" autoFilter="0"/>
  <mergeCells count="9">
    <mergeCell ref="A55:I55"/>
    <mergeCell ref="A56:I56"/>
    <mergeCell ref="A1:I1"/>
    <mergeCell ref="A3:A4"/>
    <mergeCell ref="B3:G3"/>
    <mergeCell ref="H3:I3"/>
    <mergeCell ref="A52:I52"/>
    <mergeCell ref="A53:I53"/>
    <mergeCell ref="A54:I54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fitToHeight="0" orientation="landscape" verticalDpi="300" r:id="rId1"/>
  <headerFooter alignWithMargins="0"/>
  <colBreaks count="1" manualBreakCount="1">
    <brk id="7" max="1048575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Folha21">
    <tabColor rgb="FF00B050"/>
    <pageSetUpPr fitToPage="1"/>
  </sheetPr>
  <dimension ref="A1:CP47"/>
  <sheetViews>
    <sheetView showGridLines="0" zoomScaleNormal="100" workbookViewId="0">
      <pane ySplit="2" topLeftCell="A30" activePane="bottomLeft" state="frozen"/>
      <selection sqref="A1:I1"/>
      <selection pane="bottomLeft" activeCell="A44" sqref="A44:X44"/>
    </sheetView>
  </sheetViews>
  <sheetFormatPr defaultColWidth="7" defaultRowHeight="14.4" x14ac:dyDescent="0.3"/>
  <cols>
    <col min="1" max="27" width="9.109375" style="34" customWidth="1"/>
    <col min="28" max="30" width="11.5546875" style="34" customWidth="1"/>
    <col min="31" max="16384" width="7" style="34"/>
  </cols>
  <sheetData>
    <row r="1" spans="1:94" s="22" customFormat="1" ht="33" customHeight="1" x14ac:dyDescent="0.3">
      <c r="A1" s="85" t="s">
        <v>39</v>
      </c>
      <c r="B1" s="85"/>
    </row>
    <row r="2" spans="1:94" s="23" customFormat="1" ht="19.5" customHeight="1" x14ac:dyDescent="0.3">
      <c r="A2" s="86" t="str">
        <f>Portuaria_Cor_Dados_Graf!B1&amp; " - Investimento em Infraestruturas Portuárias - Preços correntes"</f>
        <v>Continente - Investimento em Infraestruturas Portuárias - Preços correntes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</row>
    <row r="3" spans="1:94" s="23" customFormat="1" ht="19.5" customHeight="1" x14ac:dyDescent="0.3"/>
    <row r="4" spans="1:94" s="30" customFormat="1" ht="30" customHeight="1" x14ac:dyDescent="0.3">
      <c r="C4" s="29"/>
      <c r="D4" s="29"/>
      <c r="F4" s="29"/>
      <c r="G4" s="29"/>
      <c r="I4" s="29"/>
      <c r="J4" s="29"/>
      <c r="L4" s="29"/>
      <c r="M4" s="29"/>
      <c r="O4" s="29"/>
      <c r="P4" s="29"/>
      <c r="R4" s="29"/>
      <c r="S4" s="29"/>
      <c r="U4" s="29"/>
      <c r="V4" s="29"/>
      <c r="X4" s="29"/>
      <c r="Y4" s="29"/>
      <c r="AA4" s="29"/>
      <c r="AB4" s="29"/>
      <c r="AD4" s="29"/>
      <c r="AE4" s="29"/>
      <c r="AG4" s="29"/>
      <c r="AH4" s="29"/>
      <c r="AJ4" s="29"/>
      <c r="AK4" s="29"/>
      <c r="AM4" s="29"/>
      <c r="AN4" s="29"/>
      <c r="AP4" s="29"/>
      <c r="AQ4" s="29"/>
      <c r="AS4" s="29"/>
      <c r="AT4" s="29"/>
      <c r="AV4" s="29"/>
      <c r="AW4" s="29"/>
      <c r="AY4" s="29"/>
      <c r="AZ4" s="29"/>
      <c r="BB4" s="29"/>
      <c r="BC4" s="29"/>
      <c r="BE4" s="29"/>
      <c r="BF4" s="29"/>
      <c r="BH4" s="29"/>
      <c r="BI4" s="29"/>
      <c r="BK4" s="29"/>
      <c r="BL4" s="29"/>
      <c r="BN4" s="29"/>
      <c r="BO4" s="29"/>
      <c r="BQ4" s="29"/>
      <c r="BR4" s="29"/>
      <c r="BT4" s="29"/>
      <c r="BU4" s="29"/>
      <c r="BW4" s="29"/>
      <c r="BX4" s="29"/>
      <c r="BZ4" s="29"/>
      <c r="CA4" s="29"/>
      <c r="CC4" s="29"/>
      <c r="CD4" s="29"/>
      <c r="CF4" s="29"/>
      <c r="CG4" s="29"/>
      <c r="CI4" s="29"/>
      <c r="CJ4" s="29"/>
      <c r="CL4" s="29"/>
      <c r="CM4" s="29"/>
      <c r="CO4" s="29"/>
      <c r="CP4" s="29"/>
    </row>
    <row r="5" spans="1:94" ht="20.100000000000001" customHeight="1" x14ac:dyDescent="0.3"/>
    <row r="6" spans="1:94" ht="20.100000000000001" customHeight="1" x14ac:dyDescent="0.3"/>
    <row r="7" spans="1:94" ht="20.100000000000001" customHeight="1" x14ac:dyDescent="0.3"/>
    <row r="8" spans="1:94" ht="20.100000000000001" customHeight="1" x14ac:dyDescent="0.3"/>
    <row r="9" spans="1:94" ht="20.100000000000001" customHeight="1" x14ac:dyDescent="0.3"/>
    <row r="10" spans="1:94" ht="20.100000000000001" customHeight="1" x14ac:dyDescent="0.3"/>
    <row r="11" spans="1:94" ht="20.100000000000001" customHeight="1" x14ac:dyDescent="0.3"/>
    <row r="12" spans="1:94" ht="20.100000000000001" customHeight="1" x14ac:dyDescent="0.3"/>
    <row r="13" spans="1:94" ht="20.100000000000001" customHeight="1" x14ac:dyDescent="0.3"/>
    <row r="14" spans="1:94" ht="20.100000000000001" customHeight="1" x14ac:dyDescent="0.3"/>
    <row r="15" spans="1:94" ht="20.100000000000001" customHeight="1" x14ac:dyDescent="0.3"/>
    <row r="16" spans="1:94" ht="20.100000000000001" customHeight="1" x14ac:dyDescent="0.3"/>
    <row r="17" s="34" customFormat="1" ht="20.100000000000001" customHeight="1" x14ac:dyDescent="0.3"/>
    <row r="18" s="34" customFormat="1" ht="20.100000000000001" customHeight="1" x14ac:dyDescent="0.3"/>
    <row r="19" s="34" customFormat="1" ht="20.100000000000001" customHeight="1" x14ac:dyDescent="0.3"/>
    <row r="20" s="34" customFormat="1" ht="20.100000000000001" customHeight="1" x14ac:dyDescent="0.3"/>
    <row r="21" s="34" customFormat="1" ht="20.100000000000001" customHeight="1" x14ac:dyDescent="0.3"/>
    <row r="22" s="34" customFormat="1" ht="20.100000000000001" customHeight="1" x14ac:dyDescent="0.3"/>
    <row r="23" s="34" customFormat="1" ht="20.100000000000001" customHeight="1" x14ac:dyDescent="0.3"/>
    <row r="24" s="34" customFormat="1" ht="20.100000000000001" customHeight="1" x14ac:dyDescent="0.3"/>
    <row r="25" s="34" customFormat="1" ht="20.100000000000001" customHeight="1" x14ac:dyDescent="0.3"/>
    <row r="26" s="34" customFormat="1" ht="20.100000000000001" customHeight="1" x14ac:dyDescent="0.3"/>
    <row r="27" s="34" customFormat="1" ht="20.100000000000001" customHeight="1" x14ac:dyDescent="0.3"/>
    <row r="28" s="34" customFormat="1" ht="20.100000000000001" customHeight="1" x14ac:dyDescent="0.3"/>
    <row r="29" s="34" customFormat="1" ht="20.100000000000001" customHeight="1" x14ac:dyDescent="0.3"/>
    <row r="30" s="34" customFormat="1" ht="20.100000000000001" customHeight="1" x14ac:dyDescent="0.3"/>
    <row r="31" s="34" customFormat="1" ht="20.100000000000001" customHeight="1" x14ac:dyDescent="0.3"/>
    <row r="32" s="34" customFormat="1" ht="20.100000000000001" customHeight="1" x14ac:dyDescent="0.3"/>
    <row r="33" spans="1:25" ht="20.100000000000001" customHeight="1" x14ac:dyDescent="0.3"/>
    <row r="34" spans="1:25" ht="20.100000000000001" customHeight="1" x14ac:dyDescent="0.3"/>
    <row r="35" spans="1:25" ht="20.100000000000001" customHeight="1" x14ac:dyDescent="0.3"/>
    <row r="36" spans="1:25" ht="20.100000000000001" customHeight="1" x14ac:dyDescent="0.3"/>
    <row r="37" spans="1:25" ht="20.100000000000001" customHeight="1" x14ac:dyDescent="0.3"/>
    <row r="38" spans="1:25" ht="20.100000000000001" customHeight="1" x14ac:dyDescent="0.3"/>
    <row r="39" spans="1:25" ht="20.100000000000001" customHeight="1" x14ac:dyDescent="0.3"/>
    <row r="40" spans="1:25" ht="20.100000000000001" customHeight="1" x14ac:dyDescent="0.3"/>
    <row r="41" spans="1:25" ht="20.100000000000001" customHeight="1" x14ac:dyDescent="0.3"/>
    <row r="42" spans="1:25" ht="20.100000000000001" customHeight="1" x14ac:dyDescent="0.3"/>
    <row r="43" spans="1:25" ht="3" customHeight="1" x14ac:dyDescent="0.3"/>
    <row r="44" spans="1:25" ht="42" customHeight="1" x14ac:dyDescent="0.3">
      <c r="A44" s="74" t="s">
        <v>82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37"/>
    </row>
    <row r="45" spans="1:25" x14ac:dyDescent="0.3">
      <c r="A45" s="84" t="str">
        <f>'Portuária Cor NUTS II Tab'!A53</f>
        <v>2010-2023: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37"/>
    </row>
    <row r="46" spans="1:25" x14ac:dyDescent="0.3">
      <c r="A46" s="74" t="s">
        <v>129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37"/>
    </row>
    <row r="47" spans="1:25" ht="41.25" customHeight="1" x14ac:dyDescent="0.3">
      <c r="A47" s="74" t="s">
        <v>111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</row>
  </sheetData>
  <sheetProtection algorithmName="SHA-512" hashValue="YPUOROj6FBz08oF0MWWtzYfLKSyzBvu9UO6Eoky1Otifh063KDeExqsrSg4wLt6yGBow51kn3ib6DEW082IJHw==" saltValue="WLzWM4BKuONTAFvJpqqUNQ==" spinCount="100000" sheet="1" objects="1" scenarios="1" autoFilter="0"/>
  <mergeCells count="6">
    <mergeCell ref="A1:B1"/>
    <mergeCell ref="A2:Y2"/>
    <mergeCell ref="A44:X44"/>
    <mergeCell ref="A45:X45"/>
    <mergeCell ref="A47:X47"/>
    <mergeCell ref="A46:X46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56" fitToHeight="0" orientation="landscape" verticalDpi="300" r:id="rId1"/>
  <headerFooter alignWithMargins="0"/>
  <rowBreaks count="1" manualBreakCount="1">
    <brk id="22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4209" r:id="rId4" name="Drop Down 1">
              <controlPr defaultSize="0" autoLine="0" autoPict="0">
                <anchor moveWithCells="1">
                  <from>
                    <xdr:col>2</xdr:col>
                    <xdr:colOff>0</xdr:colOff>
                    <xdr:row>0</xdr:row>
                    <xdr:rowOff>38100</xdr:rowOff>
                  </from>
                  <to>
                    <xdr:col>3</xdr:col>
                    <xdr:colOff>563880</xdr:colOff>
                    <xdr:row>0</xdr:row>
                    <xdr:rowOff>289560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lha72"/>
  <dimension ref="A1:V56"/>
  <sheetViews>
    <sheetView topLeftCell="I1" workbookViewId="0">
      <selection activeCell="A34" sqref="A1:XFD1048576"/>
    </sheetView>
  </sheetViews>
  <sheetFormatPr defaultRowHeight="14.4" x14ac:dyDescent="0.3"/>
  <cols>
    <col min="1" max="1" width="8.88671875" style="9"/>
    <col min="2" max="2" width="21" style="9" bestFit="1" customWidth="1"/>
    <col min="3" max="4" width="8.88671875" style="9"/>
    <col min="5" max="5" width="11.44140625" style="10" bestFit="1" customWidth="1"/>
    <col min="6" max="13" width="8.88671875" style="9"/>
    <col min="14" max="14" width="11.109375" style="9" bestFit="1" customWidth="1"/>
    <col min="15" max="15" width="8.88671875" style="9"/>
    <col min="16" max="16" width="12.109375" style="9" bestFit="1" customWidth="1"/>
    <col min="17" max="17" width="10.109375" style="9" bestFit="1" customWidth="1"/>
    <col min="18" max="18" width="11.109375" style="9" bestFit="1" customWidth="1"/>
    <col min="19" max="19" width="8.88671875" style="9"/>
    <col min="20" max="20" width="5" style="9" bestFit="1" customWidth="1"/>
    <col min="21" max="21" width="5" style="10" bestFit="1" customWidth="1"/>
    <col min="22" max="22" width="11.44140625" style="9" bestFit="1" customWidth="1"/>
    <col min="23" max="16384" width="8.88671875" style="9"/>
  </cols>
  <sheetData>
    <row r="1" spans="1:22" x14ac:dyDescent="0.3">
      <c r="A1" s="9">
        <v>6</v>
      </c>
      <c r="B1" s="9" t="str">
        <f>VLOOKUP(A1,$A$5:$B$10,2,FALSE)</f>
        <v>Continente</v>
      </c>
      <c r="E1" s="10">
        <f>A1+1</f>
        <v>7</v>
      </c>
      <c r="P1" s="9">
        <v>7</v>
      </c>
      <c r="Q1" s="9">
        <v>8</v>
      </c>
      <c r="R1" s="9">
        <v>10</v>
      </c>
    </row>
    <row r="2" spans="1:22" x14ac:dyDescent="0.3">
      <c r="D2" s="70" t="s">
        <v>40</v>
      </c>
      <c r="E2" s="70"/>
      <c r="G2" s="70" t="s">
        <v>41</v>
      </c>
      <c r="H2" s="70"/>
      <c r="J2" s="70" t="s">
        <v>42</v>
      </c>
      <c r="K2" s="70"/>
      <c r="M2" s="70" t="s">
        <v>43</v>
      </c>
      <c r="N2" s="70"/>
    </row>
    <row r="3" spans="1:22" x14ac:dyDescent="0.3">
      <c r="U3" s="9"/>
      <c r="V3" s="10"/>
    </row>
    <row r="4" spans="1:22" x14ac:dyDescent="0.3">
      <c r="D4" s="12"/>
      <c r="E4" s="16" t="str">
        <f>HLOOKUP(B1,'Est_Nac Encad NUTS II Tab'!$B$4:$J$42,1,FALSE)</f>
        <v>Continente</v>
      </c>
      <c r="G4" s="12"/>
      <c r="H4" s="11" t="str">
        <f>E4</f>
        <v>Continente</v>
      </c>
      <c r="J4" s="12"/>
      <c r="K4" s="11" t="str">
        <f>H4</f>
        <v>Continente</v>
      </c>
      <c r="M4" s="12"/>
      <c r="N4" s="11" t="str">
        <f>K4</f>
        <v>Continente</v>
      </c>
      <c r="P4" s="11" t="s">
        <v>32</v>
      </c>
      <c r="Q4" s="11" t="s">
        <v>37</v>
      </c>
      <c r="R4" s="11" t="s">
        <v>38</v>
      </c>
      <c r="T4" s="9">
        <f>MAX(T5:T500)</f>
        <v>2023</v>
      </c>
      <c r="U4" s="9"/>
      <c r="V4" s="10" t="s">
        <v>32</v>
      </c>
    </row>
    <row r="5" spans="1:22" x14ac:dyDescent="0.3">
      <c r="A5" s="9">
        <v>1</v>
      </c>
      <c r="B5" s="9" t="s">
        <v>0</v>
      </c>
      <c r="D5" s="13">
        <f t="shared" ref="D5:D43" si="0">D6-1</f>
        <v>1983</v>
      </c>
      <c r="E5" s="10">
        <f>VLOOKUP($D5,'Est_Nac Encad NUTS II Tab'!$A$5:$J$508,E$1,FALSE)</f>
        <v>231940.82567987894</v>
      </c>
      <c r="G5" s="13">
        <f>D5</f>
        <v>1983</v>
      </c>
      <c r="H5" s="14">
        <f>IF(SUM(E5)=0,"",E5/P5)</f>
        <v>1</v>
      </c>
      <c r="J5" s="13">
        <f>G5</f>
        <v>1983</v>
      </c>
      <c r="K5" s="14">
        <f>IF(SUM(E5)=0,"",E5/Q5)</f>
        <v>1.2340560025532266E-2</v>
      </c>
      <c r="M5" s="13">
        <f>J5</f>
        <v>1983</v>
      </c>
      <c r="N5" s="14">
        <f>IF(SUM(E5)=0,"",E5/R5)</f>
        <v>2.2455477017914644E-3</v>
      </c>
      <c r="P5" s="15">
        <f>VLOOKUP($D5,'Est_Nac Encad NUTS II Tab'!$A$5:$J$508,P$1,FALSE)</f>
        <v>231940.82567987894</v>
      </c>
      <c r="Q5" s="15">
        <f>VLOOKUP($D5,'Est_Nac Encad NUTS II Tab'!$A$5:$J$508,Q$1,FALSE)</f>
        <v>18795000</v>
      </c>
      <c r="R5" s="15">
        <f>VLOOKUP($D5,'Est_Nac Encad NUTS II Tab'!$A$5:$J$508,R$1,FALSE)</f>
        <v>103289200</v>
      </c>
      <c r="T5" s="9">
        <f>IF(SUM(V5)&gt;0,U5,"")</f>
        <v>1978</v>
      </c>
      <c r="U5" s="9">
        <v>1978</v>
      </c>
      <c r="V5" s="10">
        <f>IFERROR(VLOOKUP($U5,'Est_Nac Cor NUTS II Tab'!$A$5:$I$52,7,FALSE),"")</f>
        <v>14403.99636875131</v>
      </c>
    </row>
    <row r="6" spans="1:22" x14ac:dyDescent="0.3">
      <c r="A6" s="9">
        <v>2</v>
      </c>
      <c r="B6" s="9" t="s">
        <v>1</v>
      </c>
      <c r="D6" s="13">
        <f t="shared" si="0"/>
        <v>1984</v>
      </c>
      <c r="E6" s="10">
        <f>VLOOKUP($D6,'Est_Nac Encad NUTS II Tab'!$A$5:$J$508,E$1,FALSE)</f>
        <v>136538.17014764401</v>
      </c>
      <c r="G6" s="13">
        <f t="shared" ref="G6:G45" si="1">D6</f>
        <v>1984</v>
      </c>
      <c r="H6" s="14">
        <f t="shared" ref="H6:H44" si="2">IF(SUM(E6)=0,"",E6/P6)</f>
        <v>1</v>
      </c>
      <c r="J6" s="13">
        <f t="shared" ref="J6:J45" si="3">G6</f>
        <v>1984</v>
      </c>
      <c r="K6" s="14">
        <f t="shared" ref="K6:K44" si="4">IF(SUM(E6)=0,"",E6/Q6)</f>
        <v>8.2687263149137033E-3</v>
      </c>
      <c r="M6" s="13">
        <f t="shared" ref="M6:M45" si="5">J6</f>
        <v>1984</v>
      </c>
      <c r="N6" s="14">
        <f t="shared" ref="N6:N44" si="6">IF(SUM(E6)=0,"",E6/R6)</f>
        <v>1.3389442473132401E-3</v>
      </c>
      <c r="P6" s="15">
        <f>VLOOKUP(D6,'Est_Nac Encad NUTS II Tab'!$A$5:$J$508,7,FALSE)</f>
        <v>136538.17014764401</v>
      </c>
      <c r="Q6" s="15">
        <f>VLOOKUP($D6,'Est_Nac Encad NUTS II Tab'!$A$5:$J$508,Q$1,FALSE)</f>
        <v>16512599.999999998</v>
      </c>
      <c r="R6" s="15">
        <f>VLOOKUP($D6,'Est_Nac Encad NUTS II Tab'!$A$5:$J$508,R$1,FALSE)</f>
        <v>101974500</v>
      </c>
      <c r="T6" s="9">
        <f t="shared" ref="T6:T56" si="7">IF(SUM(V6)&gt;0,U6,"")</f>
        <v>1979</v>
      </c>
      <c r="U6" s="9">
        <v>1979</v>
      </c>
      <c r="V6" s="10">
        <f>IFERROR(VLOOKUP($U6,'Est_Nac Cor NUTS II Tab'!$A$5:$I$52,7,FALSE),"")</f>
        <v>19463.64262128271</v>
      </c>
    </row>
    <row r="7" spans="1:22" x14ac:dyDescent="0.3">
      <c r="A7" s="9">
        <v>3</v>
      </c>
      <c r="B7" s="9" t="s">
        <v>33</v>
      </c>
      <c r="D7" s="13">
        <f t="shared" si="0"/>
        <v>1985</v>
      </c>
      <c r="E7" s="10">
        <f>VLOOKUP($D7,'Est_Nac Encad NUTS II Tab'!$A$5:$J$508,E$1,FALSE)</f>
        <v>200735.20254929498</v>
      </c>
      <c r="G7" s="13">
        <f t="shared" si="1"/>
        <v>1985</v>
      </c>
      <c r="H7" s="14">
        <f t="shared" si="2"/>
        <v>1</v>
      </c>
      <c r="J7" s="13">
        <f t="shared" si="3"/>
        <v>1985</v>
      </c>
      <c r="K7" s="14">
        <f t="shared" si="4"/>
        <v>1.2407375286598736E-2</v>
      </c>
      <c r="M7" s="13">
        <f t="shared" si="5"/>
        <v>1985</v>
      </c>
      <c r="N7" s="14">
        <f t="shared" si="6"/>
        <v>1.9507016974959696E-3</v>
      </c>
      <c r="P7" s="15">
        <f>VLOOKUP(D7,'Est_Nac Encad NUTS II Tab'!$A$5:$J$508,7,FALSE)</f>
        <v>200735.20254929498</v>
      </c>
      <c r="Q7" s="15">
        <f>VLOOKUP($D7,'Est_Nac Encad NUTS II Tab'!$A$5:$J$508,Q$1,FALSE)</f>
        <v>16178700</v>
      </c>
      <c r="R7" s="15">
        <f>VLOOKUP($D7,'Est_Nac Encad NUTS II Tab'!$A$5:$J$508,R$1,FALSE)</f>
        <v>102904099.99999999</v>
      </c>
      <c r="T7" s="9">
        <f t="shared" si="7"/>
        <v>1980</v>
      </c>
      <c r="U7" s="9">
        <v>1980</v>
      </c>
      <c r="V7" s="10">
        <f>IFERROR(VLOOKUP($U7,'Est_Nac Cor NUTS II Tab'!$A$5:$I$52,7,FALSE),"")</f>
        <v>25683</v>
      </c>
    </row>
    <row r="8" spans="1:22" x14ac:dyDescent="0.3">
      <c r="A8" s="9">
        <v>4</v>
      </c>
      <c r="B8" s="9" t="s">
        <v>2</v>
      </c>
      <c r="D8" s="13">
        <f t="shared" si="0"/>
        <v>1986</v>
      </c>
      <c r="E8" s="10">
        <f>VLOOKUP($D8,'Est_Nac Encad NUTS II Tab'!$A$5:$J$508,E$1,FALSE)</f>
        <v>240167.91040887989</v>
      </c>
      <c r="G8" s="13">
        <f t="shared" si="1"/>
        <v>1986</v>
      </c>
      <c r="H8" s="14">
        <f t="shared" si="2"/>
        <v>1</v>
      </c>
      <c r="J8" s="13">
        <f t="shared" si="3"/>
        <v>1986</v>
      </c>
      <c r="K8" s="14">
        <f t="shared" si="4"/>
        <v>1.3978366745950847E-2</v>
      </c>
      <c r="M8" s="13">
        <f t="shared" si="5"/>
        <v>1986</v>
      </c>
      <c r="N8" s="14">
        <f t="shared" si="6"/>
        <v>2.2639729494391618E-3</v>
      </c>
      <c r="P8" s="15">
        <f>VLOOKUP(D8,'Est_Nac Encad NUTS II Tab'!$A$5:$J$508,7,FALSE)</f>
        <v>240167.91040887989</v>
      </c>
      <c r="Q8" s="15">
        <f>VLOOKUP($D8,'Est_Nac Encad NUTS II Tab'!$A$5:$J$508,Q$1,FALSE)</f>
        <v>17181400</v>
      </c>
      <c r="R8" s="15">
        <f>VLOOKUP($D8,'Est_Nac Encad NUTS II Tab'!$A$5:$J$508,R$1,FALSE)</f>
        <v>106082500</v>
      </c>
      <c r="T8" s="9">
        <f t="shared" si="7"/>
        <v>1981</v>
      </c>
      <c r="U8" s="9">
        <v>1981</v>
      </c>
      <c r="V8" s="10">
        <f>IFERROR(VLOOKUP($U8,'Est_Nac Cor NUTS II Tab'!$A$5:$I$52,7,FALSE),"")</f>
        <v>39565.4472720743</v>
      </c>
    </row>
    <row r="9" spans="1:22" x14ac:dyDescent="0.3">
      <c r="A9" s="9">
        <v>5</v>
      </c>
      <c r="B9" s="9" t="s">
        <v>3</v>
      </c>
      <c r="D9" s="13">
        <f t="shared" si="0"/>
        <v>1987</v>
      </c>
      <c r="E9" s="10">
        <f>VLOOKUP($D9,'Est_Nac Encad NUTS II Tab'!$A$5:$J$508,E$1,FALSE)</f>
        <v>286640.19408987486</v>
      </c>
      <c r="G9" s="13">
        <f t="shared" si="1"/>
        <v>1987</v>
      </c>
      <c r="H9" s="14">
        <f t="shared" si="2"/>
        <v>1</v>
      </c>
      <c r="J9" s="13">
        <f t="shared" si="3"/>
        <v>1987</v>
      </c>
      <c r="K9" s="14">
        <f t="shared" si="4"/>
        <v>1.3830782159049778E-2</v>
      </c>
      <c r="M9" s="13">
        <f t="shared" si="5"/>
        <v>1987</v>
      </c>
      <c r="N9" s="14">
        <f t="shared" si="6"/>
        <v>2.5297503531522998E-3</v>
      </c>
      <c r="P9" s="15">
        <f>VLOOKUP(D9,'Est_Nac Encad NUTS II Tab'!$A$5:$J$508,7,FALSE)</f>
        <v>286640.19408987486</v>
      </c>
      <c r="Q9" s="15">
        <f>VLOOKUP($D9,'Est_Nac Encad NUTS II Tab'!$A$5:$J$508,Q$1,FALSE)</f>
        <v>20724800</v>
      </c>
      <c r="R9" s="15">
        <f>VLOOKUP($D9,'Est_Nac Encad NUTS II Tab'!$A$5:$J$508,R$1,FALSE)</f>
        <v>113307700</v>
      </c>
      <c r="T9" s="9">
        <f t="shared" si="7"/>
        <v>1982</v>
      </c>
      <c r="U9" s="9">
        <v>1982</v>
      </c>
      <c r="V9" s="10">
        <f>IFERROR(VLOOKUP($U9,'Est_Nac Cor NUTS II Tab'!$A$5:$I$52,7,FALSE),"")</f>
        <v>41305.513711954191</v>
      </c>
    </row>
    <row r="10" spans="1:22" x14ac:dyDescent="0.3">
      <c r="A10" s="9">
        <v>6</v>
      </c>
      <c r="B10" s="9" t="s">
        <v>32</v>
      </c>
      <c r="D10" s="13">
        <f t="shared" si="0"/>
        <v>1988</v>
      </c>
      <c r="E10" s="10">
        <f>VLOOKUP($D10,'Est_Nac Encad NUTS II Tab'!$A$5:$J$508,E$1,FALSE)</f>
        <v>296997.18150957214</v>
      </c>
      <c r="G10" s="13">
        <f t="shared" si="1"/>
        <v>1988</v>
      </c>
      <c r="H10" s="14">
        <f t="shared" si="2"/>
        <v>1</v>
      </c>
      <c r="J10" s="13">
        <f t="shared" si="3"/>
        <v>1988</v>
      </c>
      <c r="K10" s="14">
        <f t="shared" si="4"/>
        <v>1.2570777173858128E-2</v>
      </c>
      <c r="M10" s="13">
        <f t="shared" si="5"/>
        <v>1988</v>
      </c>
      <c r="N10" s="14">
        <f t="shared" si="6"/>
        <v>2.4638460878777801E-3</v>
      </c>
      <c r="P10" s="15">
        <f>VLOOKUP(D10,'Est_Nac Encad NUTS II Tab'!$A$5:$J$508,7,FALSE)</f>
        <v>296997.18150957214</v>
      </c>
      <c r="Q10" s="15">
        <f>VLOOKUP($D10,'Est_Nac Encad NUTS II Tab'!$A$5:$J$508,Q$1,FALSE)</f>
        <v>23626000</v>
      </c>
      <c r="R10" s="15">
        <f>VLOOKUP($D10,'Est_Nac Encad NUTS II Tab'!$A$5:$J$508,R$1,FALSE)</f>
        <v>120542100</v>
      </c>
      <c r="T10" s="9">
        <f t="shared" si="7"/>
        <v>1983</v>
      </c>
      <c r="U10" s="9">
        <v>1983</v>
      </c>
      <c r="V10" s="10">
        <f>IFERROR(VLOOKUP($U10,'Est_Nac Cor NUTS II Tab'!$A$5:$I$52,7,FALSE),"")</f>
        <v>59697.459123512337</v>
      </c>
    </row>
    <row r="11" spans="1:22" x14ac:dyDescent="0.3">
      <c r="D11" s="13">
        <f t="shared" si="0"/>
        <v>1989</v>
      </c>
      <c r="E11" s="10">
        <f>VLOOKUP($D11,'Est_Nac Encad NUTS II Tab'!$A$5:$J$508,E$1,FALSE)</f>
        <v>305192.6439626948</v>
      </c>
      <c r="G11" s="13">
        <f t="shared" si="1"/>
        <v>1989</v>
      </c>
      <c r="H11" s="14">
        <f t="shared" si="2"/>
        <v>1</v>
      </c>
      <c r="J11" s="13">
        <f t="shared" si="3"/>
        <v>1989</v>
      </c>
      <c r="K11" s="14">
        <f t="shared" si="4"/>
        <v>1.2426916566745176E-2</v>
      </c>
      <c r="M11" s="13">
        <f t="shared" si="5"/>
        <v>1989</v>
      </c>
      <c r="N11" s="14">
        <f t="shared" si="6"/>
        <v>2.3948473755127609E-3</v>
      </c>
      <c r="P11" s="15">
        <f>VLOOKUP(D11,'Est_Nac Encad NUTS II Tab'!$A$5:$J$508,7,FALSE)</f>
        <v>305192.6439626948</v>
      </c>
      <c r="Q11" s="15">
        <f>VLOOKUP($D11,'Est_Nac Encad NUTS II Tab'!$A$5:$J$508,Q$1,FALSE)</f>
        <v>24559000</v>
      </c>
      <c r="R11" s="15">
        <f>VLOOKUP($D11,'Est_Nac Encad NUTS II Tab'!$A$5:$J$508,R$1,FALSE)</f>
        <v>127437199.99999999</v>
      </c>
      <c r="T11" s="9">
        <f t="shared" si="7"/>
        <v>1984</v>
      </c>
      <c r="U11" s="9">
        <v>1984</v>
      </c>
      <c r="V11" s="10">
        <f>IFERROR(VLOOKUP($U11,'Est_Nac Cor NUTS II Tab'!$A$5:$I$52,7,FALSE),"")</f>
        <v>43289.262876467714</v>
      </c>
    </row>
    <row r="12" spans="1:22" x14ac:dyDescent="0.3">
      <c r="D12" s="13">
        <f t="shared" si="0"/>
        <v>1990</v>
      </c>
      <c r="E12" s="10">
        <f>VLOOKUP($D12,'Est_Nac Encad NUTS II Tab'!$A$5:$J$508,E$1,FALSE)</f>
        <v>454796.22016987525</v>
      </c>
      <c r="G12" s="13">
        <f t="shared" si="1"/>
        <v>1990</v>
      </c>
      <c r="H12" s="14">
        <f t="shared" si="2"/>
        <v>1</v>
      </c>
      <c r="J12" s="13">
        <f t="shared" si="3"/>
        <v>1990</v>
      </c>
      <c r="K12" s="14">
        <f t="shared" si="4"/>
        <v>1.7236727275030991E-2</v>
      </c>
      <c r="M12" s="13">
        <f t="shared" si="5"/>
        <v>1990</v>
      </c>
      <c r="N12" s="14">
        <f t="shared" si="6"/>
        <v>3.3617191046715219E-3</v>
      </c>
      <c r="P12" s="15">
        <f>VLOOKUP(D12,'Est_Nac Encad NUTS II Tab'!$A$5:$J$508,7,FALSE)</f>
        <v>454796.22016987525</v>
      </c>
      <c r="Q12" s="15">
        <f>VLOOKUP($D12,'Est_Nac Encad NUTS II Tab'!$A$5:$J$508,Q$1,FALSE)</f>
        <v>26385300</v>
      </c>
      <c r="R12" s="15">
        <f>VLOOKUP($D12,'Est_Nac Encad NUTS II Tab'!$A$5:$J$508,R$1,FALSE)</f>
        <v>135286800</v>
      </c>
      <c r="T12" s="9">
        <f t="shared" si="7"/>
        <v>1985</v>
      </c>
      <c r="U12" s="9">
        <v>1985</v>
      </c>
      <c r="V12" s="10">
        <f>IFERROR(VLOOKUP($U12,'Est_Nac Cor NUTS II Tab'!$A$5:$I$52,7,FALSE),"")</f>
        <v>74436.807294420447</v>
      </c>
    </row>
    <row r="13" spans="1:22" x14ac:dyDescent="0.3">
      <c r="D13" s="13">
        <f t="shared" si="0"/>
        <v>1991</v>
      </c>
      <c r="E13" s="10">
        <f>VLOOKUP($D13,'Est_Nac Encad NUTS II Tab'!$A$5:$J$508,E$1,FALSE)</f>
        <v>521329.22249188425</v>
      </c>
      <c r="G13" s="13">
        <f t="shared" si="1"/>
        <v>1991</v>
      </c>
      <c r="H13" s="14">
        <f t="shared" si="2"/>
        <v>1</v>
      </c>
      <c r="J13" s="13">
        <f t="shared" si="3"/>
        <v>1991</v>
      </c>
      <c r="K13" s="14">
        <f t="shared" si="4"/>
        <v>1.843383823443516E-2</v>
      </c>
      <c r="M13" s="13">
        <f t="shared" si="5"/>
        <v>1991</v>
      </c>
      <c r="N13" s="14">
        <f t="shared" si="6"/>
        <v>3.7445839994762636E-3</v>
      </c>
      <c r="P13" s="15">
        <f>VLOOKUP(D13,'Est_Nac Encad NUTS II Tab'!$A$5:$J$508,7,FALSE)</f>
        <v>521329.22249188425</v>
      </c>
      <c r="Q13" s="15">
        <f>VLOOKUP($D13,'Est_Nac Encad NUTS II Tab'!$A$5:$J$508,Q$1,FALSE)</f>
        <v>28281100.000000004</v>
      </c>
      <c r="R13" s="15">
        <f>VLOOKUP($D13,'Est_Nac Encad NUTS II Tab'!$A$5:$J$508,R$1,FALSE)</f>
        <v>139222200</v>
      </c>
      <c r="T13" s="9">
        <f t="shared" si="7"/>
        <v>1986</v>
      </c>
      <c r="U13" s="9">
        <v>1986</v>
      </c>
      <c r="V13" s="10">
        <f>IFERROR(VLOOKUP($U13,'Est_Nac Cor NUTS II Tab'!$A$5:$I$52,7,FALSE),"")</f>
        <v>98732</v>
      </c>
    </row>
    <row r="14" spans="1:22" x14ac:dyDescent="0.3">
      <c r="D14" s="13">
        <f t="shared" si="0"/>
        <v>1992</v>
      </c>
      <c r="E14" s="10">
        <f>VLOOKUP($D14,'Est_Nac Encad NUTS II Tab'!$A$5:$J$508,E$1,FALSE)</f>
        <v>676352.74999390135</v>
      </c>
      <c r="G14" s="13">
        <f t="shared" si="1"/>
        <v>1992</v>
      </c>
      <c r="H14" s="14">
        <f t="shared" si="2"/>
        <v>1</v>
      </c>
      <c r="J14" s="13">
        <f t="shared" si="3"/>
        <v>1992</v>
      </c>
      <c r="K14" s="14">
        <f t="shared" si="4"/>
        <v>2.2049995761628936E-2</v>
      </c>
      <c r="M14" s="13">
        <f t="shared" si="5"/>
        <v>1992</v>
      </c>
      <c r="N14" s="14">
        <f t="shared" si="6"/>
        <v>4.775811058384212E-3</v>
      </c>
      <c r="P14" s="15">
        <f>VLOOKUP(D14,'Est_Nac Encad NUTS II Tab'!$A$5:$J$508,7,FALSE)</f>
        <v>676352.74999390135</v>
      </c>
      <c r="Q14" s="15">
        <f>VLOOKUP($D14,'Est_Nac Encad NUTS II Tab'!$A$5:$J$508,Q$1,FALSE)</f>
        <v>30673600</v>
      </c>
      <c r="R14" s="15">
        <f>VLOOKUP($D14,'Est_Nac Encad NUTS II Tab'!$A$5:$J$508,R$1,FALSE)</f>
        <v>141620500</v>
      </c>
      <c r="T14" s="9">
        <f t="shared" si="7"/>
        <v>1987</v>
      </c>
      <c r="U14" s="9">
        <v>1987</v>
      </c>
      <c r="V14" s="10">
        <f>IFERROR(VLOOKUP($U14,'Est_Nac Cor NUTS II Tab'!$A$5:$I$52,7,FALSE),"")</f>
        <v>127344.16057301902</v>
      </c>
    </row>
    <row r="15" spans="1:22" x14ac:dyDescent="0.3">
      <c r="D15" s="13">
        <f t="shared" si="0"/>
        <v>1993</v>
      </c>
      <c r="E15" s="10">
        <f>VLOOKUP($D15,'Est_Nac Encad NUTS II Tab'!$A$5:$J$508,E$1,FALSE)</f>
        <v>696414.40630100004</v>
      </c>
      <c r="G15" s="13">
        <f t="shared" si="1"/>
        <v>1993</v>
      </c>
      <c r="H15" s="14">
        <f t="shared" si="2"/>
        <v>1</v>
      </c>
      <c r="J15" s="13">
        <f t="shared" si="3"/>
        <v>1993</v>
      </c>
      <c r="K15" s="14">
        <f t="shared" si="4"/>
        <v>2.424976343741295E-2</v>
      </c>
      <c r="M15" s="13">
        <f t="shared" si="5"/>
        <v>1993</v>
      </c>
      <c r="N15" s="14">
        <f t="shared" si="6"/>
        <v>5.0010405906118242E-3</v>
      </c>
      <c r="P15" s="15">
        <f>VLOOKUP(D15,'Est_Nac Encad NUTS II Tab'!$A$5:$J$508,7,FALSE)</f>
        <v>696414.40630100004</v>
      </c>
      <c r="Q15" s="15">
        <f>VLOOKUP($D15,'Est_Nac Encad NUTS II Tab'!$A$5:$J$508,Q$1,FALSE)</f>
        <v>28718400</v>
      </c>
      <c r="R15" s="15">
        <f>VLOOKUP($D15,'Est_Nac Encad NUTS II Tab'!$A$5:$J$508,R$1,FALSE)</f>
        <v>139253900.00000003</v>
      </c>
      <c r="T15" s="9">
        <f t="shared" si="7"/>
        <v>1988</v>
      </c>
      <c r="U15" s="9">
        <v>1988</v>
      </c>
      <c r="V15" s="10">
        <f>IFERROR(VLOOKUP($U15,'Est_Nac Cor NUTS II Tab'!$A$5:$I$52,7,FALSE),"")</f>
        <v>147123.34773196597</v>
      </c>
    </row>
    <row r="16" spans="1:22" x14ac:dyDescent="0.3">
      <c r="D16" s="13">
        <f t="shared" si="0"/>
        <v>1994</v>
      </c>
      <c r="E16" s="10">
        <f>VLOOKUP($D16,'Est_Nac Encad NUTS II Tab'!$A$5:$J$508,E$1,FALSE)</f>
        <v>838039.1473282862</v>
      </c>
      <c r="G16" s="13">
        <f t="shared" si="1"/>
        <v>1994</v>
      </c>
      <c r="H16" s="14">
        <f t="shared" si="2"/>
        <v>1</v>
      </c>
      <c r="J16" s="13">
        <f t="shared" si="3"/>
        <v>1994</v>
      </c>
      <c r="K16" s="14">
        <f t="shared" si="4"/>
        <v>2.9379935189358025E-2</v>
      </c>
      <c r="M16" s="13">
        <f t="shared" si="5"/>
        <v>1994</v>
      </c>
      <c r="N16" s="14">
        <f t="shared" si="6"/>
        <v>5.9120301889453459E-3</v>
      </c>
      <c r="P16" s="15">
        <f>VLOOKUP(D16,'Est_Nac Encad NUTS II Tab'!$A$5:$J$508,7,FALSE)</f>
        <v>838039.1473282862</v>
      </c>
      <c r="Q16" s="15">
        <f>VLOOKUP($D16,'Est_Nac Encad NUTS II Tab'!$A$5:$J$508,Q$1,FALSE)</f>
        <v>28524200</v>
      </c>
      <c r="R16" s="15">
        <f>VLOOKUP($D16,'Est_Nac Encad NUTS II Tab'!$A$5:$J$508,R$1,FALSE)</f>
        <v>141751500</v>
      </c>
      <c r="T16" s="9">
        <f t="shared" si="7"/>
        <v>1989</v>
      </c>
      <c r="U16" s="9">
        <v>1989</v>
      </c>
      <c r="V16" s="10">
        <f>IFERROR(VLOOKUP($U16,'Est_Nac Cor NUTS II Tab'!$A$5:$I$52,7,FALSE),"")</f>
        <v>166635.00962679941</v>
      </c>
    </row>
    <row r="17" spans="4:22" x14ac:dyDescent="0.3">
      <c r="D17" s="13">
        <f t="shared" si="0"/>
        <v>1995</v>
      </c>
      <c r="E17" s="10">
        <f>VLOOKUP($D17,'Est_Nac Encad NUTS II Tab'!$A$5:$J$508,E$1,FALSE)</f>
        <v>917528.15539186797</v>
      </c>
      <c r="G17" s="13">
        <f t="shared" si="1"/>
        <v>1995</v>
      </c>
      <c r="H17" s="14">
        <f t="shared" si="2"/>
        <v>1</v>
      </c>
      <c r="J17" s="13">
        <f t="shared" si="3"/>
        <v>1995</v>
      </c>
      <c r="K17" s="14">
        <f t="shared" si="4"/>
        <v>3.0841489871927471E-2</v>
      </c>
      <c r="M17" s="13">
        <f t="shared" si="5"/>
        <v>1995</v>
      </c>
      <c r="N17" s="14">
        <f t="shared" si="6"/>
        <v>6.322225543845394E-3</v>
      </c>
      <c r="P17" s="15">
        <f>VLOOKUP(D17,'Est_Nac Encad NUTS II Tab'!$A$5:$J$508,7,FALSE)</f>
        <v>917528.15539186797</v>
      </c>
      <c r="Q17" s="15">
        <f>VLOOKUP($D17,'Est_Nac Encad NUTS II Tab'!$A$5:$J$508,Q$1,FALSE)</f>
        <v>29749800.000000004</v>
      </c>
      <c r="R17" s="15">
        <f>VLOOKUP($D17,'Est_Nac Encad NUTS II Tab'!$A$5:$J$508,R$1,FALSE)</f>
        <v>145127400</v>
      </c>
      <c r="T17" s="9">
        <f t="shared" si="7"/>
        <v>1990</v>
      </c>
      <c r="U17" s="9">
        <v>1990</v>
      </c>
      <c r="V17" s="10">
        <f>IFERROR(VLOOKUP($U17,'Est_Nac Cor NUTS II Tab'!$A$5:$I$52,7,FALSE),"")</f>
        <v>264857.82763539872</v>
      </c>
    </row>
    <row r="18" spans="4:22" x14ac:dyDescent="0.3">
      <c r="D18" s="13">
        <f t="shared" si="0"/>
        <v>1996</v>
      </c>
      <c r="E18" s="10">
        <f>VLOOKUP($D18,'Est_Nac Encad NUTS II Tab'!$A$5:$J$508,E$1,FALSE)</f>
        <v>928097.25864406885</v>
      </c>
      <c r="G18" s="13">
        <f t="shared" si="1"/>
        <v>1996</v>
      </c>
      <c r="H18" s="14">
        <f t="shared" si="2"/>
        <v>1</v>
      </c>
      <c r="J18" s="13">
        <f t="shared" si="3"/>
        <v>1996</v>
      </c>
      <c r="K18" s="14">
        <f t="shared" si="4"/>
        <v>2.9658397228894379E-2</v>
      </c>
      <c r="M18" s="13">
        <f t="shared" si="5"/>
        <v>1996</v>
      </c>
      <c r="N18" s="14">
        <f t="shared" si="6"/>
        <v>6.1785374154722126E-3</v>
      </c>
      <c r="P18" s="15">
        <f>VLOOKUP(D18,'Est_Nac Encad NUTS II Tab'!$A$5:$J$508,7,FALSE)</f>
        <v>928097.25864406885</v>
      </c>
      <c r="Q18" s="15">
        <f>VLOOKUP($D18,'Est_Nac Encad NUTS II Tab'!$A$5:$J$508,Q$1,FALSE)</f>
        <v>31292899.999999996</v>
      </c>
      <c r="R18" s="15">
        <f>VLOOKUP($D18,'Est_Nac Encad NUTS II Tab'!$A$5:$J$508,R$1,FALSE)</f>
        <v>150213099.99999997</v>
      </c>
      <c r="T18" s="9">
        <f t="shared" si="7"/>
        <v>1991</v>
      </c>
      <c r="U18" s="9">
        <v>1991</v>
      </c>
      <c r="V18" s="10">
        <f>IFERROR(VLOOKUP($U18,'Est_Nac Cor NUTS II Tab'!$A$5:$I$52,7,FALSE),"")</f>
        <v>320311.90331301565</v>
      </c>
    </row>
    <row r="19" spans="4:22" x14ac:dyDescent="0.3">
      <c r="D19" s="13">
        <f t="shared" si="0"/>
        <v>1997</v>
      </c>
      <c r="E19" s="10">
        <f>VLOOKUP($D19,'Est_Nac Encad NUTS II Tab'!$A$5:$J$508,E$1,FALSE)</f>
        <v>853360.34770641127</v>
      </c>
      <c r="G19" s="13">
        <f t="shared" si="1"/>
        <v>1997</v>
      </c>
      <c r="H19" s="14">
        <f t="shared" si="2"/>
        <v>1</v>
      </c>
      <c r="J19" s="13">
        <f t="shared" si="3"/>
        <v>1997</v>
      </c>
      <c r="K19" s="14">
        <f t="shared" si="4"/>
        <v>2.3887124250348113E-2</v>
      </c>
      <c r="M19" s="13">
        <f t="shared" si="5"/>
        <v>1997</v>
      </c>
      <c r="N19" s="14">
        <f t="shared" si="6"/>
        <v>5.441530150477423E-3</v>
      </c>
      <c r="P19" s="15">
        <f>VLOOKUP(D19,'Est_Nac Encad NUTS II Tab'!$A$5:$J$508,7,FALSE)</f>
        <v>853360.34770641127</v>
      </c>
      <c r="Q19" s="15">
        <f>VLOOKUP($D19,'Est_Nac Encad NUTS II Tab'!$A$5:$J$508,Q$1,FALSE)</f>
        <v>35724700</v>
      </c>
      <c r="R19" s="15">
        <f>VLOOKUP($D19,'Est_Nac Encad NUTS II Tab'!$A$5:$J$508,R$1,FALSE)</f>
        <v>156823600</v>
      </c>
      <c r="T19" s="9">
        <f t="shared" si="7"/>
        <v>1992</v>
      </c>
      <c r="U19" s="9">
        <v>1992</v>
      </c>
      <c r="V19" s="10">
        <f>IFERROR(VLOOKUP($U19,'Est_Nac Cor NUTS II Tab'!$A$5:$I$52,7,FALSE),"")</f>
        <v>428696.01759758982</v>
      </c>
    </row>
    <row r="20" spans="4:22" x14ac:dyDescent="0.3">
      <c r="D20" s="13">
        <f t="shared" si="0"/>
        <v>1998</v>
      </c>
      <c r="E20" s="10">
        <f>VLOOKUP($D20,'Est_Nac Encad NUTS II Tab'!$A$5:$J$508,E$1,FALSE)</f>
        <v>857401.95868438319</v>
      </c>
      <c r="G20" s="13">
        <f t="shared" si="1"/>
        <v>1998</v>
      </c>
      <c r="H20" s="14">
        <f t="shared" si="2"/>
        <v>1</v>
      </c>
      <c r="J20" s="13">
        <f t="shared" si="3"/>
        <v>1998</v>
      </c>
      <c r="K20" s="14">
        <f t="shared" si="4"/>
        <v>2.1479672987741616E-2</v>
      </c>
      <c r="M20" s="13">
        <f t="shared" si="5"/>
        <v>1998</v>
      </c>
      <c r="N20" s="14">
        <f t="shared" si="6"/>
        <v>5.2164921979998211E-3</v>
      </c>
      <c r="P20" s="15">
        <f>VLOOKUP(D20,'Est_Nac Encad NUTS II Tab'!$A$5:$J$508,7,FALSE)</f>
        <v>857401.95868438319</v>
      </c>
      <c r="Q20" s="15">
        <f>VLOOKUP($D20,'Est_Nac Encad NUTS II Tab'!$A$5:$J$508,Q$1,FALSE)</f>
        <v>39916899.999999993</v>
      </c>
      <c r="R20" s="15">
        <f>VLOOKUP($D20,'Est_Nac Encad NUTS II Tab'!$A$5:$J$508,R$1,FALSE)</f>
        <v>164363700</v>
      </c>
      <c r="T20" s="9">
        <f t="shared" si="7"/>
        <v>1993</v>
      </c>
      <c r="U20" s="9">
        <v>1993</v>
      </c>
      <c r="V20" s="10">
        <f>IFERROR(VLOOKUP($U20,'Est_Nac Cor NUTS II Tab'!$A$5:$I$52,7,FALSE),"")</f>
        <v>449908.28603066609</v>
      </c>
    </row>
    <row r="21" spans="4:22" x14ac:dyDescent="0.3">
      <c r="D21" s="13">
        <f t="shared" si="0"/>
        <v>1999</v>
      </c>
      <c r="E21" s="10">
        <f>VLOOKUP($D21,'Est_Nac Encad NUTS II Tab'!$A$5:$J$508,E$1,FALSE)</f>
        <v>751642.82785640273</v>
      </c>
      <c r="G21" s="13">
        <f t="shared" si="1"/>
        <v>1999</v>
      </c>
      <c r="H21" s="14">
        <f t="shared" si="2"/>
        <v>1</v>
      </c>
      <c r="J21" s="13">
        <f t="shared" si="3"/>
        <v>1999</v>
      </c>
      <c r="K21" s="14">
        <f t="shared" si="4"/>
        <v>1.7752714429432558E-2</v>
      </c>
      <c r="M21" s="13">
        <f t="shared" si="5"/>
        <v>1999</v>
      </c>
      <c r="N21" s="14">
        <f t="shared" si="6"/>
        <v>4.401113377582434E-3</v>
      </c>
      <c r="P21" s="15">
        <f>VLOOKUP(D21,'Est_Nac Encad NUTS II Tab'!$A$5:$J$508,7,FALSE)</f>
        <v>751642.82785640273</v>
      </c>
      <c r="Q21" s="15">
        <f>VLOOKUP($D21,'Est_Nac Encad NUTS II Tab'!$A$5:$J$508,Q$1,FALSE)</f>
        <v>42339600</v>
      </c>
      <c r="R21" s="15">
        <f>VLOOKUP($D21,'Est_Nac Encad NUTS II Tab'!$A$5:$J$508,R$1,FALSE)</f>
        <v>170784700</v>
      </c>
      <c r="T21" s="9">
        <f t="shared" si="7"/>
        <v>1994</v>
      </c>
      <c r="U21" s="9">
        <v>1994</v>
      </c>
      <c r="V21" s="10">
        <f>IFERROR(VLOOKUP($U21,'Est_Nac Cor NUTS II Tab'!$A$5:$I$52,7,FALSE),"")</f>
        <v>565125.99136082048</v>
      </c>
    </row>
    <row r="22" spans="4:22" x14ac:dyDescent="0.3">
      <c r="D22" s="13">
        <f t="shared" si="0"/>
        <v>2000</v>
      </c>
      <c r="E22" s="10">
        <f>VLOOKUP($D22,'Est_Nac Encad NUTS II Tab'!$A$5:$J$508,E$1,FALSE)</f>
        <v>692984.35301809805</v>
      </c>
      <c r="G22" s="13">
        <f t="shared" si="1"/>
        <v>2000</v>
      </c>
      <c r="H22" s="14">
        <f t="shared" si="2"/>
        <v>1</v>
      </c>
      <c r="J22" s="13">
        <f t="shared" si="3"/>
        <v>2000</v>
      </c>
      <c r="K22" s="14">
        <f t="shared" si="4"/>
        <v>1.5729089326859173E-2</v>
      </c>
      <c r="M22" s="13">
        <f t="shared" si="5"/>
        <v>2000</v>
      </c>
      <c r="N22" s="14">
        <f t="shared" si="6"/>
        <v>3.9084948966656239E-3</v>
      </c>
      <c r="P22" s="15">
        <f>VLOOKUP(D22,'Est_Nac Encad NUTS II Tab'!$A$5:$J$508,7,FALSE)</f>
        <v>692984.35301809805</v>
      </c>
      <c r="Q22" s="15">
        <f>VLOOKUP($D22,'Est_Nac Encad NUTS II Tab'!$A$5:$J$508,Q$1,FALSE)</f>
        <v>44057500</v>
      </c>
      <c r="R22" s="15">
        <f>VLOOKUP($D22,'Est_Nac Encad NUTS II Tab'!$A$5:$J$508,R$1,FALSE)</f>
        <v>177302100</v>
      </c>
      <c r="T22" s="9">
        <f t="shared" si="7"/>
        <v>1995</v>
      </c>
      <c r="U22" s="9">
        <v>1995</v>
      </c>
      <c r="V22" s="10">
        <f>IFERROR(VLOOKUP($U22,'Est_Nac Cor NUTS II Tab'!$A$5:$I$52,7,FALSE),"")</f>
        <v>639257.72887341504</v>
      </c>
    </row>
    <row r="23" spans="4:22" x14ac:dyDescent="0.3">
      <c r="D23" s="13">
        <f t="shared" si="0"/>
        <v>2001</v>
      </c>
      <c r="E23" s="10">
        <f>VLOOKUP($D23,'Est_Nac Encad NUTS II Tab'!$A$5:$J$508,E$1,FALSE)</f>
        <v>935771.02847619285</v>
      </c>
      <c r="G23" s="13">
        <f t="shared" si="1"/>
        <v>2001</v>
      </c>
      <c r="H23" s="14">
        <f t="shared" si="2"/>
        <v>1</v>
      </c>
      <c r="J23" s="13">
        <f t="shared" si="3"/>
        <v>2001</v>
      </c>
      <c r="K23" s="14">
        <f t="shared" si="4"/>
        <v>2.1035274817496657E-2</v>
      </c>
      <c r="M23" s="13">
        <f t="shared" si="5"/>
        <v>2001</v>
      </c>
      <c r="N23" s="14">
        <f t="shared" si="6"/>
        <v>5.17720800802549E-3</v>
      </c>
      <c r="P23" s="15">
        <f>VLOOKUP(D23,'Est_Nac Encad NUTS II Tab'!$A$5:$J$508,7,FALSE)</f>
        <v>935771.02847619285</v>
      </c>
      <c r="Q23" s="15">
        <f>VLOOKUP($D23,'Est_Nac Encad NUTS II Tab'!$A$5:$J$508,Q$1,FALSE)</f>
        <v>44485800</v>
      </c>
      <c r="R23" s="15">
        <f>VLOOKUP($D23,'Est_Nac Encad NUTS II Tab'!$A$5:$J$508,R$1,FALSE)</f>
        <v>180748200</v>
      </c>
      <c r="T23" s="9">
        <f t="shared" si="7"/>
        <v>1996</v>
      </c>
      <c r="U23" s="9">
        <v>1996</v>
      </c>
      <c r="V23" s="10">
        <f>IFERROR(VLOOKUP($U23,'Est_Nac Cor NUTS II Tab'!$A$5:$I$52,7,FALSE),"")</f>
        <v>666664.41875081055</v>
      </c>
    </row>
    <row r="24" spans="4:22" x14ac:dyDescent="0.3">
      <c r="D24" s="13">
        <f t="shared" si="0"/>
        <v>2002</v>
      </c>
      <c r="E24" s="10">
        <f>VLOOKUP($D24,'Est_Nac Encad NUTS II Tab'!$A$5:$J$508,E$1,FALSE)</f>
        <v>669719.54480886052</v>
      </c>
      <c r="G24" s="13">
        <f t="shared" si="1"/>
        <v>2002</v>
      </c>
      <c r="H24" s="14">
        <f t="shared" si="2"/>
        <v>1</v>
      </c>
      <c r="J24" s="13">
        <f t="shared" si="3"/>
        <v>2002</v>
      </c>
      <c r="K24" s="14">
        <f t="shared" si="4"/>
        <v>1.5583208339550469E-2</v>
      </c>
      <c r="M24" s="13">
        <f t="shared" si="5"/>
        <v>2002</v>
      </c>
      <c r="N24" s="14">
        <f t="shared" si="6"/>
        <v>3.6769149777830146E-3</v>
      </c>
      <c r="P24" s="15">
        <f>VLOOKUP(D24,'Est_Nac Encad NUTS II Tab'!$A$5:$J$508,7,FALSE)</f>
        <v>669719.54480886052</v>
      </c>
      <c r="Q24" s="15">
        <f>VLOOKUP($D24,'Est_Nac Encad NUTS II Tab'!$A$5:$J$508,Q$1,FALSE)</f>
        <v>42977000</v>
      </c>
      <c r="R24" s="15">
        <f>VLOOKUP($D24,'Est_Nac Encad NUTS II Tab'!$A$5:$J$508,R$1,FALSE)</f>
        <v>182141700</v>
      </c>
      <c r="T24" s="9">
        <f t="shared" si="7"/>
        <v>1997</v>
      </c>
      <c r="U24" s="9">
        <v>1997</v>
      </c>
      <c r="V24" s="10">
        <f>IFERROR(VLOOKUP($U24,'Est_Nac Cor NUTS II Tab'!$A$5:$I$52,7,FALSE),"")</f>
        <v>635478.72128171113</v>
      </c>
    </row>
    <row r="25" spans="4:22" x14ac:dyDescent="0.3">
      <c r="D25" s="13">
        <f t="shared" si="0"/>
        <v>2003</v>
      </c>
      <c r="E25" s="10">
        <f>VLOOKUP($D25,'Est_Nac Encad NUTS II Tab'!$A$5:$J$508,E$1,FALSE)</f>
        <v>700200.66323019727</v>
      </c>
      <c r="G25" s="13">
        <f t="shared" si="1"/>
        <v>2003</v>
      </c>
      <c r="H25" s="14">
        <f t="shared" si="2"/>
        <v>1</v>
      </c>
      <c r="J25" s="13">
        <f t="shared" si="3"/>
        <v>2003</v>
      </c>
      <c r="K25" s="14">
        <f t="shared" si="4"/>
        <v>1.7578097521199317E-2</v>
      </c>
      <c r="M25" s="13">
        <f t="shared" si="5"/>
        <v>2003</v>
      </c>
      <c r="N25" s="14">
        <f t="shared" si="6"/>
        <v>3.8803717396495656E-3</v>
      </c>
      <c r="P25" s="15">
        <f>VLOOKUP(D25,'Est_Nac Encad NUTS II Tab'!$A$5:$J$508,7,FALSE)</f>
        <v>700200.66323019727</v>
      </c>
      <c r="Q25" s="15">
        <f>VLOOKUP($D25,'Est_Nac Encad NUTS II Tab'!$A$5:$J$508,Q$1,FALSE)</f>
        <v>39833700</v>
      </c>
      <c r="R25" s="15">
        <f>VLOOKUP($D25,'Est_Nac Encad NUTS II Tab'!$A$5:$J$508,R$1,FALSE)</f>
        <v>180446800</v>
      </c>
      <c r="T25" s="9">
        <f t="shared" si="7"/>
        <v>1998</v>
      </c>
      <c r="U25" s="9">
        <v>1998</v>
      </c>
      <c r="V25" s="10">
        <f>IFERROR(VLOOKUP($U25,'Est_Nac Cor NUTS II Tab'!$A$5:$I$52,7,FALSE),"")</f>
        <v>654122.62946299417</v>
      </c>
    </row>
    <row r="26" spans="4:22" x14ac:dyDescent="0.3">
      <c r="D26" s="13">
        <f t="shared" si="0"/>
        <v>2004</v>
      </c>
      <c r="E26" s="10">
        <f>VLOOKUP($D26,'Est_Nac Encad NUTS II Tab'!$A$5:$J$508,E$1,FALSE)</f>
        <v>859086.83142121881</v>
      </c>
      <c r="G26" s="13">
        <f t="shared" si="1"/>
        <v>2004</v>
      </c>
      <c r="H26" s="14">
        <f t="shared" si="2"/>
        <v>1</v>
      </c>
      <c r="J26" s="13">
        <f t="shared" si="3"/>
        <v>2004</v>
      </c>
      <c r="K26" s="14">
        <f t="shared" si="4"/>
        <v>2.152619669851133E-2</v>
      </c>
      <c r="M26" s="13">
        <f t="shared" si="5"/>
        <v>2004</v>
      </c>
      <c r="N26" s="14">
        <f t="shared" si="6"/>
        <v>4.6772242822014963E-3</v>
      </c>
      <c r="P26" s="15">
        <f>VLOOKUP(D26,'Est_Nac Encad NUTS II Tab'!$A$5:$J$508,7,FALSE)</f>
        <v>859086.83142121881</v>
      </c>
      <c r="Q26" s="15">
        <f>VLOOKUP($D26,'Est_Nac Encad NUTS II Tab'!$A$5:$J$508,Q$1,FALSE)</f>
        <v>39908900</v>
      </c>
      <c r="R26" s="15">
        <f>VLOOKUP($D26,'Est_Nac Encad NUTS II Tab'!$A$5:$J$508,R$1,FALSE)</f>
        <v>183674500</v>
      </c>
      <c r="T26" s="9">
        <f t="shared" si="7"/>
        <v>1999</v>
      </c>
      <c r="U26" s="9">
        <v>1999</v>
      </c>
      <c r="V26" s="10">
        <f>IFERROR(VLOOKUP($U26,'Est_Nac Cor NUTS II Tab'!$A$5:$I$52,7,FALSE),"")</f>
        <v>585837.80089983146</v>
      </c>
    </row>
    <row r="27" spans="4:22" x14ac:dyDescent="0.3">
      <c r="D27" s="13">
        <f t="shared" si="0"/>
        <v>2005</v>
      </c>
      <c r="E27" s="10">
        <f>VLOOKUP($D27,'Est_Nac Encad NUTS II Tab'!$A$5:$J$508,E$1,FALSE)</f>
        <v>727750.95011852356</v>
      </c>
      <c r="G27" s="13">
        <f t="shared" si="1"/>
        <v>2005</v>
      </c>
      <c r="H27" s="14">
        <f t="shared" si="2"/>
        <v>1</v>
      </c>
      <c r="J27" s="13">
        <f t="shared" si="3"/>
        <v>2005</v>
      </c>
      <c r="K27" s="14">
        <f t="shared" si="4"/>
        <v>1.8215176585450993E-2</v>
      </c>
      <c r="M27" s="13">
        <f t="shared" si="5"/>
        <v>2005</v>
      </c>
      <c r="N27" s="14">
        <f t="shared" si="6"/>
        <v>3.9314385568331783E-3</v>
      </c>
      <c r="P27" s="15">
        <f>VLOOKUP(D27,'Est_Nac Encad NUTS II Tab'!$A$5:$J$508,7,FALSE)</f>
        <v>727750.95011852356</v>
      </c>
      <c r="Q27" s="15">
        <f>VLOOKUP($D27,'Est_Nac Encad NUTS II Tab'!$A$5:$J$508,Q$1,FALSE)</f>
        <v>39953000</v>
      </c>
      <c r="R27" s="15">
        <f>VLOOKUP($D27,'Est_Nac Encad NUTS II Tab'!$A$5:$J$508,R$1,FALSE)</f>
        <v>185110599.99999997</v>
      </c>
      <c r="T27" s="9">
        <f t="shared" si="7"/>
        <v>2000</v>
      </c>
      <c r="U27" s="9">
        <v>2000</v>
      </c>
      <c r="V27" s="10">
        <f>IFERROR(VLOOKUP($U27,'Est_Nac Cor NUTS II Tab'!$A$5:$I$52,7,FALSE),"")</f>
        <v>565616.47928492306</v>
      </c>
    </row>
    <row r="28" spans="4:22" x14ac:dyDescent="0.3">
      <c r="D28" s="13">
        <f t="shared" si="0"/>
        <v>2006</v>
      </c>
      <c r="E28" s="10">
        <f>VLOOKUP($D28,'Est_Nac Encad NUTS II Tab'!$A$5:$J$508,E$1,FALSE)</f>
        <v>824506.82745236915</v>
      </c>
      <c r="G28" s="13">
        <f t="shared" si="1"/>
        <v>2006</v>
      </c>
      <c r="H28" s="14">
        <f t="shared" si="2"/>
        <v>1</v>
      </c>
      <c r="J28" s="13">
        <f t="shared" si="3"/>
        <v>2006</v>
      </c>
      <c r="K28" s="14">
        <f t="shared" si="4"/>
        <v>2.0794308975207669E-2</v>
      </c>
      <c r="M28" s="13">
        <f t="shared" si="5"/>
        <v>2006</v>
      </c>
      <c r="N28" s="14">
        <f t="shared" si="6"/>
        <v>4.382909650892412E-3</v>
      </c>
      <c r="P28" s="15">
        <f>VLOOKUP(D28,'Est_Nac Encad NUTS II Tab'!$A$5:$J$508,7,FALSE)</f>
        <v>824506.82745236915</v>
      </c>
      <c r="Q28" s="15">
        <f>VLOOKUP($D28,'Est_Nac Encad NUTS II Tab'!$A$5:$J$508,Q$1,FALSE)</f>
        <v>39650600</v>
      </c>
      <c r="R28" s="15">
        <f>VLOOKUP($D28,'Est_Nac Encad NUTS II Tab'!$A$5:$J$508,R$1,FALSE)</f>
        <v>188118599.99999997</v>
      </c>
      <c r="T28" s="9">
        <f t="shared" si="7"/>
        <v>2001</v>
      </c>
      <c r="U28" s="9">
        <v>2001</v>
      </c>
      <c r="V28" s="10">
        <f>IFERROR(VLOOKUP($U28,'Est_Nac Cor NUTS II Tab'!$A$5:$I$52,7,FALSE),"")</f>
        <v>782036.826</v>
      </c>
    </row>
    <row r="29" spans="4:22" x14ac:dyDescent="0.3">
      <c r="D29" s="13">
        <f t="shared" si="0"/>
        <v>2007</v>
      </c>
      <c r="E29" s="10">
        <f>VLOOKUP($D29,'Est_Nac Encad NUTS II Tab'!$A$5:$J$508,E$1,FALSE)</f>
        <v>1114489.706042151</v>
      </c>
      <c r="G29" s="13">
        <f t="shared" si="1"/>
        <v>2007</v>
      </c>
      <c r="H29" s="14">
        <f t="shared" si="2"/>
        <v>1</v>
      </c>
      <c r="J29" s="13">
        <f t="shared" si="3"/>
        <v>2007</v>
      </c>
      <c r="K29" s="14">
        <f t="shared" si="4"/>
        <v>2.7266336859000321E-2</v>
      </c>
      <c r="M29" s="13">
        <f t="shared" si="5"/>
        <v>2007</v>
      </c>
      <c r="N29" s="14">
        <f t="shared" si="6"/>
        <v>5.7795290562979093E-3</v>
      </c>
      <c r="P29" s="15">
        <f>VLOOKUP(D29,'Est_Nac Encad NUTS II Tab'!$A$5:$J$508,7,FALSE)</f>
        <v>1114489.706042151</v>
      </c>
      <c r="Q29" s="15">
        <f>VLOOKUP($D29,'Est_Nac Encad NUTS II Tab'!$A$5:$J$508,Q$1,FALSE)</f>
        <v>40874200</v>
      </c>
      <c r="R29" s="15">
        <f>VLOOKUP($D29,'Est_Nac Encad NUTS II Tab'!$A$5:$J$508,R$1,FALSE)</f>
        <v>192834000</v>
      </c>
      <c r="T29" s="9">
        <f t="shared" si="7"/>
        <v>2002</v>
      </c>
      <c r="U29" s="9">
        <v>2002</v>
      </c>
      <c r="V29" s="10">
        <f>IFERROR(VLOOKUP($U29,'Est_Nac Cor NUTS II Tab'!$A$5:$I$52,7,FALSE),"")</f>
        <v>574404.85100000002</v>
      </c>
    </row>
    <row r="30" spans="4:22" x14ac:dyDescent="0.3">
      <c r="D30" s="13">
        <f t="shared" si="0"/>
        <v>2008</v>
      </c>
      <c r="E30" s="10">
        <f>VLOOKUP($D30,'Est_Nac Encad NUTS II Tab'!$A$5:$J$508,E$1,FALSE)</f>
        <v>1182185.5963138535</v>
      </c>
      <c r="G30" s="13">
        <f t="shared" si="1"/>
        <v>2008</v>
      </c>
      <c r="H30" s="14">
        <f t="shared" si="2"/>
        <v>1</v>
      </c>
      <c r="J30" s="13">
        <f t="shared" si="3"/>
        <v>2008</v>
      </c>
      <c r="K30" s="14">
        <f t="shared" si="4"/>
        <v>2.8800569009748596E-2</v>
      </c>
      <c r="M30" s="13">
        <f t="shared" si="5"/>
        <v>2008</v>
      </c>
      <c r="N30" s="14">
        <f t="shared" si="6"/>
        <v>6.1110780085037834E-3</v>
      </c>
      <c r="P30" s="15">
        <f>VLOOKUP(D30,'Est_Nac Encad NUTS II Tab'!$A$5:$J$508,7,FALSE)</f>
        <v>1182185.5963138535</v>
      </c>
      <c r="Q30" s="15">
        <f>VLOOKUP($D30,'Est_Nac Encad NUTS II Tab'!$A$5:$J$508,Q$1,FALSE)</f>
        <v>41047300</v>
      </c>
      <c r="R30" s="15">
        <f>VLOOKUP($D30,'Est_Nac Encad NUTS II Tab'!$A$5:$J$508,R$1,FALSE)</f>
        <v>193449600</v>
      </c>
      <c r="T30" s="9">
        <f t="shared" si="7"/>
        <v>2003</v>
      </c>
      <c r="U30" s="9">
        <v>2003</v>
      </c>
      <c r="V30" s="10">
        <f>IFERROR(VLOOKUP($U30,'Est_Nac Cor NUTS II Tab'!$A$5:$I$52,7,FALSE),"")</f>
        <v>610070.72600000002</v>
      </c>
    </row>
    <row r="31" spans="4:22" x14ac:dyDescent="0.3">
      <c r="D31" s="13">
        <f t="shared" si="0"/>
        <v>2009</v>
      </c>
      <c r="E31" s="10">
        <f>VLOOKUP($D31,'Est_Nac Encad NUTS II Tab'!$A$5:$J$508,E$1,FALSE)</f>
        <v>1466781.8554976988</v>
      </c>
      <c r="G31" s="13">
        <f t="shared" si="1"/>
        <v>2009</v>
      </c>
      <c r="H31" s="14">
        <f t="shared" si="2"/>
        <v>1</v>
      </c>
      <c r="J31" s="13">
        <f t="shared" si="3"/>
        <v>2009</v>
      </c>
      <c r="K31" s="14">
        <f t="shared" si="4"/>
        <v>3.8647323149624505E-2</v>
      </c>
      <c r="M31" s="13">
        <f t="shared" si="5"/>
        <v>2009</v>
      </c>
      <c r="N31" s="14">
        <f t="shared" si="6"/>
        <v>7.8265933274515708E-3</v>
      </c>
      <c r="P31" s="15">
        <f>VLOOKUP(D31,'Est_Nac Encad NUTS II Tab'!$A$5:$J$508,7,FALSE)</f>
        <v>1466781.8554976988</v>
      </c>
      <c r="Q31" s="15">
        <f>VLOOKUP($D31,'Est_Nac Encad NUTS II Tab'!$A$5:$J$508,Q$1,FALSE)</f>
        <v>37953000</v>
      </c>
      <c r="R31" s="15">
        <f>VLOOKUP($D31,'Est_Nac Encad NUTS II Tab'!$A$5:$J$508,R$1,FALSE)</f>
        <v>187410000</v>
      </c>
      <c r="T31" s="9">
        <f t="shared" si="7"/>
        <v>2004</v>
      </c>
      <c r="U31" s="9">
        <v>2004</v>
      </c>
      <c r="V31" s="10">
        <f>IFERROR(VLOOKUP($U31,'Est_Nac Cor NUTS II Tab'!$A$5:$I$52,7,FALSE),"")</f>
        <v>767682.29500000004</v>
      </c>
    </row>
    <row r="32" spans="4:22" x14ac:dyDescent="0.3">
      <c r="D32" s="13">
        <f t="shared" si="0"/>
        <v>2010</v>
      </c>
      <c r="E32" s="10">
        <f>VLOOKUP($D32,'Est_Nac Encad NUTS II Tab'!$A$5:$J$508,E$1,FALSE)</f>
        <v>296386.59433366865</v>
      </c>
      <c r="G32" s="13">
        <f t="shared" si="1"/>
        <v>2010</v>
      </c>
      <c r="H32" s="14">
        <f t="shared" si="2"/>
        <v>1</v>
      </c>
      <c r="J32" s="13">
        <f t="shared" si="3"/>
        <v>2010</v>
      </c>
      <c r="K32" s="14">
        <f t="shared" si="4"/>
        <v>7.898187500730661E-3</v>
      </c>
      <c r="M32" s="13">
        <f t="shared" si="5"/>
        <v>2010</v>
      </c>
      <c r="N32" s="14">
        <f t="shared" si="6"/>
        <v>1.5544756886296221E-3</v>
      </c>
      <c r="P32" s="15">
        <f>VLOOKUP(D32,'Est_Nac Encad NUTS II Tab'!$A$5:$J$508,7,FALSE)</f>
        <v>296386.59433366865</v>
      </c>
      <c r="Q32" s="15">
        <f>VLOOKUP($D32,'Est_Nac Encad NUTS II Tab'!$A$5:$J$508,Q$1,FALSE)</f>
        <v>37525899.999999993</v>
      </c>
      <c r="R32" s="15">
        <f>VLOOKUP($D32,'Est_Nac Encad NUTS II Tab'!$A$5:$J$508,R$1,FALSE)</f>
        <v>190666599.99999997</v>
      </c>
      <c r="T32" s="9">
        <f t="shared" si="7"/>
        <v>2005</v>
      </c>
      <c r="U32" s="9">
        <v>2005</v>
      </c>
      <c r="V32" s="10">
        <f>IFERROR(VLOOKUP($U32,'Est_Nac Cor NUTS II Tab'!$A$5:$I$52,7,FALSE),"")</f>
        <v>667910.45200000005</v>
      </c>
    </row>
    <row r="33" spans="4:22" x14ac:dyDescent="0.3">
      <c r="D33" s="13">
        <f t="shared" si="0"/>
        <v>2011</v>
      </c>
      <c r="E33" s="10">
        <f>VLOOKUP($D33,'Est_Nac Encad NUTS II Tab'!$A$5:$J$508,E$1,FALSE)</f>
        <v>216866.90936774886</v>
      </c>
      <c r="G33" s="13">
        <f t="shared" si="1"/>
        <v>2011</v>
      </c>
      <c r="H33" s="14">
        <f t="shared" si="2"/>
        <v>1</v>
      </c>
      <c r="J33" s="13">
        <f t="shared" si="3"/>
        <v>2011</v>
      </c>
      <c r="K33" s="14">
        <f t="shared" si="4"/>
        <v>6.6116952292723848E-3</v>
      </c>
      <c r="M33" s="13">
        <f t="shared" si="5"/>
        <v>2011</v>
      </c>
      <c r="N33" s="14">
        <f t="shared" si="6"/>
        <v>1.1570400510463705E-3</v>
      </c>
      <c r="P33" s="15">
        <f>VLOOKUP(D33,'Est_Nac Encad NUTS II Tab'!$A$5:$J$508,7,FALSE)</f>
        <v>216866.90936774886</v>
      </c>
      <c r="Q33" s="15">
        <f>VLOOKUP($D33,'Est_Nac Encad NUTS II Tab'!$A$5:$J$508,Q$1,FALSE)</f>
        <v>32800500</v>
      </c>
      <c r="R33" s="15">
        <f>VLOOKUP($D33,'Est_Nac Encad NUTS II Tab'!$A$5:$J$508,R$1,FALSE)</f>
        <v>187432500</v>
      </c>
      <c r="T33" s="9">
        <f t="shared" si="7"/>
        <v>2006</v>
      </c>
      <c r="U33" s="9">
        <v>2006</v>
      </c>
      <c r="V33" s="10">
        <f>IFERROR(VLOOKUP($U33,'Est_Nac Cor NUTS II Tab'!$A$5:$I$52,7,FALSE),"")</f>
        <v>779021.35600000003</v>
      </c>
    </row>
    <row r="34" spans="4:22" x14ac:dyDescent="0.3">
      <c r="D34" s="13">
        <f t="shared" si="0"/>
        <v>2012</v>
      </c>
      <c r="E34" s="10">
        <f>VLOOKUP($D34,'Est_Nac Encad NUTS II Tab'!$A$5:$J$508,E$1,FALSE)</f>
        <v>134149.97614166513</v>
      </c>
      <c r="G34" s="13">
        <f t="shared" si="1"/>
        <v>2012</v>
      </c>
      <c r="H34" s="14">
        <f t="shared" si="2"/>
        <v>1</v>
      </c>
      <c r="J34" s="13">
        <f t="shared" si="3"/>
        <v>2012</v>
      </c>
      <c r="K34" s="14">
        <f t="shared" si="4"/>
        <v>4.9105548998182608E-3</v>
      </c>
      <c r="M34" s="13">
        <f t="shared" si="5"/>
        <v>2012</v>
      </c>
      <c r="N34" s="14">
        <f t="shared" si="6"/>
        <v>7.4599089541536726E-4</v>
      </c>
      <c r="P34" s="15">
        <f>VLOOKUP(D34,'Est_Nac Encad NUTS II Tab'!$A$5:$J$508,7,FALSE)</f>
        <v>134149.97614166513</v>
      </c>
      <c r="Q34" s="15">
        <f>VLOOKUP($D34,'Est_Nac Encad NUTS II Tab'!$A$5:$J$508,Q$1,FALSE)</f>
        <v>27318700</v>
      </c>
      <c r="R34" s="15">
        <f>VLOOKUP($D34,'Est_Nac Encad NUTS II Tab'!$A$5:$J$508,R$1,FALSE)</f>
        <v>179827900</v>
      </c>
      <c r="T34" s="9">
        <f t="shared" si="7"/>
        <v>2007</v>
      </c>
      <c r="U34" s="9">
        <v>2007</v>
      </c>
      <c r="V34" s="10">
        <f>IFERROR(VLOOKUP($U34,'Est_Nac Cor NUTS II Tab'!$A$5:$I$52,7,FALSE),"")</f>
        <v>1077042.1189999999</v>
      </c>
    </row>
    <row r="35" spans="4:22" x14ac:dyDescent="0.3">
      <c r="D35" s="13">
        <f t="shared" si="0"/>
        <v>2013</v>
      </c>
      <c r="E35" s="10">
        <f>VLOOKUP($D35,'Est_Nac Encad NUTS II Tab'!$A$5:$J$508,E$1,FALSE)</f>
        <v>103568.68288384569</v>
      </c>
      <c r="G35" s="13">
        <f t="shared" si="1"/>
        <v>2013</v>
      </c>
      <c r="H35" s="14">
        <f t="shared" si="2"/>
        <v>1</v>
      </c>
      <c r="J35" s="13">
        <f t="shared" si="3"/>
        <v>2013</v>
      </c>
      <c r="K35" s="14">
        <f t="shared" si="4"/>
        <v>3.9825071573698929E-3</v>
      </c>
      <c r="M35" s="13">
        <f t="shared" si="5"/>
        <v>2013</v>
      </c>
      <c r="N35" s="14">
        <f t="shared" si="6"/>
        <v>5.812959347710298E-4</v>
      </c>
      <c r="P35" s="15">
        <f>VLOOKUP(D35,'Est_Nac Encad NUTS II Tab'!$A$5:$J$508,7,FALSE)</f>
        <v>103568.68288384569</v>
      </c>
      <c r="Q35" s="15">
        <f>VLOOKUP($D35,'Est_Nac Encad NUTS II Tab'!$A$5:$J$508,Q$1,FALSE)</f>
        <v>26005900</v>
      </c>
      <c r="R35" s="15">
        <f>VLOOKUP($D35,'Est_Nac Encad NUTS II Tab'!$A$5:$J$508,R$1,FALSE)</f>
        <v>178168599.99999997</v>
      </c>
      <c r="T35" s="9">
        <f t="shared" si="7"/>
        <v>2008</v>
      </c>
      <c r="U35" s="9">
        <v>2008</v>
      </c>
      <c r="V35" s="10">
        <f>IFERROR(VLOOKUP($U35,'Est_Nac Cor NUTS II Tab'!$A$5:$I$52,7,FALSE),"")</f>
        <v>1178778.4890000001</v>
      </c>
    </row>
    <row r="36" spans="4:22" x14ac:dyDescent="0.3">
      <c r="D36" s="13">
        <f t="shared" si="0"/>
        <v>2014</v>
      </c>
      <c r="E36" s="10">
        <f>VLOOKUP($D36,'Est_Nac Encad NUTS II Tab'!$A$5:$J$508,E$1,FALSE)</f>
        <v>98791.14379702165</v>
      </c>
      <c r="G36" s="13">
        <f t="shared" si="1"/>
        <v>2014</v>
      </c>
      <c r="H36" s="14">
        <f t="shared" si="2"/>
        <v>1</v>
      </c>
      <c r="J36" s="13">
        <f t="shared" si="3"/>
        <v>2014</v>
      </c>
      <c r="K36" s="14">
        <f t="shared" si="4"/>
        <v>3.7137991961618748E-3</v>
      </c>
      <c r="M36" s="13">
        <f t="shared" si="5"/>
        <v>2014</v>
      </c>
      <c r="N36" s="14">
        <f t="shared" si="6"/>
        <v>5.5012300247645287E-4</v>
      </c>
      <c r="P36" s="15">
        <f>VLOOKUP(D36,'Est_Nac Encad NUTS II Tab'!$A$5:$J$508,7,FALSE)</f>
        <v>98791.14379702165</v>
      </c>
      <c r="Q36" s="15">
        <f>VLOOKUP($D36,'Est_Nac Encad NUTS II Tab'!$A$5:$J$508,Q$1,FALSE)</f>
        <v>26601100</v>
      </c>
      <c r="R36" s="15">
        <f>VLOOKUP($D36,'Est_Nac Encad NUTS II Tab'!$A$5:$J$508,R$1,FALSE)</f>
        <v>179580100</v>
      </c>
      <c r="T36" s="9">
        <f t="shared" si="7"/>
        <v>2009</v>
      </c>
      <c r="U36" s="9">
        <v>2009</v>
      </c>
      <c r="V36" s="10">
        <f>IFERROR(VLOOKUP($U36,'Est_Nac Cor NUTS II Tab'!$A$5:$I$52,7,FALSE),"")</f>
        <v>1437336.4599900001</v>
      </c>
    </row>
    <row r="37" spans="4:22" x14ac:dyDescent="0.3">
      <c r="D37" s="13">
        <f t="shared" si="0"/>
        <v>2015</v>
      </c>
      <c r="E37" s="10">
        <f>VLOOKUP($D37,'Est_Nac Encad NUTS II Tab'!$A$5:$J$508,E$1,FALSE)</f>
        <v>203952.60409333569</v>
      </c>
      <c r="G37" s="13">
        <f t="shared" si="1"/>
        <v>2015</v>
      </c>
      <c r="H37" s="14">
        <f t="shared" si="2"/>
        <v>1</v>
      </c>
      <c r="J37" s="13">
        <f t="shared" si="3"/>
        <v>2015</v>
      </c>
      <c r="K37" s="14">
        <f t="shared" si="4"/>
        <v>7.2386250547756097E-3</v>
      </c>
      <c r="M37" s="13">
        <f t="shared" si="5"/>
        <v>2015</v>
      </c>
      <c r="N37" s="14">
        <f t="shared" si="6"/>
        <v>1.1157254507611983E-3</v>
      </c>
      <c r="P37" s="15">
        <f>VLOOKUP(D37,'Est_Nac Encad NUTS II Tab'!$A$5:$J$508,7,FALSE)</f>
        <v>203952.60409333569</v>
      </c>
      <c r="Q37" s="15">
        <f>VLOOKUP($D37,'Est_Nac Encad NUTS II Tab'!$A$5:$J$508,Q$1,FALSE)</f>
        <v>28175600.000000004</v>
      </c>
      <c r="R37" s="15">
        <f>VLOOKUP($D37,'Est_Nac Encad NUTS II Tab'!$A$5:$J$508,R$1,FALSE)</f>
        <v>182798200</v>
      </c>
      <c r="T37" s="9">
        <f t="shared" si="7"/>
        <v>2010</v>
      </c>
      <c r="U37" s="9">
        <v>2010</v>
      </c>
      <c r="V37" s="10">
        <f>IFERROR(VLOOKUP($U37,'Est_Nac Cor NUTS II Tab'!$A$5:$I$52,7,FALSE),"")</f>
        <v>291860.93289575004</v>
      </c>
    </row>
    <row r="38" spans="4:22" x14ac:dyDescent="0.3">
      <c r="D38" s="13">
        <f t="shared" si="0"/>
        <v>2016</v>
      </c>
      <c r="E38" s="10">
        <f>VLOOKUP($D38,'Est_Nac Encad NUTS II Tab'!$A$5:$J$508,E$1,FALSE)</f>
        <v>96288.676484918018</v>
      </c>
      <c r="G38" s="13">
        <f t="shared" si="1"/>
        <v>2016</v>
      </c>
      <c r="H38" s="14">
        <f t="shared" si="2"/>
        <v>1</v>
      </c>
      <c r="J38" s="13">
        <f t="shared" si="3"/>
        <v>2016</v>
      </c>
      <c r="K38" s="14">
        <f t="shared" si="4"/>
        <v>3.332549180259783E-3</v>
      </c>
      <c r="M38" s="13">
        <f t="shared" si="5"/>
        <v>2016</v>
      </c>
      <c r="N38" s="14">
        <f t="shared" si="6"/>
        <v>5.1632140999088427E-4</v>
      </c>
      <c r="P38" s="15">
        <f>VLOOKUP(D38,'Est_Nac Encad NUTS II Tab'!$A$5:$J$508,7,FALSE)</f>
        <v>96288.676484918018</v>
      </c>
      <c r="Q38" s="15">
        <f>VLOOKUP($D38,'Est_Nac Encad NUTS II Tab'!$A$5:$J$508,Q$1,FALSE)</f>
        <v>28893400</v>
      </c>
      <c r="R38" s="15">
        <f>VLOOKUP($D38,'Est_Nac Encad NUTS II Tab'!$A$5:$J$508,R$1,FALSE)</f>
        <v>186489800</v>
      </c>
      <c r="T38" s="9">
        <f t="shared" si="7"/>
        <v>2011</v>
      </c>
      <c r="U38" s="9">
        <v>2011</v>
      </c>
      <c r="V38" s="10">
        <f>IFERROR(VLOOKUP($U38,'Est_Nac Cor NUTS II Tab'!$A$5:$I$52,7,FALSE),"")</f>
        <v>214466.20283000002</v>
      </c>
    </row>
    <row r="39" spans="4:22" x14ac:dyDescent="0.3">
      <c r="D39" s="13">
        <f t="shared" si="0"/>
        <v>2017</v>
      </c>
      <c r="E39" s="10">
        <f>VLOOKUP($D39,'Est_Nac Encad NUTS II Tab'!$A$5:$J$508,E$1,FALSE)</f>
        <v>66390.596798426152</v>
      </c>
      <c r="G39" s="13">
        <f t="shared" si="1"/>
        <v>2017</v>
      </c>
      <c r="H39" s="14">
        <f t="shared" si="2"/>
        <v>1</v>
      </c>
      <c r="J39" s="13">
        <f t="shared" si="3"/>
        <v>2017</v>
      </c>
      <c r="K39" s="14">
        <f t="shared" si="4"/>
        <v>2.0609877005689056E-3</v>
      </c>
      <c r="M39" s="13">
        <f t="shared" si="5"/>
        <v>2017</v>
      </c>
      <c r="N39" s="14">
        <f t="shared" si="6"/>
        <v>3.4394140562665331E-4</v>
      </c>
      <c r="P39" s="15">
        <f>VLOOKUP(D39,'Est_Nac Encad NUTS II Tab'!$A$5:$J$508,7,FALSE)</f>
        <v>66390.596798426152</v>
      </c>
      <c r="Q39" s="15">
        <f>VLOOKUP($D39,'Est_Nac Encad NUTS II Tab'!$A$5:$J$508,Q$1,FALSE)</f>
        <v>32213000</v>
      </c>
      <c r="R39" s="15">
        <f>VLOOKUP($D39,'Est_Nac Encad NUTS II Tab'!$A$5:$J$508,R$1,FALSE)</f>
        <v>193028800.00000003</v>
      </c>
      <c r="T39" s="9">
        <f t="shared" si="7"/>
        <v>2012</v>
      </c>
      <c r="U39" s="9">
        <v>2012</v>
      </c>
      <c r="V39" s="10">
        <f>IFERROR(VLOOKUP($U39,'Est_Nac Cor NUTS II Tab'!$A$5:$I$52,7,FALSE),"")</f>
        <v>130775.93386999999</v>
      </c>
    </row>
    <row r="40" spans="4:22" x14ac:dyDescent="0.3">
      <c r="D40" s="13">
        <f t="shared" si="0"/>
        <v>2018</v>
      </c>
      <c r="E40" s="10">
        <f>VLOOKUP($D40,'Est_Nac Encad NUTS II Tab'!$A$5:$J$508,E$1,FALSE)</f>
        <v>81656.326246776371</v>
      </c>
      <c r="G40" s="13">
        <f t="shared" si="1"/>
        <v>2018</v>
      </c>
      <c r="H40" s="14">
        <f t="shared" si="2"/>
        <v>1</v>
      </c>
      <c r="J40" s="13">
        <f t="shared" si="3"/>
        <v>2018</v>
      </c>
      <c r="K40" s="14">
        <f t="shared" si="4"/>
        <v>2.3872977604343397E-3</v>
      </c>
      <c r="M40" s="13">
        <f t="shared" si="5"/>
        <v>2018</v>
      </c>
      <c r="N40" s="14">
        <f t="shared" si="6"/>
        <v>4.1130741422664016E-4</v>
      </c>
      <c r="P40" s="15">
        <f>VLOOKUP(D40,'Est_Nac Encad NUTS II Tab'!$A$5:$J$508,7,FALSE)</f>
        <v>81656.326246776371</v>
      </c>
      <c r="Q40" s="15">
        <f>VLOOKUP($D40,'Est_Nac Encad NUTS II Tab'!$A$5:$J$508,Q$1,FALSE)</f>
        <v>34204500</v>
      </c>
      <c r="R40" s="15">
        <f>VLOOKUP($D40,'Est_Nac Encad NUTS II Tab'!$A$5:$J$508,R$1,FALSE)</f>
        <v>198528700</v>
      </c>
      <c r="T40" s="9">
        <f t="shared" si="7"/>
        <v>2013</v>
      </c>
      <c r="U40" s="9">
        <v>2013</v>
      </c>
      <c r="V40" s="10">
        <f>IFERROR(VLOOKUP($U40,'Est_Nac Cor NUTS II Tab'!$A$5:$I$52,7,FALSE),"")</f>
        <v>100161.24976000001</v>
      </c>
    </row>
    <row r="41" spans="4:22" x14ac:dyDescent="0.3">
      <c r="D41" s="13">
        <f t="shared" si="0"/>
        <v>2019</v>
      </c>
      <c r="E41" s="10">
        <f>VLOOKUP($D41,'Est_Nac Encad NUTS II Tab'!$A$5:$J$508,E$1,FALSE)</f>
        <v>126536.03583035656</v>
      </c>
      <c r="G41" s="13">
        <f t="shared" si="1"/>
        <v>2019</v>
      </c>
      <c r="H41" s="14">
        <f t="shared" si="2"/>
        <v>1</v>
      </c>
      <c r="J41" s="13">
        <f t="shared" si="3"/>
        <v>2019</v>
      </c>
      <c r="K41" s="14">
        <f t="shared" si="4"/>
        <v>3.510277769218681E-3</v>
      </c>
      <c r="M41" s="13">
        <f t="shared" si="5"/>
        <v>2019</v>
      </c>
      <c r="N41" s="14">
        <f t="shared" si="6"/>
        <v>6.2071618504316829E-4</v>
      </c>
      <c r="P41" s="15">
        <f>VLOOKUP(D41,'Est_Nac Encad NUTS II Tab'!$A$5:$J$508,7,FALSE)</f>
        <v>126536.03583035656</v>
      </c>
      <c r="Q41" s="15">
        <f>VLOOKUP($D41,'Est_Nac Encad NUTS II Tab'!$A$5:$J$508,Q$1,FALSE)</f>
        <v>36047300</v>
      </c>
      <c r="R41" s="15">
        <f>VLOOKUP($D41,'Est_Nac Encad NUTS II Tab'!$A$5:$J$508,R$1,FALSE)</f>
        <v>203854900</v>
      </c>
      <c r="T41" s="9">
        <f t="shared" si="7"/>
        <v>2014</v>
      </c>
      <c r="U41" s="9">
        <v>2014</v>
      </c>
      <c r="V41" s="10">
        <f>IFERROR(VLOOKUP($U41,'Est_Nac Cor NUTS II Tab'!$A$5:$I$52,7,FALSE),"")</f>
        <v>96605.944349999991</v>
      </c>
    </row>
    <row r="42" spans="4:22" x14ac:dyDescent="0.3">
      <c r="D42" s="13">
        <f t="shared" si="0"/>
        <v>2020</v>
      </c>
      <c r="E42" s="10">
        <f>VLOOKUP($D42,'Est_Nac Encad NUTS II Tab'!$A$5:$J$508,E$1,FALSE)</f>
        <v>129214.49749609192</v>
      </c>
      <c r="G42" s="13">
        <f t="shared" si="1"/>
        <v>2020</v>
      </c>
      <c r="H42" s="14">
        <f t="shared" si="2"/>
        <v>1</v>
      </c>
      <c r="J42" s="13">
        <f t="shared" si="3"/>
        <v>2020</v>
      </c>
      <c r="K42" s="14">
        <f t="shared" si="4"/>
        <v>3.664360084965386E-3</v>
      </c>
      <c r="M42" s="13">
        <f t="shared" si="5"/>
        <v>2020</v>
      </c>
      <c r="N42" s="14">
        <f t="shared" si="6"/>
        <v>6.912309511334857E-4</v>
      </c>
      <c r="P42" s="15">
        <f>VLOOKUP(D42,'Est_Nac Encad NUTS II Tab'!$A$5:$J$508,7,FALSE)</f>
        <v>129214.49749609192</v>
      </c>
      <c r="Q42" s="15">
        <f>VLOOKUP($D42,'Est_Nac Encad NUTS II Tab'!$A$5:$J$508,Q$1,FALSE)</f>
        <v>35262500</v>
      </c>
      <c r="R42" s="15">
        <f>VLOOKUP($D42,'Est_Nac Encad NUTS II Tab'!$A$5:$J$508,R$1,FALSE)</f>
        <v>186933900.00000003</v>
      </c>
      <c r="T42" s="9">
        <f t="shared" si="7"/>
        <v>2015</v>
      </c>
      <c r="U42" s="9">
        <v>2015</v>
      </c>
      <c r="V42" s="10">
        <f>IFERROR(VLOOKUP($U42,'Est_Nac Cor NUTS II Tab'!$A$5:$I$52,7,FALSE),"")</f>
        <v>201859.91759000006</v>
      </c>
    </row>
    <row r="43" spans="4:22" x14ac:dyDescent="0.3">
      <c r="D43" s="13">
        <f t="shared" si="0"/>
        <v>2021</v>
      </c>
      <c r="E43" s="10">
        <f>VLOOKUP($D43,'Est_Nac Encad NUTS II Tab'!$A$5:$J$508,E$1,FALSE)</f>
        <v>130819.20987920076</v>
      </c>
      <c r="G43" s="13">
        <f t="shared" si="1"/>
        <v>2021</v>
      </c>
      <c r="H43" s="14">
        <f t="shared" si="2"/>
        <v>1</v>
      </c>
      <c r="J43" s="13">
        <f t="shared" si="3"/>
        <v>2021</v>
      </c>
      <c r="K43" s="14">
        <f t="shared" si="4"/>
        <v>3.4329893818430125E-3</v>
      </c>
      <c r="M43" s="13">
        <f t="shared" si="5"/>
        <v>2021</v>
      </c>
      <c r="N43" s="14">
        <f t="shared" si="6"/>
        <v>6.6184258594317576E-4</v>
      </c>
      <c r="P43" s="15">
        <f>VLOOKUP(D43,'Est_Nac Encad NUTS II Tab'!$A$5:$J$508,7,FALSE)</f>
        <v>130819.20987920076</v>
      </c>
      <c r="Q43" s="15">
        <f>VLOOKUP($D43,'Est_Nac Encad NUTS II Tab'!$A$5:$J$508,Q$1,FALSE)</f>
        <v>38106500</v>
      </c>
      <c r="R43" s="15">
        <f>VLOOKUP($D43,'Est_Nac Encad NUTS II Tab'!$A$5:$J$508,R$1,FALSE)</f>
        <v>197659099.99999997</v>
      </c>
      <c r="T43" s="9">
        <f t="shared" si="7"/>
        <v>2016</v>
      </c>
      <c r="U43" s="9">
        <v>2016</v>
      </c>
      <c r="V43" s="10">
        <f>IFERROR(VLOOKUP($U43,'Est_Nac Cor NUTS II Tab'!$A$5:$I$52,7,FALSE),"")</f>
        <v>96288.343229999984</v>
      </c>
    </row>
    <row r="44" spans="4:22" x14ac:dyDescent="0.3">
      <c r="D44" s="13">
        <f>D45-1</f>
        <v>2022</v>
      </c>
      <c r="E44" s="10">
        <f>VLOOKUP($D44,'Est_Nac Encad NUTS II Tab'!$A$5:$J$508,E$1,FALSE)</f>
        <v>140736.75541717716</v>
      </c>
      <c r="G44" s="13">
        <f t="shared" si="1"/>
        <v>2022</v>
      </c>
      <c r="H44" s="14">
        <f t="shared" si="2"/>
        <v>1</v>
      </c>
      <c r="J44" s="13">
        <f t="shared" si="3"/>
        <v>2022</v>
      </c>
      <c r="K44" s="14">
        <f t="shared" si="4"/>
        <v>3.5857868559862711E-3</v>
      </c>
      <c r="M44" s="13">
        <f t="shared" si="5"/>
        <v>2022</v>
      </c>
      <c r="N44" s="14">
        <f t="shared" si="6"/>
        <v>6.6651143461050595E-4</v>
      </c>
      <c r="P44" s="15">
        <f>VLOOKUP(D44,'Est_Nac Encad NUTS II Tab'!$A$5:$J$508,7,FALSE)</f>
        <v>140736.75541717716</v>
      </c>
      <c r="Q44" s="15">
        <f>VLOOKUP($D44,'Est_Nac Encad NUTS II Tab'!$A$5:$J$508,Q$1,FALSE)</f>
        <v>39248500</v>
      </c>
      <c r="R44" s="15">
        <f>VLOOKUP($D44,'Est_Nac Encad NUTS II Tab'!$A$5:$J$508,R$1,FALSE)</f>
        <v>211154300</v>
      </c>
      <c r="T44" s="9">
        <f t="shared" si="7"/>
        <v>2017</v>
      </c>
      <c r="U44" s="9">
        <v>2017</v>
      </c>
      <c r="V44" s="10">
        <f>IFERROR(VLOOKUP($U44,'Est_Nac Cor NUTS II Tab'!$A$5:$I$52,7,FALSE),"")</f>
        <v>67781.145199999984</v>
      </c>
    </row>
    <row r="45" spans="4:22" x14ac:dyDescent="0.3">
      <c r="D45" s="13">
        <f>T4</f>
        <v>2023</v>
      </c>
      <c r="E45" s="10">
        <f>VLOOKUP($D45,'Est_Nac Encad NUTS II Tab'!$A$5:$J$508,E$1,FALSE)</f>
        <v>160969.67602704474</v>
      </c>
      <c r="G45" s="13">
        <f t="shared" si="1"/>
        <v>2023</v>
      </c>
      <c r="H45" s="14">
        <f>IF(SUM(E45)=0,"",E45/P45)</f>
        <v>1</v>
      </c>
      <c r="J45" s="13">
        <f t="shared" si="3"/>
        <v>2023</v>
      </c>
      <c r="K45" s="14">
        <f>IF(SUM(E45)=0,"",E45/Q45)</f>
        <v>3.9993459720004156E-3</v>
      </c>
      <c r="M45" s="13">
        <f t="shared" si="5"/>
        <v>2023</v>
      </c>
      <c r="N45" s="14">
        <f>IF(SUM(E45)=0,"",E45/R45)</f>
        <v>7.4547502200744101E-4</v>
      </c>
      <c r="P45" s="15">
        <f>VLOOKUP(D45,'Est_Nac Encad NUTS II Tab'!$A$5:$J$508,7,FALSE)</f>
        <v>160969.67602704474</v>
      </c>
      <c r="Q45" s="15">
        <f>VLOOKUP($D45,'Est_Nac Encad NUTS II Tab'!$A$5:$J$508,Q$1,FALSE)</f>
        <v>40249000</v>
      </c>
      <c r="R45" s="15">
        <f>VLOOKUP($D45,'Est_Nac Encad NUTS II Tab'!$A$5:$J$508,R$1,FALSE)</f>
        <v>215929000</v>
      </c>
      <c r="T45" s="9">
        <f t="shared" si="7"/>
        <v>2018</v>
      </c>
      <c r="U45" s="9">
        <v>2018</v>
      </c>
      <c r="V45" s="10">
        <f>IFERROR(VLOOKUP($U45,'Est_Nac Cor NUTS II Tab'!$A$5:$I$52,7,FALSE),"")</f>
        <v>85831.47129999999</v>
      </c>
    </row>
    <row r="46" spans="4:22" x14ac:dyDescent="0.3">
      <c r="D46" s="13"/>
      <c r="G46" s="13"/>
      <c r="H46" s="14"/>
      <c r="J46" s="13"/>
      <c r="K46" s="14"/>
      <c r="M46" s="13"/>
      <c r="N46" s="14"/>
      <c r="P46" s="15"/>
      <c r="Q46" s="15"/>
      <c r="R46" s="15"/>
      <c r="T46" s="9">
        <f t="shared" si="7"/>
        <v>2019</v>
      </c>
      <c r="U46" s="9">
        <v>2019</v>
      </c>
      <c r="V46" s="10">
        <f>IFERROR(VLOOKUP($U46,'Est_Nac Cor NUTS II Tab'!$A$5:$I$52,7,FALSE),"")</f>
        <v>136251.78263999999</v>
      </c>
    </row>
    <row r="47" spans="4:22" x14ac:dyDescent="0.3">
      <c r="D47" s="13"/>
      <c r="G47" s="13"/>
      <c r="H47" s="14"/>
      <c r="J47" s="13"/>
      <c r="K47" s="14"/>
      <c r="M47" s="13"/>
      <c r="N47" s="14"/>
      <c r="P47" s="15"/>
      <c r="Q47" s="15"/>
      <c r="R47" s="15"/>
      <c r="T47" s="9">
        <f t="shared" si="7"/>
        <v>2020</v>
      </c>
      <c r="U47" s="9">
        <v>2020</v>
      </c>
      <c r="V47" s="10">
        <f>IFERROR(VLOOKUP($U47,'Est_Nac Cor NUTS II Tab'!$A$5:$I$52,7,FALSE),"")</f>
        <v>141113.774</v>
      </c>
    </row>
    <row r="48" spans="4:22" x14ac:dyDescent="0.3">
      <c r="D48" s="13"/>
      <c r="G48" s="13"/>
      <c r="H48" s="14"/>
      <c r="J48" s="13"/>
      <c r="K48" s="14"/>
      <c r="M48" s="13"/>
      <c r="N48" s="14"/>
      <c r="P48" s="15"/>
      <c r="Q48" s="15"/>
      <c r="R48" s="15"/>
      <c r="T48" s="9">
        <f t="shared" si="7"/>
        <v>2021</v>
      </c>
      <c r="U48" s="9">
        <v>2021</v>
      </c>
      <c r="V48" s="10">
        <f>IFERROR(VLOOKUP($U48,'Est_Nac Cor NUTS II Tab'!$A$5:$I$52,7,FALSE),"")</f>
        <v>149813.59682999997</v>
      </c>
    </row>
    <row r="49" spans="4:22" x14ac:dyDescent="0.3">
      <c r="D49" s="13"/>
      <c r="G49" s="13"/>
      <c r="H49" s="14"/>
      <c r="J49" s="13"/>
      <c r="K49" s="14"/>
      <c r="M49" s="13"/>
      <c r="N49" s="14"/>
      <c r="P49" s="15"/>
      <c r="Q49" s="15"/>
      <c r="R49" s="15"/>
      <c r="T49" s="9">
        <f t="shared" si="7"/>
        <v>2022</v>
      </c>
      <c r="U49" s="9">
        <v>2022</v>
      </c>
      <c r="V49" s="10">
        <f>IFERROR(VLOOKUP($U49,'Est_Nac Cor NUTS II Tab'!$A$5:$I$52,7,FALSE),"")</f>
        <v>174504.11023999989</v>
      </c>
    </row>
    <row r="50" spans="4:22" x14ac:dyDescent="0.3">
      <c r="D50" s="13"/>
      <c r="G50" s="13"/>
      <c r="H50" s="14"/>
      <c r="J50" s="13"/>
      <c r="K50" s="14"/>
      <c r="M50" s="13"/>
      <c r="N50" s="14"/>
      <c r="P50" s="15"/>
      <c r="Q50" s="15"/>
      <c r="R50" s="15"/>
      <c r="T50" s="9">
        <f t="shared" si="7"/>
        <v>2023</v>
      </c>
      <c r="U50" s="9">
        <v>2023</v>
      </c>
      <c r="V50" s="10">
        <f>IFERROR(VLOOKUP($U50,'Est_Nac Cor NUTS II Tab'!$A$5:$I$52,7,FALSE),"")</f>
        <v>205855.13573999979</v>
      </c>
    </row>
    <row r="51" spans="4:22" x14ac:dyDescent="0.3">
      <c r="D51" s="13"/>
      <c r="G51" s="13"/>
      <c r="H51" s="14"/>
      <c r="J51" s="13"/>
      <c r="K51" s="14"/>
      <c r="M51" s="13"/>
      <c r="N51" s="14"/>
      <c r="P51" s="15"/>
      <c r="Q51" s="15"/>
      <c r="R51" s="15"/>
      <c r="T51" s="9" t="str">
        <f t="shared" si="7"/>
        <v/>
      </c>
      <c r="U51" s="9">
        <v>2024</v>
      </c>
      <c r="V51" s="10" t="str">
        <f>IFERROR(VLOOKUP($U51,'Est_Nac Cor NUTS II Tab'!$A$5:$I$52,7,FALSE),"")</f>
        <v/>
      </c>
    </row>
    <row r="52" spans="4:22" x14ac:dyDescent="0.3">
      <c r="D52" s="13"/>
      <c r="G52" s="13"/>
      <c r="H52" s="14"/>
      <c r="J52" s="13"/>
      <c r="K52" s="14"/>
      <c r="M52" s="13"/>
      <c r="N52" s="14"/>
      <c r="P52" s="15"/>
      <c r="Q52" s="15"/>
      <c r="R52" s="15"/>
      <c r="T52" s="9" t="str">
        <f t="shared" si="7"/>
        <v/>
      </c>
      <c r="U52" s="9">
        <v>2025</v>
      </c>
      <c r="V52" s="10" t="str">
        <f>IFERROR(VLOOKUP($U52,'Est_Nac Cor NUTS II Tab'!$A$5:$I$52,7,FALSE),"")</f>
        <v/>
      </c>
    </row>
    <row r="53" spans="4:22" x14ac:dyDescent="0.3">
      <c r="D53" s="13"/>
      <c r="G53" s="13"/>
      <c r="H53" s="14"/>
      <c r="J53" s="13"/>
      <c r="K53" s="14"/>
      <c r="M53" s="13"/>
      <c r="N53" s="14"/>
      <c r="P53" s="15"/>
      <c r="Q53" s="15"/>
      <c r="R53" s="15"/>
      <c r="T53" s="9" t="str">
        <f t="shared" si="7"/>
        <v/>
      </c>
      <c r="U53" s="9">
        <v>2026</v>
      </c>
      <c r="V53" s="10" t="str">
        <f>IFERROR(VLOOKUP($U53,'Est_Nac Cor NUTS II Tab'!$A$5:$I$52,7,FALSE),"")</f>
        <v/>
      </c>
    </row>
    <row r="54" spans="4:22" x14ac:dyDescent="0.3">
      <c r="T54" s="9" t="str">
        <f t="shared" si="7"/>
        <v/>
      </c>
      <c r="U54" s="9">
        <v>2027</v>
      </c>
      <c r="V54" s="10" t="str">
        <f>IFERROR(VLOOKUP($U54,'Est_Nac Cor NUTS II Tab'!$A$5:$I$52,7,FALSE),"")</f>
        <v/>
      </c>
    </row>
    <row r="55" spans="4:22" x14ac:dyDescent="0.3">
      <c r="T55" s="9" t="str">
        <f t="shared" si="7"/>
        <v/>
      </c>
      <c r="U55" s="9">
        <v>2028</v>
      </c>
      <c r="V55" s="10" t="str">
        <f>IFERROR(VLOOKUP($U55,'Est_Nac Cor NUTS II Tab'!$A$5:$I$52,7,FALSE),"")</f>
        <v/>
      </c>
    </row>
    <row r="56" spans="4:22" x14ac:dyDescent="0.3">
      <c r="T56" s="9" t="str">
        <f t="shared" si="7"/>
        <v/>
      </c>
      <c r="U56" s="9">
        <v>2029</v>
      </c>
      <c r="V56" s="10" t="str">
        <f>IFERROR(VLOOKUP($U56,'Est_Nac Cor NUTS II Tab'!$A$5:$I$52,7,FALSE),"")</f>
        <v/>
      </c>
    </row>
  </sheetData>
  <sheetProtection algorithmName="SHA-512" hashValue="YZHFQZJCylM4i0vx3hRZvxKp8NRQYOXfXHj0j2yPmha0F7RwnmYrEubR+D0tEVZEJopsROfy6FyjhPH2FEZQqg==" saltValue="OFSvPRhqKPoa/HaYKI3CwQ==" spinCount="100000" sheet="1" objects="1" scenarios="1" autoFilter="0"/>
  <mergeCells count="4">
    <mergeCell ref="D2:E2"/>
    <mergeCell ref="G2:H2"/>
    <mergeCell ref="J2:K2"/>
    <mergeCell ref="M2:N2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Folha22">
    <tabColor rgb="FF92D050"/>
    <pageSetUpPr fitToPage="1"/>
  </sheetPr>
  <dimension ref="A1:CB57"/>
  <sheetViews>
    <sheetView showGridLines="0" zoomScaleNormal="100" workbookViewId="0">
      <pane xSplit="1" ySplit="4" topLeftCell="B43" activePane="bottomRight" state="frozen"/>
      <selection sqref="A1:I1"/>
      <selection pane="topRight" sqref="A1:I1"/>
      <selection pane="bottomLeft" sqref="A1:I1"/>
      <selection pane="bottomRight" sqref="A1:XFD1048576"/>
    </sheetView>
  </sheetViews>
  <sheetFormatPr defaultColWidth="7" defaultRowHeight="14.4" x14ac:dyDescent="0.3"/>
  <cols>
    <col min="1" max="1" width="6.6640625" style="34" bestFit="1" customWidth="1"/>
    <col min="2" max="10" width="15.109375" style="34" customWidth="1"/>
    <col min="11" max="11" width="5.6640625" style="34" customWidth="1"/>
    <col min="12" max="13" width="9.109375" style="34" customWidth="1"/>
    <col min="14" max="16" width="11.5546875" style="34" customWidth="1"/>
    <col min="17" max="16384" width="7" style="34"/>
  </cols>
  <sheetData>
    <row r="1" spans="1:80" s="22" customFormat="1" ht="33" customHeight="1" x14ac:dyDescent="0.3">
      <c r="A1" s="75" t="s">
        <v>5</v>
      </c>
      <c r="B1" s="75"/>
      <c r="C1" s="75"/>
      <c r="D1" s="75"/>
      <c r="E1" s="75"/>
      <c r="F1" s="75"/>
      <c r="G1" s="75"/>
      <c r="H1" s="75"/>
      <c r="I1" s="75"/>
      <c r="J1" s="75"/>
    </row>
    <row r="2" spans="1:80" s="23" customFormat="1" ht="19.5" customHeight="1" x14ac:dyDescent="0.3">
      <c r="B2" s="24"/>
      <c r="C2" s="24"/>
      <c r="D2" s="24"/>
      <c r="E2" s="24"/>
      <c r="F2" s="24"/>
      <c r="G2" s="25"/>
      <c r="H2" s="24"/>
      <c r="I2" s="24"/>
      <c r="J2" s="25" t="s">
        <v>203</v>
      </c>
    </row>
    <row r="3" spans="1:80" s="23" customFormat="1" ht="19.5" customHeight="1" x14ac:dyDescent="0.3">
      <c r="A3" s="76"/>
      <c r="B3" s="78" t="s">
        <v>5</v>
      </c>
      <c r="C3" s="79"/>
      <c r="D3" s="79"/>
      <c r="E3" s="79"/>
      <c r="F3" s="79"/>
      <c r="G3" s="80"/>
      <c r="H3" s="81" t="s">
        <v>36</v>
      </c>
      <c r="I3" s="82"/>
      <c r="J3" s="82"/>
    </row>
    <row r="4" spans="1:80" s="30" customFormat="1" ht="30" customHeight="1" x14ac:dyDescent="0.3">
      <c r="A4" s="77"/>
      <c r="B4" s="26" t="s">
        <v>0</v>
      </c>
      <c r="C4" s="26" t="s">
        <v>1</v>
      </c>
      <c r="D4" s="26" t="s">
        <v>33</v>
      </c>
      <c r="E4" s="26" t="s">
        <v>2</v>
      </c>
      <c r="F4" s="27" t="s">
        <v>3</v>
      </c>
      <c r="G4" s="28" t="s">
        <v>32</v>
      </c>
      <c r="H4" s="28" t="s">
        <v>37</v>
      </c>
      <c r="I4" s="28" t="s">
        <v>47</v>
      </c>
      <c r="J4" s="27" t="s">
        <v>38</v>
      </c>
      <c r="K4" s="29"/>
      <c r="M4" s="29"/>
      <c r="N4" s="29"/>
      <c r="P4" s="29"/>
      <c r="Q4" s="29"/>
      <c r="S4" s="29"/>
      <c r="T4" s="29"/>
      <c r="V4" s="29"/>
      <c r="W4" s="29"/>
      <c r="Y4" s="29"/>
      <c r="Z4" s="29"/>
      <c r="AB4" s="29"/>
      <c r="AC4" s="29"/>
      <c r="AE4" s="29"/>
      <c r="AF4" s="29"/>
      <c r="AH4" s="29"/>
      <c r="AI4" s="29"/>
      <c r="AK4" s="29"/>
      <c r="AL4" s="29"/>
      <c r="AN4" s="29"/>
      <c r="AO4" s="29"/>
      <c r="AQ4" s="29"/>
      <c r="AR4" s="29"/>
      <c r="AT4" s="29"/>
      <c r="AU4" s="29"/>
      <c r="AW4" s="29"/>
      <c r="AX4" s="29"/>
      <c r="AZ4" s="29"/>
      <c r="BA4" s="29"/>
      <c r="BC4" s="29"/>
      <c r="BD4" s="29"/>
      <c r="BF4" s="29"/>
      <c r="BG4" s="29"/>
      <c r="BI4" s="29"/>
      <c r="BJ4" s="29"/>
      <c r="BL4" s="29"/>
      <c r="BM4" s="29"/>
      <c r="BO4" s="29"/>
      <c r="BP4" s="29"/>
      <c r="BR4" s="29"/>
      <c r="BS4" s="29"/>
      <c r="BU4" s="29"/>
      <c r="BV4" s="29"/>
      <c r="BX4" s="29"/>
      <c r="BY4" s="29"/>
      <c r="CA4" s="29"/>
      <c r="CB4" s="29"/>
    </row>
    <row r="5" spans="1:80" ht="20.100000000000001" customHeight="1" x14ac:dyDescent="0.3">
      <c r="A5" s="31">
        <v>1978</v>
      </c>
      <c r="B5" s="32">
        <f>IF(SUM('Portuária Cor NUTS II Tab'!B5)=0,"",'Portuária Cor NUTS II Tab'!B5/'BdP_Series Longas'!$F25*100)</f>
        <v>16135.066382771533</v>
      </c>
      <c r="C5" s="33">
        <f>IF(SUM('Portuária Cor NUTS II Tab'!C5)=0,"",'Portuária Cor NUTS II Tab'!C5/'BdP_Series Longas'!$F25*100)</f>
        <v>1175.2141374610537</v>
      </c>
      <c r="D5" s="33">
        <f>IF(SUM('Portuária Cor NUTS II Tab'!D5)=0,"",'Portuária Cor NUTS II Tab'!D5/'BdP_Series Longas'!$F25*100)</f>
        <v>5256.843871758284</v>
      </c>
      <c r="E5" s="33" t="str">
        <f>IF(SUM('Portuária Cor NUTS II Tab'!E5)=0,"",'Portuária Cor NUTS II Tab'!E5/'BdP_Series Longas'!$F25*100)</f>
        <v/>
      </c>
      <c r="F5" s="33">
        <f>IF(SUM('Portuária Cor NUTS II Tab'!F5)=0,"",'Portuária Cor NUTS II Tab'!F5/'BdP_Series Longas'!$F25*100)</f>
        <v>27.907745690618469</v>
      </c>
      <c r="G5" s="33">
        <f>IF(SUM('Portuária Cor NUTS II Tab'!G5)=0,"",'Portuária Cor NUTS II Tab'!G5/'BdP_Series Longas'!$F25*100)</f>
        <v>22595.03213768149</v>
      </c>
      <c r="H5" s="33">
        <f>IF(SUM('BdP_Series Longas'!B25*1000)=0,"",SUM('BdP_Series Longas'!B25*1000))</f>
        <v>16177699.999999998</v>
      </c>
      <c r="I5" s="43">
        <f>IF(SUM('BdP_Series Longas'!F25)=0,"",SUM('BdP_Series Longas'!F25))</f>
        <v>9.2046459014569439</v>
      </c>
      <c r="J5" s="33">
        <f>IF(SUM('BdP_Series Longas'!C25*1000)=0,"",SUM('BdP_Series Longas'!C25*1000))</f>
        <v>86932799.999999985</v>
      </c>
    </row>
    <row r="6" spans="1:80" ht="20.100000000000001" customHeight="1" x14ac:dyDescent="0.3">
      <c r="A6" s="31">
        <f>A5+1</f>
        <v>1979</v>
      </c>
      <c r="B6" s="35">
        <f>IF(SUM('Portuária Cor NUTS II Tab'!B6)=0,"",'Portuária Cor NUTS II Tab'!B6/'BdP_Series Longas'!$F26*100)</f>
        <v>17312.589338717622</v>
      </c>
      <c r="C6" s="36">
        <f>IF(SUM('Portuária Cor NUTS II Tab'!C6)=0,"",'Portuária Cor NUTS II Tab'!C6/'BdP_Series Longas'!$F26*100)</f>
        <v>1997.5913281277433</v>
      </c>
      <c r="D6" s="36">
        <f>IF(SUM('Portuária Cor NUTS II Tab'!D6)=0,"",'Portuária Cor NUTS II Tab'!D6/'BdP_Series Longas'!$F26*100)</f>
        <v>11320.864647218505</v>
      </c>
      <c r="E6" s="36">
        <f>IF(SUM('Portuária Cor NUTS II Tab'!E6)=0,"",'Portuária Cor NUTS II Tab'!E6/'BdP_Series Longas'!$F26*100)</f>
        <v>334.11234251591623</v>
      </c>
      <c r="F6" s="36">
        <f>IF(SUM('Portuária Cor NUTS II Tab'!F6)=0,"",'Portuária Cor NUTS II Tab'!F6/'BdP_Series Longas'!$F26*100)</f>
        <v>14.384056619698567</v>
      </c>
      <c r="G6" s="36">
        <f>IF(SUM('Portuária Cor NUTS II Tab'!G6)=0,"",'Portuária Cor NUTS II Tab'!G6/'BdP_Series Longas'!$F26*100)</f>
        <v>30979.541713199484</v>
      </c>
      <c r="H6" s="36">
        <f>IF(SUM('BdP_Series Longas'!B26*1000)=0,"",SUM('BdP_Series Longas'!B26*1000))</f>
        <v>18678600</v>
      </c>
      <c r="I6" s="44">
        <f>IF(SUM('BdP_Series Longas'!F26)=0,"",SUM('BdP_Series Longas'!F26))</f>
        <v>11.408777959804269</v>
      </c>
      <c r="J6" s="36">
        <f>IF(SUM('BdP_Series Longas'!C26*1000)=0,"",SUM('BdP_Series Longas'!C26*1000))</f>
        <v>91601700</v>
      </c>
    </row>
    <row r="7" spans="1:80" ht="20.100000000000001" customHeight="1" x14ac:dyDescent="0.3">
      <c r="A7" s="31">
        <f t="shared" ref="A7:A50" si="0">A6+1</f>
        <v>1980</v>
      </c>
      <c r="B7" s="35">
        <f>IF(SUM('Portuária Cor NUTS II Tab'!B7)=0,"",'Portuária Cor NUTS II Tab'!B7/'BdP_Series Longas'!$F27*100)</f>
        <v>15168.54648705318</v>
      </c>
      <c r="C7" s="36">
        <f>IF(SUM('Portuária Cor NUTS II Tab'!C7)=0,"",'Portuária Cor NUTS II Tab'!C7/'BdP_Series Longas'!$F27*100)</f>
        <v>394.087992974408</v>
      </c>
      <c r="D7" s="36">
        <f>IF(SUM('Portuária Cor NUTS II Tab'!D7)=0,"",'Portuária Cor NUTS II Tab'!D7/'BdP_Series Longas'!$F27*100)</f>
        <v>14147.37985573046</v>
      </c>
      <c r="E7" s="36">
        <f>IF(SUM('Portuária Cor NUTS II Tab'!E7)=0,"",'Portuária Cor NUTS II Tab'!E7/'BdP_Series Longas'!$F27*100)</f>
        <v>14813.642521983269</v>
      </c>
      <c r="F7" s="36">
        <f>IF(SUM('Portuária Cor NUTS II Tab'!F7)=0,"",'Portuária Cor NUTS II Tab'!F7/'BdP_Series Longas'!$F27*100)</f>
        <v>64.210812850346215</v>
      </c>
      <c r="G7" s="36">
        <f>IF(SUM('Portuária Cor NUTS II Tab'!G7)=0,"",'Portuária Cor NUTS II Tab'!G7/'BdP_Series Longas'!$F27*100)</f>
        <v>44587.867670591666</v>
      </c>
      <c r="H7" s="36">
        <f>IF(SUM('BdP_Series Longas'!B27*1000)=0,"",SUM('BdP_Series Longas'!B27*1000))</f>
        <v>16331500</v>
      </c>
      <c r="I7" s="44">
        <f>IF(SUM('BdP_Series Longas'!F27)=0,"",SUM('BdP_Series Longas'!F27))</f>
        <v>14.868199491779688</v>
      </c>
      <c r="J7" s="36">
        <f>IF(SUM('BdP_Series Longas'!C27*1000)=0,"",SUM('BdP_Series Longas'!C27*1000))</f>
        <v>97847700</v>
      </c>
    </row>
    <row r="8" spans="1:80" ht="20.100000000000001" customHeight="1" x14ac:dyDescent="0.3">
      <c r="A8" s="31">
        <f t="shared" si="0"/>
        <v>1981</v>
      </c>
      <c r="B8" s="35">
        <f>IF(SUM('Portuária Cor NUTS II Tab'!B8)=0,"",'Portuária Cor NUTS II Tab'!B8/'BdP_Series Longas'!$F28*100)</f>
        <v>13507.357445887021</v>
      </c>
      <c r="C8" s="36">
        <f>IF(SUM('Portuária Cor NUTS II Tab'!C8)=0,"",'Portuária Cor NUTS II Tab'!C8/'BdP_Series Longas'!$F28*100)</f>
        <v>478.92439459548746</v>
      </c>
      <c r="D8" s="36">
        <f>IF(SUM('Portuária Cor NUTS II Tab'!D8)=0,"",'Portuária Cor NUTS II Tab'!D8/'BdP_Series Longas'!$F28*100)</f>
        <v>3593.5257713260767</v>
      </c>
      <c r="E8" s="36">
        <f>IF(SUM('Portuária Cor NUTS II Tab'!E8)=0,"",'Portuária Cor NUTS II Tab'!E8/'BdP_Series Longas'!$F28*100)</f>
        <v>13851.831453663832</v>
      </c>
      <c r="F8" s="36">
        <f>IF(SUM('Portuária Cor NUTS II Tab'!F8)=0,"",'Portuária Cor NUTS II Tab'!F8/'BdP_Series Longas'!$F28*100)</f>
        <v>134.56415909438482</v>
      </c>
      <c r="G8" s="36">
        <f>IF(SUM('Portuária Cor NUTS II Tab'!G8)=0,"",'Portuária Cor NUTS II Tab'!G8/'BdP_Series Longas'!$F28*100)</f>
        <v>31566.203224566802</v>
      </c>
      <c r="H8" s="36">
        <f>IF(SUM('BdP_Series Longas'!B28*1000)=0,"",SUM('BdP_Series Longas'!B28*1000))</f>
        <v>18972200</v>
      </c>
      <c r="I8" s="44">
        <f>IF(SUM('BdP_Series Longas'!F28)=0,"",SUM('BdP_Series Longas'!F28))</f>
        <v>17.536711609618287</v>
      </c>
      <c r="J8" s="36">
        <f>IF(SUM('BdP_Series Longas'!C28*1000)=0,"",SUM('BdP_Series Longas'!C28*1000))</f>
        <v>100281799.99999999</v>
      </c>
    </row>
    <row r="9" spans="1:80" ht="20.100000000000001" customHeight="1" x14ac:dyDescent="0.3">
      <c r="A9" s="31">
        <f t="shared" si="0"/>
        <v>1982</v>
      </c>
      <c r="B9" s="35">
        <f>IF(SUM('Portuária Cor NUTS II Tab'!B9)=0,"",'Portuária Cor NUTS II Tab'!B9/'BdP_Series Longas'!$F29*100)</f>
        <v>8194.4454388607937</v>
      </c>
      <c r="C9" s="36">
        <f>IF(SUM('Portuária Cor NUTS II Tab'!C9)=0,"",'Portuária Cor NUTS II Tab'!C9/'BdP_Series Longas'!$F29*100)</f>
        <v>516.01782643935178</v>
      </c>
      <c r="D9" s="36">
        <f>IF(SUM('Portuária Cor NUTS II Tab'!D9)=0,"",'Portuária Cor NUTS II Tab'!D9/'BdP_Series Longas'!$F29*100)</f>
        <v>11543.720503196428</v>
      </c>
      <c r="E9" s="36">
        <f>IF(SUM('Portuária Cor NUTS II Tab'!E9)=0,"",'Portuária Cor NUTS II Tab'!E9/'BdP_Series Longas'!$F29*100)</f>
        <v>367.80332986030083</v>
      </c>
      <c r="F9" s="36">
        <f>IF(SUM('Portuária Cor NUTS II Tab'!F9)=0,"",'Portuária Cor NUTS II Tab'!F9/'BdP_Series Longas'!$F29*100)</f>
        <v>34.902834980745595</v>
      </c>
      <c r="G9" s="36">
        <f>IF(SUM('Portuária Cor NUTS II Tab'!G9)=0,"",'Portuária Cor NUTS II Tab'!G9/'BdP_Series Longas'!$F29*100)</f>
        <v>20656.889933337618</v>
      </c>
      <c r="H9" s="36">
        <f>IF(SUM('BdP_Series Longas'!B29*1000)=0,"",SUM('BdP_Series Longas'!B29*1000))</f>
        <v>19461000</v>
      </c>
      <c r="I9" s="44">
        <f>IF(SUM('BdP_Series Longas'!F29)=0,"",SUM('BdP_Series Longas'!F29))</f>
        <v>20.350444478700989</v>
      </c>
      <c r="J9" s="36">
        <f>IF(SUM('BdP_Series Longas'!C29*1000)=0,"",SUM('BdP_Series Longas'!C29*1000))</f>
        <v>101561299.99999999</v>
      </c>
    </row>
    <row r="10" spans="1:80" ht="20.100000000000001" customHeight="1" x14ac:dyDescent="0.3">
      <c r="A10" s="31">
        <f t="shared" si="0"/>
        <v>1983</v>
      </c>
      <c r="B10" s="35">
        <f>IF(SUM('Portuária Cor NUTS II Tab'!B10)=0,"",'Portuária Cor NUTS II Tab'!B10/'BdP_Series Longas'!$F30*100)</f>
        <v>4517.1060998806834</v>
      </c>
      <c r="C10" s="36">
        <f>IF(SUM('Portuária Cor NUTS II Tab'!C10)=0,"",'Portuária Cor NUTS II Tab'!C10/'BdP_Series Longas'!$F30*100)</f>
        <v>588.48250135777414</v>
      </c>
      <c r="D10" s="36">
        <f>IF(SUM('Portuária Cor NUTS II Tab'!D10)=0,"",'Portuária Cor NUTS II Tab'!D10/'BdP_Series Longas'!$F30*100)</f>
        <v>4560.0707875415601</v>
      </c>
      <c r="E10" s="36">
        <f>IF(SUM('Portuária Cor NUTS II Tab'!E10)=0,"",'Portuária Cor NUTS II Tab'!E10/'BdP_Series Longas'!$F30*100)</f>
        <v>1890.2718402139219</v>
      </c>
      <c r="F10" s="36">
        <f>IF(SUM('Portuária Cor NUTS II Tab'!F10)=0,"",'Portuária Cor NUTS II Tab'!F10/'BdP_Series Longas'!$F30*100)</f>
        <v>35.135308402873108</v>
      </c>
      <c r="G10" s="36">
        <f>IF(SUM('Portuária Cor NUTS II Tab'!G10)=0,"",'Portuária Cor NUTS II Tab'!G10/'BdP_Series Longas'!$F30*100)</f>
        <v>11591.06653739681</v>
      </c>
      <c r="H10" s="36">
        <f>IF(SUM('BdP_Series Longas'!B30*1000)=0,"",SUM('BdP_Series Longas'!B30*1000))</f>
        <v>18795000</v>
      </c>
      <c r="I10" s="44">
        <f>IF(SUM('BdP_Series Longas'!F30)=0,"",SUM('BdP_Series Longas'!F30))</f>
        <v>25.738228252194734</v>
      </c>
      <c r="J10" s="36">
        <f>IF(SUM('BdP_Series Longas'!C30*1000)=0,"",SUM('BdP_Series Longas'!C30*1000))</f>
        <v>103289200</v>
      </c>
    </row>
    <row r="11" spans="1:80" ht="20.100000000000001" customHeight="1" x14ac:dyDescent="0.3">
      <c r="A11" s="31">
        <f t="shared" si="0"/>
        <v>1984</v>
      </c>
      <c r="B11" s="35">
        <f>IF(SUM('Portuária Cor NUTS II Tab'!B11)=0,"",'Portuária Cor NUTS II Tab'!B11/'BdP_Series Longas'!$F31*100)</f>
        <v>7231.9754678028985</v>
      </c>
      <c r="C11" s="36">
        <f>IF(SUM('Portuária Cor NUTS II Tab'!C11)=0,"",'Portuária Cor NUTS II Tab'!C11/'BdP_Series Longas'!$F31*100)</f>
        <v>466.24918686096004</v>
      </c>
      <c r="D11" s="36">
        <f>IF(SUM('Portuária Cor NUTS II Tab'!D11)=0,"",'Portuária Cor NUTS II Tab'!D11/'BdP_Series Longas'!$F31*100)</f>
        <v>8037.6382043108533</v>
      </c>
      <c r="E11" s="36">
        <f>IF(SUM('Portuária Cor NUTS II Tab'!E11)=0,"",'Portuária Cor NUTS II Tab'!E11/'BdP_Series Longas'!$F31*100)</f>
        <v>1770.6173145926155</v>
      </c>
      <c r="F11" s="36">
        <f>IF(SUM('Portuária Cor NUTS II Tab'!F11)=0,"",'Portuária Cor NUTS II Tab'!F11/'BdP_Series Longas'!$F31*100)</f>
        <v>25.754147620845984</v>
      </c>
      <c r="G11" s="36">
        <f>IF(SUM('Portuária Cor NUTS II Tab'!G11)=0,"",'Portuária Cor NUTS II Tab'!G11/'BdP_Series Longas'!$F31*100)</f>
        <v>17532.234321188174</v>
      </c>
      <c r="H11" s="36">
        <f>IF(SUM('BdP_Series Longas'!B31*1000)=0,"",SUM('BdP_Series Longas'!B31*1000))</f>
        <v>16512599.999999998</v>
      </c>
      <c r="I11" s="44">
        <f>IF(SUM('BdP_Series Longas'!F31)=0,"",SUM('BdP_Series Longas'!F31))</f>
        <v>31.704879909887001</v>
      </c>
      <c r="J11" s="36">
        <f>IF(SUM('BdP_Series Longas'!C31*1000)=0,"",SUM('BdP_Series Longas'!C31*1000))</f>
        <v>101974500</v>
      </c>
    </row>
    <row r="12" spans="1:80" ht="20.100000000000001" customHeight="1" x14ac:dyDescent="0.3">
      <c r="A12" s="31">
        <f t="shared" si="0"/>
        <v>1985</v>
      </c>
      <c r="B12" s="35">
        <f>IF(SUM('Portuária Cor NUTS II Tab'!B12)=0,"",'Portuária Cor NUTS II Tab'!B12/'BdP_Series Longas'!$F32*100)</f>
        <v>3669.872264757626</v>
      </c>
      <c r="C12" s="36">
        <f>IF(SUM('Portuária Cor NUTS II Tab'!C12)=0,"",'Portuária Cor NUTS II Tab'!C12/'BdP_Series Longas'!$F32*100)</f>
        <v>415.30521379469076</v>
      </c>
      <c r="D12" s="36">
        <f>IF(SUM('Portuária Cor NUTS II Tab'!D12)=0,"",'Portuária Cor NUTS II Tab'!D12/'BdP_Series Longas'!$F32*100)</f>
        <v>7014.723642683799</v>
      </c>
      <c r="E12" s="36">
        <f>IF(SUM('Portuária Cor NUTS II Tab'!E12)=0,"",'Portuária Cor NUTS II Tab'!E12/'BdP_Series Longas'!$F32*100)</f>
        <v>10596.71934187962</v>
      </c>
      <c r="F12" s="36">
        <f>IF(SUM('Portuária Cor NUTS II Tab'!F12)=0,"",'Portuária Cor NUTS II Tab'!F12/'BdP_Series Longas'!$F32*100)</f>
        <v>250.13816212877961</v>
      </c>
      <c r="G12" s="36">
        <f>IF(SUM('Portuária Cor NUTS II Tab'!G12)=0,"",'Portuária Cor NUTS II Tab'!G12/'BdP_Series Longas'!$F32*100)</f>
        <v>21946.758625244514</v>
      </c>
      <c r="H12" s="36">
        <f>IF(SUM('BdP_Series Longas'!B32*1000)=0,"",SUM('BdP_Series Longas'!B32*1000))</f>
        <v>16178700</v>
      </c>
      <c r="I12" s="44">
        <f>IF(SUM('BdP_Series Longas'!F32)=0,"",SUM('BdP_Series Longas'!F32))</f>
        <v>37.082089413858959</v>
      </c>
      <c r="J12" s="36">
        <f>IF(SUM('BdP_Series Longas'!C32*1000)=0,"",SUM('BdP_Series Longas'!C32*1000))</f>
        <v>102904099.99999999</v>
      </c>
    </row>
    <row r="13" spans="1:80" ht="20.100000000000001" customHeight="1" x14ac:dyDescent="0.3">
      <c r="A13" s="31">
        <f t="shared" si="0"/>
        <v>1986</v>
      </c>
      <c r="B13" s="35">
        <f>IF(SUM('Portuária Cor NUTS II Tab'!B13)=0,"",'Portuária Cor NUTS II Tab'!B13/'BdP_Series Longas'!$F33*100)</f>
        <v>7534.9721425526905</v>
      </c>
      <c r="C13" s="36">
        <f>IF(SUM('Portuária Cor NUTS II Tab'!C13)=0,"",'Portuária Cor NUTS II Tab'!C13/'BdP_Series Longas'!$F33*100)</f>
        <v>301.19892766440586</v>
      </c>
      <c r="D13" s="36">
        <f>IF(SUM('Portuária Cor NUTS II Tab'!D13)=0,"",'Portuária Cor NUTS II Tab'!D13/'BdP_Series Longas'!$F33*100)</f>
        <v>765.34909600448725</v>
      </c>
      <c r="E13" s="36">
        <f>IF(SUM('Portuária Cor NUTS II Tab'!E13)=0,"",'Portuária Cor NUTS II Tab'!E13/'BdP_Series Longas'!$F33*100)</f>
        <v>623.49779632173806</v>
      </c>
      <c r="F13" s="36">
        <f>IF(SUM('Portuária Cor NUTS II Tab'!F13)=0,"",'Portuária Cor NUTS II Tab'!F13/'BdP_Series Longas'!$F33*100)</f>
        <v>205.36952343086261</v>
      </c>
      <c r="G13" s="36">
        <f>IF(SUM('Portuária Cor NUTS II Tab'!G13)=0,"",'Portuária Cor NUTS II Tab'!G13/'BdP_Series Longas'!$F33*100)</f>
        <v>9430.3874859741845</v>
      </c>
      <c r="H13" s="36">
        <f>IF(SUM('BdP_Series Longas'!B33*1000)=0,"",SUM('BdP_Series Longas'!B33*1000))</f>
        <v>17181400</v>
      </c>
      <c r="I13" s="44">
        <f>IF(SUM('BdP_Series Longas'!F33)=0,"",SUM('BdP_Series Longas'!F33))</f>
        <v>41.109571979000542</v>
      </c>
      <c r="J13" s="36">
        <f>IF(SUM('BdP_Series Longas'!C33*1000)=0,"",SUM('BdP_Series Longas'!C33*1000))</f>
        <v>106082500</v>
      </c>
    </row>
    <row r="14" spans="1:80" ht="20.100000000000001" customHeight="1" x14ac:dyDescent="0.3">
      <c r="A14" s="31">
        <f t="shared" si="0"/>
        <v>1987</v>
      </c>
      <c r="B14" s="35">
        <f>IF(SUM('Portuária Cor NUTS II Tab'!B14)=0,"",'Portuária Cor NUTS II Tab'!B14/'BdP_Series Longas'!$F34*100)</f>
        <v>5079.9114295073687</v>
      </c>
      <c r="C14" s="36">
        <f>IF(SUM('Portuária Cor NUTS II Tab'!C14)=0,"",'Portuária Cor NUTS II Tab'!C14/'BdP_Series Longas'!$F34*100)</f>
        <v>402.21359356810973</v>
      </c>
      <c r="D14" s="36">
        <f>IF(SUM('Portuária Cor NUTS II Tab'!D14)=0,"",'Portuária Cor NUTS II Tab'!D14/'BdP_Series Longas'!$F34*100)</f>
        <v>5254.9367675526246</v>
      </c>
      <c r="E14" s="36">
        <f>IF(SUM('Portuária Cor NUTS II Tab'!E14)=0,"",'Portuária Cor NUTS II Tab'!E14/'BdP_Series Longas'!$F34*100)</f>
        <v>1714.9316976319603</v>
      </c>
      <c r="F14" s="36">
        <f>IF(SUM('Portuária Cor NUTS II Tab'!F14)=0,"",'Portuária Cor NUTS II Tab'!F14/'BdP_Series Longas'!$F34*100)</f>
        <v>50.759481256180884</v>
      </c>
      <c r="G14" s="36">
        <f>IF(SUM('Portuária Cor NUTS II Tab'!G14)=0,"",'Portuária Cor NUTS II Tab'!G14/'BdP_Series Longas'!$F34*100)</f>
        <v>12502.752969516245</v>
      </c>
      <c r="H14" s="36">
        <f>IF(SUM('BdP_Series Longas'!B34*1000)=0,"",SUM('BdP_Series Longas'!B34*1000))</f>
        <v>20724800</v>
      </c>
      <c r="I14" s="44">
        <f>IF(SUM('BdP_Series Longas'!F34)=0,"",SUM('BdP_Series Longas'!F34))</f>
        <v>44.426484212151621</v>
      </c>
      <c r="J14" s="36">
        <f>IF(SUM('BdP_Series Longas'!C34*1000)=0,"",SUM('BdP_Series Longas'!C34*1000))</f>
        <v>113307700</v>
      </c>
    </row>
    <row r="15" spans="1:80" ht="20.100000000000001" customHeight="1" x14ac:dyDescent="0.3">
      <c r="A15" s="31">
        <f t="shared" si="0"/>
        <v>1988</v>
      </c>
      <c r="B15" s="35">
        <f>IF(SUM('Portuária Cor NUTS II Tab'!B15)=0,"",'Portuária Cor NUTS II Tab'!B15/'BdP_Series Longas'!$F35*100)</f>
        <v>9001.5805875508086</v>
      </c>
      <c r="C15" s="36">
        <f>IF(SUM('Portuária Cor NUTS II Tab'!C15)=0,"",'Portuária Cor NUTS II Tab'!C15/'BdP_Series Longas'!$F35*100)</f>
        <v>2983.2749515787327</v>
      </c>
      <c r="D15" s="36">
        <f>IF(SUM('Portuária Cor NUTS II Tab'!D15)=0,"",'Portuária Cor NUTS II Tab'!D15/'BdP_Series Longas'!$F35*100)</f>
        <v>5553.1384007898569</v>
      </c>
      <c r="E15" s="36">
        <f>IF(SUM('Portuária Cor NUTS II Tab'!E15)=0,"",'Portuária Cor NUTS II Tab'!E15/'BdP_Series Longas'!$F35*100)</f>
        <v>4525.1023982269371</v>
      </c>
      <c r="F15" s="36">
        <f>IF(SUM('Portuária Cor NUTS II Tab'!F15)=0,"",'Portuária Cor NUTS II Tab'!F15/'BdP_Series Longas'!$F35*100)</f>
        <v>479.98911041628816</v>
      </c>
      <c r="G15" s="36">
        <f>IF(SUM('Portuária Cor NUTS II Tab'!G15)=0,"",'Portuária Cor NUTS II Tab'!G15/'BdP_Series Longas'!$F35*100)</f>
        <v>22543.085448562626</v>
      </c>
      <c r="H15" s="36">
        <f>IF(SUM('BdP_Series Longas'!B35*1000)=0,"",SUM('BdP_Series Longas'!B35*1000))</f>
        <v>23626000</v>
      </c>
      <c r="I15" s="44">
        <f>IF(SUM('BdP_Series Longas'!F35)=0,"",SUM('BdP_Series Longas'!F35))</f>
        <v>49.536950816896635</v>
      </c>
      <c r="J15" s="36">
        <f>IF(SUM('BdP_Series Longas'!C35*1000)=0,"",SUM('BdP_Series Longas'!C35*1000))</f>
        <v>120542100</v>
      </c>
    </row>
    <row r="16" spans="1:80" ht="20.100000000000001" customHeight="1" x14ac:dyDescent="0.3">
      <c r="A16" s="31">
        <f t="shared" si="0"/>
        <v>1989</v>
      </c>
      <c r="B16" s="35">
        <f>IF(SUM('Portuária Cor NUTS II Tab'!B16)=0,"",'Portuária Cor NUTS II Tab'!B16/'BdP_Series Longas'!$F36*100)</f>
        <v>8493.2489500560205</v>
      </c>
      <c r="C16" s="36">
        <f>IF(SUM('Portuária Cor NUTS II Tab'!C16)=0,"",'Portuária Cor NUTS II Tab'!C16/'BdP_Series Longas'!$F36*100)</f>
        <v>2316.854702364004</v>
      </c>
      <c r="D16" s="36">
        <f>IF(SUM('Portuária Cor NUTS II Tab'!D16)=0,"",'Portuária Cor NUTS II Tab'!D16/'BdP_Series Longas'!$F36*100)</f>
        <v>8608.6120713109103</v>
      </c>
      <c r="E16" s="36">
        <f>IF(SUM('Portuária Cor NUTS II Tab'!E16)=0,"",'Portuária Cor NUTS II Tab'!E16/'BdP_Series Longas'!$F36*100)</f>
        <v>4101.76738505508</v>
      </c>
      <c r="F16" s="36">
        <f>IF(SUM('Portuária Cor NUTS II Tab'!F16)=0,"",'Portuária Cor NUTS II Tab'!F16/'BdP_Series Longas'!$F36*100)</f>
        <v>812.9866080705707</v>
      </c>
      <c r="G16" s="36">
        <f>IF(SUM('Portuária Cor NUTS II Tab'!G16)=0,"",'Portuária Cor NUTS II Tab'!G16/'BdP_Series Longas'!$F36*100)</f>
        <v>24333.469716856584</v>
      </c>
      <c r="H16" s="36">
        <f>IF(SUM('BdP_Series Longas'!B36*1000)=0,"",SUM('BdP_Series Longas'!B36*1000))</f>
        <v>24559000</v>
      </c>
      <c r="I16" s="44">
        <f>IF(SUM('BdP_Series Longas'!F36)=0,"",SUM('BdP_Series Longas'!F36))</f>
        <v>54.599942994421589</v>
      </c>
      <c r="J16" s="36">
        <f>IF(SUM('BdP_Series Longas'!C36*1000)=0,"",SUM('BdP_Series Longas'!C36*1000))</f>
        <v>127437199.99999999</v>
      </c>
    </row>
    <row r="17" spans="1:10" ht="20.100000000000001" customHeight="1" x14ac:dyDescent="0.3">
      <c r="A17" s="31">
        <f t="shared" si="0"/>
        <v>1990</v>
      </c>
      <c r="B17" s="35">
        <f>IF(SUM('Portuária Cor NUTS II Tab'!B17)=0,"",'Portuária Cor NUTS II Tab'!B17/'BdP_Series Longas'!$F37*100)</f>
        <v>9382.8652543099342</v>
      </c>
      <c r="C17" s="36">
        <f>IF(SUM('Portuária Cor NUTS II Tab'!C17)=0,"",'Portuária Cor NUTS II Tab'!C17/'BdP_Series Longas'!$F37*100)</f>
        <v>1056.0162235436044</v>
      </c>
      <c r="D17" s="36">
        <f>IF(SUM('Portuária Cor NUTS II Tab'!D17)=0,"",'Portuária Cor NUTS II Tab'!D17/'BdP_Series Longas'!$F37*100)</f>
        <v>11013.346286597623</v>
      </c>
      <c r="E17" s="36">
        <f>IF(SUM('Portuária Cor NUTS II Tab'!E17)=0,"",'Portuária Cor NUTS II Tab'!E17/'BdP_Series Longas'!$F37*100)</f>
        <v>24415.717936964531</v>
      </c>
      <c r="F17" s="36">
        <f>IF(SUM('Portuária Cor NUTS II Tab'!F17)=0,"",'Portuária Cor NUTS II Tab'!F17/'BdP_Series Longas'!$F37*100)</f>
        <v>403.63538007296302</v>
      </c>
      <c r="G17" s="36">
        <f>IF(SUM('Portuária Cor NUTS II Tab'!G17)=0,"",'Portuária Cor NUTS II Tab'!G17/'BdP_Series Longas'!$F37*100)</f>
        <v>46271.581081488657</v>
      </c>
      <c r="H17" s="36">
        <f>IF(SUM('BdP_Series Longas'!B37*1000)=0,"",SUM('BdP_Series Longas'!B37*1000))</f>
        <v>26385300</v>
      </c>
      <c r="I17" s="44">
        <f>IF(SUM('BdP_Series Longas'!F37)=0,"",SUM('BdP_Series Longas'!F37))</f>
        <v>58.236593860975617</v>
      </c>
      <c r="J17" s="36">
        <f>IF(SUM('BdP_Series Longas'!C37*1000)=0,"",SUM('BdP_Series Longas'!C37*1000))</f>
        <v>135286800</v>
      </c>
    </row>
    <row r="18" spans="1:10" ht="20.100000000000001" customHeight="1" x14ac:dyDescent="0.3">
      <c r="A18" s="31">
        <f t="shared" si="0"/>
        <v>1991</v>
      </c>
      <c r="B18" s="35">
        <f>IF(SUM('Portuária Cor NUTS II Tab'!B18)=0,"",'Portuária Cor NUTS II Tab'!B18/'BdP_Series Longas'!$F38*100)</f>
        <v>11187.319966946969</v>
      </c>
      <c r="C18" s="36">
        <f>IF(SUM('Portuária Cor NUTS II Tab'!C18)=0,"",'Portuária Cor NUTS II Tab'!C18/'BdP_Series Longas'!$F38*100)</f>
        <v>1662.8250896779</v>
      </c>
      <c r="D18" s="36">
        <f>IF(SUM('Portuária Cor NUTS II Tab'!D18)=0,"",'Portuária Cor NUTS II Tab'!D18/'BdP_Series Longas'!$F38*100)</f>
        <v>15793.676284944178</v>
      </c>
      <c r="E18" s="36">
        <f>IF(SUM('Portuária Cor NUTS II Tab'!E18)=0,"",'Portuária Cor NUTS II Tab'!E18/'BdP_Series Longas'!$F38*100)</f>
        <v>48754.754155575887</v>
      </c>
      <c r="F18" s="36">
        <f>IF(SUM('Portuária Cor NUTS II Tab'!F18)=0,"",'Portuária Cor NUTS II Tab'!F18/'BdP_Series Longas'!$F38*100)</f>
        <v>143.34433105549948</v>
      </c>
      <c r="G18" s="36">
        <f>IF(SUM('Portuária Cor NUTS II Tab'!G18)=0,"",'Portuária Cor NUTS II Tab'!G18/'BdP_Series Longas'!$F38*100)</f>
        <v>77541.919828200422</v>
      </c>
      <c r="H18" s="36">
        <f>IF(SUM('BdP_Series Longas'!B38*1000)=0,"",SUM('BdP_Series Longas'!B38*1000))</f>
        <v>28281100.000000004</v>
      </c>
      <c r="I18" s="44">
        <f>IF(SUM('BdP_Series Longas'!F38)=0,"",SUM('BdP_Series Longas'!F38))</f>
        <v>61.441386650448528</v>
      </c>
      <c r="J18" s="36">
        <f>IF(SUM('BdP_Series Longas'!C38*1000)=0,"",SUM('BdP_Series Longas'!C38*1000))</f>
        <v>139222200</v>
      </c>
    </row>
    <row r="19" spans="1:10" ht="20.100000000000001" customHeight="1" x14ac:dyDescent="0.3">
      <c r="A19" s="31">
        <f t="shared" si="0"/>
        <v>1992</v>
      </c>
      <c r="B19" s="35">
        <f>IF(SUM('Portuária Cor NUTS II Tab'!B19)=0,"",'Portuária Cor NUTS II Tab'!B19/'BdP_Series Longas'!$F39*100)</f>
        <v>9116.3705571414266</v>
      </c>
      <c r="C19" s="36">
        <f>IF(SUM('Portuária Cor NUTS II Tab'!C19)=0,"",'Portuária Cor NUTS II Tab'!C19/'BdP_Series Longas'!$F39*100)</f>
        <v>2584.4773599790747</v>
      </c>
      <c r="D19" s="36">
        <f>IF(SUM('Portuária Cor NUTS II Tab'!D19)=0,"",'Portuária Cor NUTS II Tab'!D19/'BdP_Series Longas'!$F39*100)</f>
        <v>27310.126053058131</v>
      </c>
      <c r="E19" s="36">
        <f>IF(SUM('Portuária Cor NUTS II Tab'!E19)=0,"",'Portuária Cor NUTS II Tab'!E19/'BdP_Series Longas'!$F39*100)</f>
        <v>25368.234617117749</v>
      </c>
      <c r="F19" s="36">
        <f>IF(SUM('Portuária Cor NUTS II Tab'!F19)=0,"",'Portuária Cor NUTS II Tab'!F19/'BdP_Series Longas'!$F39*100)</f>
        <v>235.26726820232392</v>
      </c>
      <c r="G19" s="36">
        <f>IF(SUM('Portuária Cor NUTS II Tab'!G19)=0,"",'Portuária Cor NUTS II Tab'!G19/'BdP_Series Longas'!$F39*100)</f>
        <v>64614.475855498713</v>
      </c>
      <c r="H19" s="36">
        <f>IF(SUM('BdP_Series Longas'!B39*1000)=0,"",SUM('BdP_Series Longas'!B39*1000))</f>
        <v>30673600</v>
      </c>
      <c r="I19" s="44">
        <f>IF(SUM('BdP_Series Longas'!F39)=0,"",SUM('BdP_Series Longas'!F39))</f>
        <v>63.383495905273591</v>
      </c>
      <c r="J19" s="36">
        <f>IF(SUM('BdP_Series Longas'!C39*1000)=0,"",SUM('BdP_Series Longas'!C39*1000))</f>
        <v>141620500</v>
      </c>
    </row>
    <row r="20" spans="1:10" ht="20.100000000000001" customHeight="1" x14ac:dyDescent="0.3">
      <c r="A20" s="31">
        <f t="shared" si="0"/>
        <v>1993</v>
      </c>
      <c r="B20" s="35">
        <f>IF(SUM('Portuária Cor NUTS II Tab'!B20)=0,"",'Portuária Cor NUTS II Tab'!B20/'BdP_Series Longas'!$F40*100)</f>
        <v>10433.702857781042</v>
      </c>
      <c r="C20" s="36">
        <f>IF(SUM('Portuária Cor NUTS II Tab'!C20)=0,"",'Portuária Cor NUTS II Tab'!C20/'BdP_Series Longas'!$F40*100)</f>
        <v>4668.446926280255</v>
      </c>
      <c r="D20" s="36">
        <f>IF(SUM('Portuária Cor NUTS II Tab'!D20)=0,"",'Portuária Cor NUTS II Tab'!D20/'BdP_Series Longas'!$F40*100)</f>
        <v>38921.606008229392</v>
      </c>
      <c r="E20" s="36">
        <f>IF(SUM('Portuária Cor NUTS II Tab'!E20)=0,"",'Portuária Cor NUTS II Tab'!E20/'BdP_Series Longas'!$F40*100)</f>
        <v>9843.7791732538462</v>
      </c>
      <c r="F20" s="36">
        <f>IF(SUM('Portuária Cor NUTS II Tab'!F20)=0,"",'Portuária Cor NUTS II Tab'!F20/'BdP_Series Longas'!$F40*100)</f>
        <v>430.9810757048935</v>
      </c>
      <c r="G20" s="36">
        <f>IF(SUM('Portuária Cor NUTS II Tab'!G20)=0,"",'Portuária Cor NUTS II Tab'!G20/'BdP_Series Longas'!$F40*100)</f>
        <v>64298.516041249437</v>
      </c>
      <c r="H20" s="36">
        <f>IF(SUM('BdP_Series Longas'!B40*1000)=0,"",SUM('BdP_Series Longas'!B40*1000))</f>
        <v>28718400</v>
      </c>
      <c r="I20" s="44">
        <f>IF(SUM('BdP_Series Longas'!F40)=0,"",SUM('BdP_Series Longas'!F40))</f>
        <v>64.603529444537287</v>
      </c>
      <c r="J20" s="36">
        <f>IF(SUM('BdP_Series Longas'!C40*1000)=0,"",SUM('BdP_Series Longas'!C40*1000))</f>
        <v>139253900.00000003</v>
      </c>
    </row>
    <row r="21" spans="1:10" ht="20.100000000000001" customHeight="1" x14ac:dyDescent="0.3">
      <c r="A21" s="31">
        <f t="shared" si="0"/>
        <v>1994</v>
      </c>
      <c r="B21" s="35">
        <f>IF(SUM('Portuária Cor NUTS II Tab'!B21)=0,"",'Portuária Cor NUTS II Tab'!B21/'BdP_Series Longas'!$F41*100)</f>
        <v>8147.4523889096163</v>
      </c>
      <c r="C21" s="36">
        <f>IF(SUM('Portuária Cor NUTS II Tab'!C21)=0,"",'Portuária Cor NUTS II Tab'!C21/'BdP_Series Longas'!$F41*100)</f>
        <v>3753.7999760756775</v>
      </c>
      <c r="D21" s="36">
        <f>IF(SUM('Portuária Cor NUTS II Tab'!D21)=0,"",'Portuária Cor NUTS II Tab'!D21/'BdP_Series Longas'!$F41*100)</f>
        <v>36480.908858116469</v>
      </c>
      <c r="E21" s="36">
        <f>IF(SUM('Portuária Cor NUTS II Tab'!E21)=0,"",'Portuária Cor NUTS II Tab'!E21/'BdP_Series Longas'!$F41*100)</f>
        <v>22260.68699521105</v>
      </c>
      <c r="F21" s="36">
        <f>IF(SUM('Portuária Cor NUTS II Tab'!F21)=0,"",'Portuária Cor NUTS II Tab'!F21/'BdP_Series Longas'!$F41*100)</f>
        <v>101.55800837754249</v>
      </c>
      <c r="G21" s="36">
        <f>IF(SUM('Portuária Cor NUTS II Tab'!G21)=0,"",'Portuária Cor NUTS II Tab'!G21/'BdP_Series Longas'!$F41*100)</f>
        <v>70744.406226690349</v>
      </c>
      <c r="H21" s="36">
        <f>IF(SUM('BdP_Series Longas'!B41*1000)=0,"",SUM('BdP_Series Longas'!B41*1000))</f>
        <v>28524200</v>
      </c>
      <c r="I21" s="44">
        <f>IF(SUM('BdP_Series Longas'!F41)=0,"",SUM('BdP_Series Longas'!F41))</f>
        <v>67.434318929189942</v>
      </c>
      <c r="J21" s="36">
        <f>IF(SUM('BdP_Series Longas'!C41*1000)=0,"",SUM('BdP_Series Longas'!C41*1000))</f>
        <v>141751500</v>
      </c>
    </row>
    <row r="22" spans="1:10" ht="20.100000000000001" customHeight="1" x14ac:dyDescent="0.3">
      <c r="A22" s="31">
        <f t="shared" si="0"/>
        <v>1995</v>
      </c>
      <c r="B22" s="35">
        <f>IF(SUM('Portuária Cor NUTS II Tab'!B22)=0,"",'Portuária Cor NUTS II Tab'!B22/'BdP_Series Longas'!$F42*100)</f>
        <v>8815.402253152788</v>
      </c>
      <c r="C22" s="36">
        <f>IF(SUM('Portuária Cor NUTS II Tab'!C22)=0,"",'Portuária Cor NUTS II Tab'!C22/'BdP_Series Longas'!$F42*100)</f>
        <v>1201.4738721546832</v>
      </c>
      <c r="D22" s="36">
        <f>IF(SUM('Portuária Cor NUTS II Tab'!D22)=0,"",'Portuária Cor NUTS II Tab'!D22/'BdP_Series Longas'!$F42*100)</f>
        <v>38522.937497850457</v>
      </c>
      <c r="E22" s="36">
        <f>IF(SUM('Portuária Cor NUTS II Tab'!E22)=0,"",'Portuária Cor NUTS II Tab'!E22/'BdP_Series Longas'!$F42*100)</f>
        <v>8961.7374909766713</v>
      </c>
      <c r="F22" s="36">
        <f>IF(SUM('Portuária Cor NUTS II Tab'!F22)=0,"",'Portuária Cor NUTS II Tab'!F22/'BdP_Series Longas'!$F42*100)</f>
        <v>115.50747196920325</v>
      </c>
      <c r="G22" s="36">
        <f>IF(SUM('Portuária Cor NUTS II Tab'!G22)=0,"",'Portuária Cor NUTS II Tab'!G22/'BdP_Series Longas'!$F42*100)</f>
        <v>57617.058586103791</v>
      </c>
      <c r="H22" s="36">
        <f>IF(SUM('BdP_Series Longas'!B42*1000)=0,"",SUM('BdP_Series Longas'!B42*1000))</f>
        <v>29749800.000000004</v>
      </c>
      <c r="I22" s="44">
        <f>IF(SUM('BdP_Series Longas'!F42)=0,"",SUM('BdP_Series Longas'!F42))</f>
        <v>69.671728885572335</v>
      </c>
      <c r="J22" s="36">
        <f>IF(SUM('BdP_Series Longas'!C42*1000)=0,"",SUM('BdP_Series Longas'!C42*1000))</f>
        <v>145127400</v>
      </c>
    </row>
    <row r="23" spans="1:10" ht="20.100000000000001" customHeight="1" x14ac:dyDescent="0.3">
      <c r="A23" s="31">
        <f t="shared" si="0"/>
        <v>1996</v>
      </c>
      <c r="B23" s="35">
        <f>IF(SUM('Portuária Cor NUTS II Tab'!B23)=0,"",'Portuária Cor NUTS II Tab'!B23/'BdP_Series Longas'!$F43*100)</f>
        <v>8528.5177035940997</v>
      </c>
      <c r="C23" s="36">
        <f>IF(SUM('Portuária Cor NUTS II Tab'!C23)=0,"",'Portuária Cor NUTS II Tab'!C23/'BdP_Series Longas'!$F43*100)</f>
        <v>1862.8091664621827</v>
      </c>
      <c r="D23" s="36">
        <f>IF(SUM('Portuária Cor NUTS II Tab'!D23)=0,"",'Portuária Cor NUTS II Tab'!D23/'BdP_Series Longas'!$F43*100)</f>
        <v>18437.908904358257</v>
      </c>
      <c r="E23" s="36">
        <f>IF(SUM('Portuária Cor NUTS II Tab'!E23)=0,"",'Portuária Cor NUTS II Tab'!E23/'BdP_Series Longas'!$F43*100)</f>
        <v>8328.6341504253051</v>
      </c>
      <c r="F23" s="36">
        <f>IF(SUM('Portuária Cor NUTS II Tab'!F23)=0,"",'Portuária Cor NUTS II Tab'!F23/'BdP_Series Longas'!$F43*100)</f>
        <v>228.29847411952233</v>
      </c>
      <c r="G23" s="36">
        <f>IF(SUM('Portuária Cor NUTS II Tab'!G23)=0,"",'Portuária Cor NUTS II Tab'!G23/'BdP_Series Longas'!$F43*100)</f>
        <v>37386.168398959366</v>
      </c>
      <c r="H23" s="36">
        <f>IF(SUM('BdP_Series Longas'!B43*1000)=0,"",SUM('BdP_Series Longas'!B43*1000))</f>
        <v>31292899.999999996</v>
      </c>
      <c r="I23" s="44">
        <f>IF(SUM('BdP_Series Longas'!F43)=0,"",SUM('BdP_Series Longas'!F43))</f>
        <v>71.831309977662656</v>
      </c>
      <c r="J23" s="36">
        <f>IF(SUM('BdP_Series Longas'!C43*1000)=0,"",SUM('BdP_Series Longas'!C43*1000))</f>
        <v>150213099.99999997</v>
      </c>
    </row>
    <row r="24" spans="1:10" ht="20.100000000000001" customHeight="1" x14ac:dyDescent="0.3">
      <c r="A24" s="31">
        <f t="shared" si="0"/>
        <v>1997</v>
      </c>
      <c r="B24" s="35">
        <f>IF(SUM('Portuária Cor NUTS II Tab'!B24)=0,"",'Portuária Cor NUTS II Tab'!B24/'BdP_Series Longas'!$F44*100)</f>
        <v>14524.837442240827</v>
      </c>
      <c r="C24" s="36">
        <f>IF(SUM('Portuária Cor NUTS II Tab'!C24)=0,"",'Portuária Cor NUTS II Tab'!C24/'BdP_Series Longas'!$F44*100)</f>
        <v>3615.4368485980817</v>
      </c>
      <c r="D24" s="36">
        <f>IF(SUM('Portuária Cor NUTS II Tab'!D24)=0,"",'Portuária Cor NUTS II Tab'!D24/'BdP_Series Longas'!$F44*100)</f>
        <v>11286.085488096092</v>
      </c>
      <c r="E24" s="36">
        <f>IF(SUM('Portuária Cor NUTS II Tab'!E24)=0,"",'Portuária Cor NUTS II Tab'!E24/'BdP_Series Longas'!$F44*100)</f>
        <v>15596.644853481686</v>
      </c>
      <c r="F24" s="36">
        <f>IF(SUM('Portuária Cor NUTS II Tab'!F24)=0,"",'Portuária Cor NUTS II Tab'!F24/'BdP_Series Longas'!$F44*100)</f>
        <v>293.21232026415396</v>
      </c>
      <c r="G24" s="36">
        <f>IF(SUM('Portuária Cor NUTS II Tab'!G24)=0,"",'Portuária Cor NUTS II Tab'!G24/'BdP_Series Longas'!$F44*100)</f>
        <v>45316.216952680843</v>
      </c>
      <c r="H24" s="36">
        <f>IF(SUM('BdP_Series Longas'!B44*1000)=0,"",SUM('BdP_Series Longas'!B44*1000))</f>
        <v>35724700</v>
      </c>
      <c r="I24" s="44">
        <f>IF(SUM('BdP_Series Longas'!F44)=0,"",SUM('BdP_Series Longas'!F44))</f>
        <v>74.467805188007191</v>
      </c>
      <c r="J24" s="36">
        <f>IF(SUM('BdP_Series Longas'!C44*1000)=0,"",SUM('BdP_Series Longas'!C44*1000))</f>
        <v>156823600</v>
      </c>
    </row>
    <row r="25" spans="1:10" ht="20.100000000000001" customHeight="1" x14ac:dyDescent="0.3">
      <c r="A25" s="31">
        <f t="shared" si="0"/>
        <v>1998</v>
      </c>
      <c r="B25" s="35">
        <f>IF(SUM('Portuária Cor NUTS II Tab'!B25)=0,"",'Portuária Cor NUTS II Tab'!B25/'BdP_Series Longas'!$F45*100)</f>
        <v>15577.336826591236</v>
      </c>
      <c r="C25" s="36">
        <f>IF(SUM('Portuária Cor NUTS II Tab'!C25)=0,"",'Portuária Cor NUTS II Tab'!C25/'BdP_Series Longas'!$F45*100)</f>
        <v>1260.285913004622</v>
      </c>
      <c r="D25" s="36">
        <f>IF(SUM('Portuária Cor NUTS II Tab'!D25)=0,"",'Portuária Cor NUTS II Tab'!D25/'BdP_Series Longas'!$F45*100)</f>
        <v>45349.063738002478</v>
      </c>
      <c r="E25" s="36">
        <f>IF(SUM('Portuária Cor NUTS II Tab'!E25)=0,"",'Portuária Cor NUTS II Tab'!E25/'BdP_Series Longas'!$F45*100)</f>
        <v>184651.15723181961</v>
      </c>
      <c r="F25" s="36">
        <f>IF(SUM('Portuária Cor NUTS II Tab'!F25)=0,"",'Portuária Cor NUTS II Tab'!F25/'BdP_Series Longas'!$F45*100)</f>
        <v>658.05073047972462</v>
      </c>
      <c r="G25" s="36">
        <f>IF(SUM('Portuária Cor NUTS II Tab'!G25)=0,"",'Portuária Cor NUTS II Tab'!G25/'BdP_Series Longas'!$F45*100)</f>
        <v>247495.89443989767</v>
      </c>
      <c r="H25" s="36">
        <f>IF(SUM('BdP_Series Longas'!B45*1000)=0,"",SUM('BdP_Series Longas'!B45*1000))</f>
        <v>39916899.999999993</v>
      </c>
      <c r="I25" s="44">
        <f>IF(SUM('BdP_Series Longas'!F45)=0,"",SUM('BdP_Series Longas'!F45))</f>
        <v>76.291245061615513</v>
      </c>
      <c r="J25" s="36">
        <f>IF(SUM('BdP_Series Longas'!C45*1000)=0,"",SUM('BdP_Series Longas'!C45*1000))</f>
        <v>164363700</v>
      </c>
    </row>
    <row r="26" spans="1:10" ht="20.100000000000001" customHeight="1" x14ac:dyDescent="0.3">
      <c r="A26" s="31">
        <f t="shared" si="0"/>
        <v>1999</v>
      </c>
      <c r="B26" s="35">
        <f>IF(SUM('Portuária Cor NUTS II Tab'!B26)=0,"",'Portuária Cor NUTS II Tab'!B26/'BdP_Series Longas'!$F46*100)</f>
        <v>21222.021600992131</v>
      </c>
      <c r="C26" s="36">
        <f>IF(SUM('Portuária Cor NUTS II Tab'!C26)=0,"",'Portuária Cor NUTS II Tab'!C26/'BdP_Series Longas'!$F46*100)</f>
        <v>2398.1739471314927</v>
      </c>
      <c r="D26" s="36">
        <f>IF(SUM('Portuária Cor NUTS II Tab'!D26)=0,"",'Portuária Cor NUTS II Tab'!D26/'BdP_Series Longas'!$F46*100)</f>
        <v>45389.895971694947</v>
      </c>
      <c r="E26" s="36">
        <f>IF(SUM('Portuária Cor NUTS II Tab'!E26)=0,"",'Portuária Cor NUTS II Tab'!E26/'BdP_Series Longas'!$F46*100)</f>
        <v>12166.566745380516</v>
      </c>
      <c r="F26" s="36">
        <f>IF(SUM('Portuária Cor NUTS II Tab'!F26)=0,"",'Portuária Cor NUTS II Tab'!F26/'BdP_Series Longas'!$F46*100)</f>
        <v>662.39961358579342</v>
      </c>
      <c r="G26" s="36">
        <f>IF(SUM('Portuária Cor NUTS II Tab'!G26)=0,"",'Portuária Cor NUTS II Tab'!G26/'BdP_Series Longas'!$F46*100)</f>
        <v>81839.057878784879</v>
      </c>
      <c r="H26" s="36">
        <f>IF(SUM('BdP_Series Longas'!B46*1000)=0,"",SUM('BdP_Series Longas'!B46*1000))</f>
        <v>42339600</v>
      </c>
      <c r="I26" s="44">
        <f>IF(SUM('BdP_Series Longas'!F46)=0,"",SUM('BdP_Series Longas'!F46))</f>
        <v>77.940981964874496</v>
      </c>
      <c r="J26" s="36">
        <f>IF(SUM('BdP_Series Longas'!C46*1000)=0,"",SUM('BdP_Series Longas'!C46*1000))</f>
        <v>170784700</v>
      </c>
    </row>
    <row r="27" spans="1:10" ht="20.100000000000001" customHeight="1" x14ac:dyDescent="0.3">
      <c r="A27" s="31">
        <f t="shared" si="0"/>
        <v>2000</v>
      </c>
      <c r="B27" s="35">
        <f>IF(SUM('Portuária Cor NUTS II Tab'!B27)=0,"",'Portuária Cor NUTS II Tab'!B27/'BdP_Series Longas'!$F47*100)</f>
        <v>27354.298060395031</v>
      </c>
      <c r="C27" s="36">
        <f>IF(SUM('Portuária Cor NUTS II Tab'!C27)=0,"",'Portuária Cor NUTS II Tab'!C27/'BdP_Series Longas'!$F47*100)</f>
        <v>7099.0366096469697</v>
      </c>
      <c r="D27" s="36">
        <f>IF(SUM('Portuária Cor NUTS II Tab'!D27)=0,"",'Portuária Cor NUTS II Tab'!D27/'BdP_Series Longas'!$F47*100)</f>
        <v>63217.863813182055</v>
      </c>
      <c r="E27" s="36">
        <f>IF(SUM('Portuária Cor NUTS II Tab'!E27)=0,"",'Portuária Cor NUTS II Tab'!E27/'BdP_Series Longas'!$F47*100)</f>
        <v>6839.9036995420247</v>
      </c>
      <c r="F27" s="36">
        <f>IF(SUM('Portuária Cor NUTS II Tab'!F27)=0,"",'Portuária Cor NUTS II Tab'!F27/'BdP_Series Longas'!$F47*100)</f>
        <v>229.07806370501888</v>
      </c>
      <c r="G27" s="36">
        <f>IF(SUM('Portuária Cor NUTS II Tab'!G27)=0,"",'Portuária Cor NUTS II Tab'!G27/'BdP_Series Longas'!$F47*100)</f>
        <v>104740.18024647109</v>
      </c>
      <c r="H27" s="36">
        <f>IF(SUM('BdP_Series Longas'!B47*1000)=0,"",SUM('BdP_Series Longas'!B47*1000))</f>
        <v>44057500</v>
      </c>
      <c r="I27" s="44">
        <f>IF(SUM('BdP_Series Longas'!F47)=0,"",SUM('BdP_Series Longas'!F47))</f>
        <v>81.620382454746618</v>
      </c>
      <c r="J27" s="36">
        <f>IF(SUM('BdP_Series Longas'!C47*1000)=0,"",SUM('BdP_Series Longas'!C47*1000))</f>
        <v>177302100</v>
      </c>
    </row>
    <row r="28" spans="1:10" ht="20.100000000000001" customHeight="1" x14ac:dyDescent="0.3">
      <c r="A28" s="31">
        <f t="shared" si="0"/>
        <v>2001</v>
      </c>
      <c r="B28" s="35">
        <f>IF(SUM('Portuária Cor NUTS II Tab'!B28)=0,"",'Portuária Cor NUTS II Tab'!B28/'BdP_Series Longas'!$F48*100)</f>
        <v>15504.904439586273</v>
      </c>
      <c r="C28" s="36">
        <f>IF(SUM('Portuária Cor NUTS II Tab'!C28)=0,"",'Portuária Cor NUTS II Tab'!C28/'BdP_Series Longas'!$F48*100)</f>
        <v>9211.1873363548857</v>
      </c>
      <c r="D28" s="36">
        <f>IF(SUM('Portuária Cor NUTS II Tab'!D28)=0,"",'Portuária Cor NUTS II Tab'!D28/'BdP_Series Longas'!$F48*100)</f>
        <v>126350.23662066205</v>
      </c>
      <c r="E28" s="36">
        <f>IF(SUM('Portuária Cor NUTS II Tab'!E28)=0,"",'Portuária Cor NUTS II Tab'!E28/'BdP_Series Longas'!$F48*100)</f>
        <v>27420.149252884825</v>
      </c>
      <c r="F28" s="36">
        <f>IF(SUM('Portuária Cor NUTS II Tab'!F28)=0,"",'Portuária Cor NUTS II Tab'!F28/'BdP_Series Longas'!$F48*100)</f>
        <v>408.61714668875646</v>
      </c>
      <c r="G28" s="36">
        <f>IF(SUM('Portuária Cor NUTS II Tab'!G28)=0,"",'Portuária Cor NUTS II Tab'!G28/'BdP_Series Longas'!$F48*100)</f>
        <v>178895.0947961768</v>
      </c>
      <c r="H28" s="36">
        <f>IF(SUM('BdP_Series Longas'!B48*1000)=0,"",SUM('BdP_Series Longas'!B48*1000))</f>
        <v>44485800</v>
      </c>
      <c r="I28" s="44">
        <f>IF(SUM('BdP_Series Longas'!F48)=0,"",SUM('BdP_Series Longas'!F48))</f>
        <v>83.571386824559724</v>
      </c>
      <c r="J28" s="36">
        <f>IF(SUM('BdP_Series Longas'!C48*1000)=0,"",SUM('BdP_Series Longas'!C48*1000))</f>
        <v>180748200</v>
      </c>
    </row>
    <row r="29" spans="1:10" ht="20.100000000000001" customHeight="1" x14ac:dyDescent="0.3">
      <c r="A29" s="31">
        <f t="shared" si="0"/>
        <v>2002</v>
      </c>
      <c r="B29" s="35">
        <f>IF(SUM('Portuária Cor NUTS II Tab'!B29)=0,"",'Portuária Cor NUTS II Tab'!B29/'BdP_Series Longas'!$F49*100)</f>
        <v>15534.108092755119</v>
      </c>
      <c r="C29" s="36">
        <f>IF(SUM('Portuária Cor NUTS II Tab'!C29)=0,"",'Portuária Cor NUTS II Tab'!C29/'BdP_Series Longas'!$F49*100)</f>
        <v>21387.571878352166</v>
      </c>
      <c r="D29" s="36">
        <f>IF(SUM('Portuária Cor NUTS II Tab'!D29)=0,"",'Portuária Cor NUTS II Tab'!D29/'BdP_Series Longas'!$F49*100)</f>
        <v>45796.241297920547</v>
      </c>
      <c r="E29" s="36">
        <f>IF(SUM('Portuária Cor NUTS II Tab'!E29)=0,"",'Portuária Cor NUTS II Tab'!E29/'BdP_Series Longas'!$F49*100)</f>
        <v>54215.532428941558</v>
      </c>
      <c r="F29" s="36">
        <f>IF(SUM('Portuária Cor NUTS II Tab'!F29)=0,"",'Portuária Cor NUTS II Tab'!F29/'BdP_Series Longas'!$F49*100)</f>
        <v>1759.6860682573488</v>
      </c>
      <c r="G29" s="36">
        <f>IF(SUM('Portuária Cor NUTS II Tab'!G29)=0,"",'Portuária Cor NUTS II Tab'!G29/'BdP_Series Longas'!$F49*100)</f>
        <v>138693.13976622673</v>
      </c>
      <c r="H29" s="36">
        <f>IF(SUM('BdP_Series Longas'!B49*1000)=0,"",SUM('BdP_Series Longas'!B49*1000))</f>
        <v>42977000</v>
      </c>
      <c r="I29" s="44">
        <f>IF(SUM('BdP_Series Longas'!F49)=0,"",SUM('BdP_Series Longas'!F49))</f>
        <v>85.767968913604946</v>
      </c>
      <c r="J29" s="36">
        <f>IF(SUM('BdP_Series Longas'!C49*1000)=0,"",SUM('BdP_Series Longas'!C49*1000))</f>
        <v>182141700</v>
      </c>
    </row>
    <row r="30" spans="1:10" ht="20.100000000000001" customHeight="1" x14ac:dyDescent="0.3">
      <c r="A30" s="31">
        <f t="shared" si="0"/>
        <v>2003</v>
      </c>
      <c r="B30" s="35">
        <f>IF(SUM('Portuária Cor NUTS II Tab'!B30)=0,"",'Portuária Cor NUTS II Tab'!B30/'BdP_Series Longas'!$F50*100)</f>
        <v>8940.5293099840655</v>
      </c>
      <c r="C30" s="36">
        <f>IF(SUM('Portuária Cor NUTS II Tab'!C30)=0,"",'Portuária Cor NUTS II Tab'!C30/'BdP_Series Longas'!$F50*100)</f>
        <v>50934.799198900473</v>
      </c>
      <c r="D30" s="36">
        <f>IF(SUM('Portuária Cor NUTS II Tab'!D30)=0,"",'Portuária Cor NUTS II Tab'!D30/'BdP_Series Longas'!$F50*100)</f>
        <v>14612.367150508695</v>
      </c>
      <c r="E30" s="36">
        <f>IF(SUM('Portuária Cor NUTS II Tab'!E30)=0,"",'Portuária Cor NUTS II Tab'!E30/'BdP_Series Longas'!$F50*100)</f>
        <v>29771.7961918787</v>
      </c>
      <c r="F30" s="36" t="str">
        <f>IF(SUM('Portuária Cor NUTS II Tab'!F30)=0,"",'Portuária Cor NUTS II Tab'!F30/'BdP_Series Longas'!$F50*100)</f>
        <v/>
      </c>
      <c r="G30" s="36">
        <f>IF(SUM('Portuária Cor NUTS II Tab'!G30)=0,"",'Portuária Cor NUTS II Tab'!G30/'BdP_Series Longas'!$F50*100)</f>
        <v>104259.49185127195</v>
      </c>
      <c r="H30" s="36">
        <f>IF(SUM('BdP_Series Longas'!B50*1000)=0,"",SUM('BdP_Series Longas'!B50*1000))</f>
        <v>39833700</v>
      </c>
      <c r="I30" s="44">
        <f>IF(SUM('BdP_Series Longas'!F50)=0,"",SUM('BdP_Series Longas'!F50))</f>
        <v>87.127984595957713</v>
      </c>
      <c r="J30" s="36">
        <f>IF(SUM('BdP_Series Longas'!C50*1000)=0,"",SUM('BdP_Series Longas'!C50*1000))</f>
        <v>180446800</v>
      </c>
    </row>
    <row r="31" spans="1:10" ht="20.100000000000001" customHeight="1" x14ac:dyDescent="0.3">
      <c r="A31" s="31">
        <f t="shared" si="0"/>
        <v>2004</v>
      </c>
      <c r="B31" s="35">
        <f>IF(SUM('Portuária Cor NUTS II Tab'!B31)=0,"",'Portuária Cor NUTS II Tab'!B31/'BdP_Series Longas'!$F51*100)</f>
        <v>8957.7618534771627</v>
      </c>
      <c r="C31" s="36">
        <f>IF(SUM('Portuária Cor NUTS II Tab'!C31)=0,"",'Portuária Cor NUTS II Tab'!C31/'BdP_Series Longas'!$F51*100)</f>
        <v>30692.885787685729</v>
      </c>
      <c r="D31" s="36">
        <f>IF(SUM('Portuária Cor NUTS II Tab'!D31)=0,"",'Portuária Cor NUTS II Tab'!D31/'BdP_Series Longas'!$F51*100)</f>
        <v>6422.2972108056883</v>
      </c>
      <c r="E31" s="36">
        <f>IF(SUM('Portuária Cor NUTS II Tab'!E31)=0,"",'Portuária Cor NUTS II Tab'!E31/'BdP_Series Longas'!$F51*100)</f>
        <v>10855.119636471722</v>
      </c>
      <c r="F31" s="36" t="str">
        <f>IF(SUM('Portuária Cor NUTS II Tab'!F31)=0,"",'Portuária Cor NUTS II Tab'!F31/'BdP_Series Longas'!$F51*100)</f>
        <v/>
      </c>
      <c r="G31" s="36">
        <f>IF(SUM('Portuária Cor NUTS II Tab'!G31)=0,"",'Portuária Cor NUTS II Tab'!G31/'BdP_Series Longas'!$F51*100)</f>
        <v>56928.064488440301</v>
      </c>
      <c r="H31" s="36">
        <f>IF(SUM('BdP_Series Longas'!B51*1000)=0,"",SUM('BdP_Series Longas'!B51*1000))</f>
        <v>39908900</v>
      </c>
      <c r="I31" s="44">
        <f>IF(SUM('BdP_Series Longas'!F51)=0,"",SUM('BdP_Series Longas'!F51))</f>
        <v>89.360268010393668</v>
      </c>
      <c r="J31" s="36">
        <f>IF(SUM('BdP_Series Longas'!C51*1000)=0,"",SUM('BdP_Series Longas'!C51*1000))</f>
        <v>183674500</v>
      </c>
    </row>
    <row r="32" spans="1:10" ht="20.100000000000001" customHeight="1" x14ac:dyDescent="0.3">
      <c r="A32" s="31">
        <f t="shared" si="0"/>
        <v>2005</v>
      </c>
      <c r="B32" s="35">
        <f>IF(SUM('Portuária Cor NUTS II Tab'!B32)=0,"",'Portuária Cor NUTS II Tab'!B32/'BdP_Series Longas'!$F52*100)</f>
        <v>7913.4240857100767</v>
      </c>
      <c r="C32" s="36">
        <f>IF(SUM('Portuária Cor NUTS II Tab'!C32)=0,"",'Portuária Cor NUTS II Tab'!C32/'BdP_Series Longas'!$F52*100)</f>
        <v>7408.7526622268015</v>
      </c>
      <c r="D32" s="36">
        <f>IF(SUM('Portuária Cor NUTS II Tab'!D32)=0,"",'Portuária Cor NUTS II Tab'!D32/'BdP_Series Longas'!$F52*100)</f>
        <v>12212.885227174795</v>
      </c>
      <c r="E32" s="36">
        <f>IF(SUM('Portuária Cor NUTS II Tab'!E32)=0,"",'Portuária Cor NUTS II Tab'!E32/'BdP_Series Longas'!$F52*100)</f>
        <v>3680.6068468520061</v>
      </c>
      <c r="F32" s="36" t="str">
        <f>IF(SUM('Portuária Cor NUTS II Tab'!F32)=0,"",'Portuária Cor NUTS II Tab'!F32/'BdP_Series Longas'!$F52*100)</f>
        <v/>
      </c>
      <c r="G32" s="36">
        <f>IF(SUM('Portuária Cor NUTS II Tab'!G32)=0,"",'Portuária Cor NUTS II Tab'!G32/'BdP_Series Longas'!$F52*100)</f>
        <v>31215.668821963682</v>
      </c>
      <c r="H32" s="36">
        <f>IF(SUM('BdP_Series Longas'!B52*1000)=0,"",SUM('BdP_Series Longas'!B52*1000))</f>
        <v>39953000</v>
      </c>
      <c r="I32" s="44">
        <f>IF(SUM('BdP_Series Longas'!F52)=0,"",SUM('BdP_Series Longas'!F52))</f>
        <v>91.777338372587806</v>
      </c>
      <c r="J32" s="36">
        <f>IF(SUM('BdP_Series Longas'!C52*1000)=0,"",SUM('BdP_Series Longas'!C52*1000))</f>
        <v>185110599.99999997</v>
      </c>
    </row>
    <row r="33" spans="1:10" ht="20.100000000000001" customHeight="1" x14ac:dyDescent="0.3">
      <c r="A33" s="31">
        <f t="shared" si="0"/>
        <v>2006</v>
      </c>
      <c r="B33" s="35">
        <f>IF(SUM('Portuária Cor NUTS II Tab'!B33)=0,"",'Portuária Cor NUTS II Tab'!B33/'BdP_Series Longas'!$F53*100)</f>
        <v>2087.2426716778064</v>
      </c>
      <c r="C33" s="36">
        <f>IF(SUM('Portuária Cor NUTS II Tab'!C33)=0,"",'Portuária Cor NUTS II Tab'!C33/'BdP_Series Longas'!$F53*100)</f>
        <v>10532.868522491404</v>
      </c>
      <c r="D33" s="36">
        <f>IF(SUM('Portuária Cor NUTS II Tab'!D33)=0,"",'Portuária Cor NUTS II Tab'!D33/'BdP_Series Longas'!$F53*100)</f>
        <v>33992.009184095317</v>
      </c>
      <c r="E33" s="36">
        <f>IF(SUM('Portuária Cor NUTS II Tab'!E33)=0,"",'Portuária Cor NUTS II Tab'!E33/'BdP_Series Longas'!$F53*100)</f>
        <v>17210.152462501868</v>
      </c>
      <c r="F33" s="36">
        <f>IF(SUM('Portuária Cor NUTS II Tab'!F33)=0,"",'Portuária Cor NUTS II Tab'!F33/'BdP_Series Longas'!$F53*100)</f>
        <v>1413.8994236851095</v>
      </c>
      <c r="G33" s="36">
        <f>IF(SUM('Portuária Cor NUTS II Tab'!G33)=0,"",'Portuária Cor NUTS II Tab'!G33/'BdP_Series Longas'!$F53*100)</f>
        <v>65236.17226445151</v>
      </c>
      <c r="H33" s="36">
        <f>IF(SUM('BdP_Series Longas'!B53*1000)=0,"",SUM('BdP_Series Longas'!B53*1000))</f>
        <v>39650600</v>
      </c>
      <c r="I33" s="44">
        <f>IF(SUM('BdP_Series Longas'!F53)=0,"",SUM('BdP_Series Longas'!F53))</f>
        <v>94.483311727943601</v>
      </c>
      <c r="J33" s="36">
        <f>IF(SUM('BdP_Series Longas'!C53*1000)=0,"",SUM('BdP_Series Longas'!C53*1000))</f>
        <v>188118599.99999997</v>
      </c>
    </row>
    <row r="34" spans="1:10" ht="20.100000000000001" customHeight="1" x14ac:dyDescent="0.3">
      <c r="A34" s="31">
        <f t="shared" si="0"/>
        <v>2007</v>
      </c>
      <c r="B34" s="35">
        <f>IF(SUM('Portuária Cor NUTS II Tab'!B34)=0,"",'Portuária Cor NUTS II Tab'!B34/'BdP_Series Longas'!$F54*100)</f>
        <v>38038.346455985702</v>
      </c>
      <c r="C34" s="36">
        <f>IF(SUM('Portuária Cor NUTS II Tab'!C34)=0,"",'Portuária Cor NUTS II Tab'!C34/'BdP_Series Longas'!$F54*100)</f>
        <v>6466.0453769138858</v>
      </c>
      <c r="D34" s="36">
        <f>IF(SUM('Portuária Cor NUTS II Tab'!D34)=0,"",'Portuária Cor NUTS II Tab'!D34/'BdP_Series Longas'!$F54*100)</f>
        <v>44706.997517128773</v>
      </c>
      <c r="E34" s="36">
        <f>IF(SUM('Portuária Cor NUTS II Tab'!E34)=0,"",'Portuária Cor NUTS II Tab'!E34/'BdP_Series Longas'!$F54*100)</f>
        <v>6826.7999684310198</v>
      </c>
      <c r="F34" s="36">
        <f>IF(SUM('Portuária Cor NUTS II Tab'!F34)=0,"",'Portuária Cor NUTS II Tab'!F34/'BdP_Series Longas'!$F54*100)</f>
        <v>5978.9796481185203</v>
      </c>
      <c r="G34" s="36">
        <f>IF(SUM('Portuária Cor NUTS II Tab'!G34)=0,"",'Portuária Cor NUTS II Tab'!G34/'BdP_Series Longas'!$F54*100)</f>
        <v>102017.1689665779</v>
      </c>
      <c r="H34" s="36">
        <f>IF(SUM('BdP_Series Longas'!B54*1000)=0,"",SUM('BdP_Series Longas'!B54*1000))</f>
        <v>40874200</v>
      </c>
      <c r="I34" s="44">
        <f>IF(SUM('BdP_Series Longas'!F54)=0,"",SUM('BdP_Series Longas'!F54))</f>
        <v>96.639934237245001</v>
      </c>
      <c r="J34" s="36">
        <f>IF(SUM('BdP_Series Longas'!C54*1000)=0,"",SUM('BdP_Series Longas'!C54*1000))</f>
        <v>192834000</v>
      </c>
    </row>
    <row r="35" spans="1:10" ht="20.100000000000001" customHeight="1" x14ac:dyDescent="0.3">
      <c r="A35" s="31">
        <f t="shared" si="0"/>
        <v>2008</v>
      </c>
      <c r="B35" s="35">
        <f>IF(SUM('Portuária Cor NUTS II Tab'!B35)=0,"",'Portuária Cor NUTS II Tab'!B35/'BdP_Series Longas'!$F55*100)</f>
        <v>22716.833845681547</v>
      </c>
      <c r="C35" s="36">
        <f>IF(SUM('Portuária Cor NUTS II Tab'!C35)=0,"",'Portuária Cor NUTS II Tab'!C35/'BdP_Series Longas'!$F55*100)</f>
        <v>12000.985331315205</v>
      </c>
      <c r="D35" s="36">
        <f>IF(SUM('Portuária Cor NUTS II Tab'!D35)=0,"",'Portuária Cor NUTS II Tab'!D35/'BdP_Series Longas'!$F55*100)</f>
        <v>23511.593375200955</v>
      </c>
      <c r="E35" s="36">
        <f>IF(SUM('Portuária Cor NUTS II Tab'!E35)=0,"",'Portuária Cor NUTS II Tab'!E35/'BdP_Series Longas'!$F55*100)</f>
        <v>2966.2989952112193</v>
      </c>
      <c r="F35" s="36">
        <f>IF(SUM('Portuária Cor NUTS II Tab'!F35)=0,"",'Portuária Cor NUTS II Tab'!F35/'BdP_Series Longas'!$F55*100)</f>
        <v>1537.1872365828631</v>
      </c>
      <c r="G35" s="36">
        <f>IF(SUM('Portuária Cor NUTS II Tab'!G35)=0,"",'Portuária Cor NUTS II Tab'!G35/'BdP_Series Longas'!$F55*100)</f>
        <v>62732.89878399179</v>
      </c>
      <c r="H35" s="36">
        <f>IF(SUM('BdP_Series Longas'!B55*1000)=0,"",SUM('BdP_Series Longas'!B55*1000))</f>
        <v>41047300</v>
      </c>
      <c r="I35" s="44">
        <f>IF(SUM('BdP_Series Longas'!F55)=0,"",SUM('BdP_Series Longas'!F55))</f>
        <v>99.711795903750058</v>
      </c>
      <c r="J35" s="36">
        <f>IF(SUM('BdP_Series Longas'!C55*1000)=0,"",SUM('BdP_Series Longas'!C55*1000))</f>
        <v>193449600</v>
      </c>
    </row>
    <row r="36" spans="1:10" ht="20.100000000000001" customHeight="1" x14ac:dyDescent="0.3">
      <c r="A36" s="31">
        <f t="shared" si="0"/>
        <v>2009</v>
      </c>
      <c r="B36" s="35">
        <f>IF(SUM('Portuária Cor NUTS II Tab'!B36)=0,"",'Portuária Cor NUTS II Tab'!B36/'BdP_Series Longas'!$F56*100)</f>
        <v>17160.369489851066</v>
      </c>
      <c r="C36" s="36">
        <f>IF(SUM('Portuária Cor NUTS II Tab'!C36)=0,"",'Portuária Cor NUTS II Tab'!C36/'BdP_Series Longas'!$F56*100)</f>
        <v>29178.111612670767</v>
      </c>
      <c r="D36" s="36">
        <f>IF(SUM('Portuária Cor NUTS II Tab'!D36)=0,"",'Portuária Cor NUTS II Tab'!D36/'BdP_Series Longas'!$F56*100)</f>
        <v>24167.864761918841</v>
      </c>
      <c r="E36" s="36">
        <f>IF(SUM('Portuária Cor NUTS II Tab'!E36)=0,"",'Portuária Cor NUTS II Tab'!E36/'BdP_Series Longas'!$F56*100)</f>
        <v>3208.4970304992316</v>
      </c>
      <c r="F36" s="36">
        <f>IF(SUM('Portuária Cor NUTS II Tab'!F36)=0,"",'Portuária Cor NUTS II Tab'!F36/'BdP_Series Longas'!$F56*100)</f>
        <v>1297.8103207756692</v>
      </c>
      <c r="G36" s="36">
        <f>IF(SUM('Portuária Cor NUTS II Tab'!G36)=0,"",'Portuária Cor NUTS II Tab'!G36/'BdP_Series Longas'!$F56*100)</f>
        <v>75012.653215715574</v>
      </c>
      <c r="H36" s="36">
        <f>IF(SUM('BdP_Series Longas'!B56*1000)=0,"",SUM('BdP_Series Longas'!B56*1000))</f>
        <v>37953000</v>
      </c>
      <c r="I36" s="44">
        <f>IF(SUM('BdP_Series Longas'!F56)=0,"",SUM('BdP_Series Longas'!F56))</f>
        <v>97.99251706057494</v>
      </c>
      <c r="J36" s="36">
        <f>IF(SUM('BdP_Series Longas'!C56*1000)=0,"",SUM('BdP_Series Longas'!C56*1000))</f>
        <v>187410000</v>
      </c>
    </row>
    <row r="37" spans="1:10" ht="20.100000000000001" customHeight="1" x14ac:dyDescent="0.3">
      <c r="A37" s="31">
        <f t="shared" si="0"/>
        <v>2010</v>
      </c>
      <c r="B37" s="35">
        <f>IF(SUM('Portuária Cor NUTS II Tab'!B37)=0,"",'Portuária Cor NUTS II Tab'!B37/'BdP_Series Longas'!$F57*100)</f>
        <v>59644.857400277098</v>
      </c>
      <c r="C37" s="36">
        <f>IF(SUM('Portuária Cor NUTS II Tab'!C37)=0,"",'Portuária Cor NUTS II Tab'!C37/'BdP_Series Longas'!$F57*100)</f>
        <v>11167.399085487201</v>
      </c>
      <c r="D37" s="36">
        <f>IF(SUM('Portuária Cor NUTS II Tab'!D37)=0,"",'Portuária Cor NUTS II Tab'!D37/'BdP_Series Longas'!$F57*100)</f>
        <v>25780.461569381561</v>
      </c>
      <c r="E37" s="36">
        <f>IF(SUM('Portuária Cor NUTS II Tab'!E37)=0,"",'Portuária Cor NUTS II Tab'!E37/'BdP_Series Longas'!$F57*100)</f>
        <v>2269.3477000830781</v>
      </c>
      <c r="F37" s="36">
        <f>IF(SUM('Portuária Cor NUTS II Tab'!F37)=0,"",'Portuária Cor NUTS II Tab'!F37/'BdP_Series Longas'!$F57*100)</f>
        <v>1740.5482208135218</v>
      </c>
      <c r="G37" s="36">
        <f>IF(SUM('Portuária Cor NUTS II Tab'!G37)=0,"",'Portuária Cor NUTS II Tab'!G37/'BdP_Series Longas'!$F57*100)</f>
        <v>100602.61397604246</v>
      </c>
      <c r="H37" s="36">
        <f>IF(SUM('BdP_Series Longas'!B57*1000)=0,"",SUM('BdP_Series Longas'!B57*1000))</f>
        <v>37525899.999999993</v>
      </c>
      <c r="I37" s="44">
        <f>IF(SUM('BdP_Series Longas'!F57)=0,"",SUM('BdP_Series Longas'!F57))</f>
        <v>98.473054610282517</v>
      </c>
      <c r="J37" s="36">
        <f>IF(SUM('BdP_Series Longas'!C57*1000)=0,"",SUM('BdP_Series Longas'!C57*1000))</f>
        <v>190666599.99999997</v>
      </c>
    </row>
    <row r="38" spans="1:10" ht="20.100000000000001" customHeight="1" x14ac:dyDescent="0.3">
      <c r="A38" s="31">
        <f t="shared" si="0"/>
        <v>2011</v>
      </c>
      <c r="B38" s="35">
        <f>IF(SUM('Portuária Cor NUTS II Tab'!B38)=0,"",'Portuária Cor NUTS II Tab'!B38/'BdP_Series Longas'!$F58*100)</f>
        <v>28924.811307549309</v>
      </c>
      <c r="C38" s="36">
        <f>IF(SUM('Portuária Cor NUTS II Tab'!C38)=0,"",'Portuária Cor NUTS II Tab'!C38/'BdP_Series Longas'!$F58*100)</f>
        <v>3934.509839799121</v>
      </c>
      <c r="D38" s="36">
        <f>IF(SUM('Portuária Cor NUTS II Tab'!D38)=0,"",'Portuária Cor NUTS II Tab'!D38/'BdP_Series Longas'!$F58*100)</f>
        <v>15512.067865334462</v>
      </c>
      <c r="E38" s="36">
        <f>IF(SUM('Portuária Cor NUTS II Tab'!E38)=0,"",'Portuária Cor NUTS II Tab'!E38/'BdP_Series Longas'!$F58*100)</f>
        <v>22429.830170312664</v>
      </c>
      <c r="F38" s="36">
        <f>IF(SUM('Portuária Cor NUTS II Tab'!F38)=0,"",'Portuária Cor NUTS II Tab'!F38/'BdP_Series Longas'!$F58*100)</f>
        <v>1250.0742635969593</v>
      </c>
      <c r="G38" s="36">
        <f>IF(SUM('Portuária Cor NUTS II Tab'!G38)=0,"",'Portuária Cor NUTS II Tab'!G38/'BdP_Series Longas'!$F58*100)</f>
        <v>72051.293446592506</v>
      </c>
      <c r="H38" s="36">
        <f>IF(SUM('BdP_Series Longas'!B58*1000)=0,"",SUM('BdP_Series Longas'!B58*1000))</f>
        <v>32800500</v>
      </c>
      <c r="I38" s="44">
        <f>IF(SUM('BdP_Series Longas'!F58)=0,"",SUM('BdP_Series Longas'!F58))</f>
        <v>98.893004679806708</v>
      </c>
      <c r="J38" s="36">
        <f>IF(SUM('BdP_Series Longas'!C58*1000)=0,"",SUM('BdP_Series Longas'!C58*1000))</f>
        <v>187432500</v>
      </c>
    </row>
    <row r="39" spans="1:10" ht="20.100000000000001" customHeight="1" x14ac:dyDescent="0.3">
      <c r="A39" s="31">
        <f t="shared" si="0"/>
        <v>2012</v>
      </c>
      <c r="B39" s="35">
        <f>IF(SUM('Portuária Cor NUTS II Tab'!B39)=0,"",'Portuária Cor NUTS II Tab'!B39/'BdP_Series Longas'!$F59*100)</f>
        <v>22928.963553361424</v>
      </c>
      <c r="C39" s="36">
        <f>IF(SUM('Portuária Cor NUTS II Tab'!C39)=0,"",'Portuária Cor NUTS II Tab'!C39/'BdP_Series Longas'!$F59*100)</f>
        <v>12270.621720061883</v>
      </c>
      <c r="D39" s="36">
        <f>IF(SUM('Portuária Cor NUTS II Tab'!D39)=0,"",'Portuária Cor NUTS II Tab'!D39/'BdP_Series Longas'!$F59*100)</f>
        <v>6673.45896840971</v>
      </c>
      <c r="E39" s="36">
        <f>IF(SUM('Portuária Cor NUTS II Tab'!E39)=0,"",'Portuária Cor NUTS II Tab'!E39/'BdP_Series Longas'!$F59*100)</f>
        <v>14604.317123267097</v>
      </c>
      <c r="F39" s="36" t="str">
        <f>IF(SUM('Portuária Cor NUTS II Tab'!F39)=0,"",'Portuária Cor NUTS II Tab'!F39/'BdP_Series Longas'!$F59*100)</f>
        <v/>
      </c>
      <c r="G39" s="36">
        <f>IF(SUM('Portuária Cor NUTS II Tab'!G39)=0,"",'Portuária Cor NUTS II Tab'!G39/'BdP_Series Longas'!$F59*100)</f>
        <v>56477.198262871934</v>
      </c>
      <c r="H39" s="36">
        <f>IF(SUM('BdP_Series Longas'!B59*1000)=0,"",SUM('BdP_Series Longas'!B59*1000))</f>
        <v>27318700</v>
      </c>
      <c r="I39" s="44">
        <f>IF(SUM('BdP_Series Longas'!F59)=0,"",SUM('BdP_Series Longas'!F59))</f>
        <v>97.484872999081205</v>
      </c>
      <c r="J39" s="36">
        <f>IF(SUM('BdP_Series Longas'!C59*1000)=0,"",SUM('BdP_Series Longas'!C59*1000))</f>
        <v>179827900</v>
      </c>
    </row>
    <row r="40" spans="1:10" ht="20.100000000000001" customHeight="1" x14ac:dyDescent="0.3">
      <c r="A40" s="31">
        <f t="shared" si="0"/>
        <v>2013</v>
      </c>
      <c r="B40" s="35">
        <f>IF(SUM('Portuária Cor NUTS II Tab'!B40)=0,"",'Portuária Cor NUTS II Tab'!B40/'BdP_Series Longas'!$F60*100)</f>
        <v>26261.556145075803</v>
      </c>
      <c r="C40" s="36">
        <f>IF(SUM('Portuária Cor NUTS II Tab'!C40)=0,"",'Portuária Cor NUTS II Tab'!C40/'BdP_Series Longas'!$F60*100)</f>
        <v>13194.088499938371</v>
      </c>
      <c r="D40" s="36">
        <f>IF(SUM('Portuária Cor NUTS II Tab'!D40)=0,"",'Portuária Cor NUTS II Tab'!D40/'BdP_Series Longas'!$F60*100)</f>
        <v>3782.2571157401712</v>
      </c>
      <c r="E40" s="36">
        <f>IF(SUM('Portuária Cor NUTS II Tab'!E40)=0,"",'Portuária Cor NUTS II Tab'!E40/'BdP_Series Longas'!$F60*100)</f>
        <v>2556.0961419943305</v>
      </c>
      <c r="F40" s="36" t="str">
        <f>IF(SUM('Portuária Cor NUTS II Tab'!F40)=0,"",'Portuária Cor NUTS II Tab'!F40/'BdP_Series Longas'!$F60*100)</f>
        <v/>
      </c>
      <c r="G40" s="36">
        <f>IF(SUM('Portuária Cor NUTS II Tab'!G40)=0,"",'Portuária Cor NUTS II Tab'!G40/'BdP_Series Longas'!$F60*100)</f>
        <v>45793.981358437086</v>
      </c>
      <c r="H40" s="36">
        <f>IF(SUM('BdP_Series Longas'!B60*1000)=0,"",SUM('BdP_Series Longas'!B60*1000))</f>
        <v>26005900</v>
      </c>
      <c r="I40" s="44">
        <f>IF(SUM('BdP_Series Longas'!F60)=0,"",SUM('BdP_Series Longas'!F60))</f>
        <v>96.709977351293347</v>
      </c>
      <c r="J40" s="36">
        <f>IF(SUM('BdP_Series Longas'!C60*1000)=0,"",SUM('BdP_Series Longas'!C60*1000))</f>
        <v>178168599.99999997</v>
      </c>
    </row>
    <row r="41" spans="1:10" ht="20.100000000000001" customHeight="1" x14ac:dyDescent="0.3">
      <c r="A41" s="31">
        <f t="shared" si="0"/>
        <v>2014</v>
      </c>
      <c r="B41" s="35">
        <f>IF(SUM('Portuária Cor NUTS II Tab'!B41)=0,"",'Portuária Cor NUTS II Tab'!B41/'BdP_Series Longas'!$F61*100)</f>
        <v>30314.90815628905</v>
      </c>
      <c r="C41" s="36">
        <f>IF(SUM('Portuária Cor NUTS II Tab'!C41)=0,"",'Portuária Cor NUTS II Tab'!C41/'BdP_Series Longas'!$F61*100)</f>
        <v>997.05422735817513</v>
      </c>
      <c r="D41" s="36">
        <f>IF(SUM('Portuária Cor NUTS II Tab'!D41)=0,"",'Portuária Cor NUTS II Tab'!D41/'BdP_Series Longas'!$F61*100)</f>
        <v>3119.4799819665013</v>
      </c>
      <c r="E41" s="36">
        <f>IF(SUM('Portuária Cor NUTS II Tab'!E41)=0,"",'Portuária Cor NUTS II Tab'!E41/'BdP_Series Longas'!$F61*100)</f>
        <v>1746.9995576276206</v>
      </c>
      <c r="F41" s="36">
        <f>IF(SUM('Portuária Cor NUTS II Tab'!F41)=0,"",'Portuária Cor NUTS II Tab'!F41/'BdP_Series Longas'!$F61*100)</f>
        <v>144.9266893901825</v>
      </c>
      <c r="G41" s="36">
        <f>IF(SUM('Portuária Cor NUTS II Tab'!G41)=0,"",'Portuária Cor NUTS II Tab'!G41/'BdP_Series Longas'!$F61*100)</f>
        <v>36323.36861263153</v>
      </c>
      <c r="H41" s="36">
        <f>IF(SUM('BdP_Series Longas'!B61*1000)=0,"",SUM('BdP_Series Longas'!B61*1000))</f>
        <v>26601100</v>
      </c>
      <c r="I41" s="44">
        <f>IF(SUM('BdP_Series Longas'!F61)=0,"",SUM('BdP_Series Longas'!F61))</f>
        <v>97.7880613959573</v>
      </c>
      <c r="J41" s="36">
        <f>IF(SUM('BdP_Series Longas'!C61*1000)=0,"",SUM('BdP_Series Longas'!C61*1000))</f>
        <v>179580100</v>
      </c>
    </row>
    <row r="42" spans="1:10" ht="20.100000000000001" customHeight="1" x14ac:dyDescent="0.3">
      <c r="A42" s="31">
        <f t="shared" si="0"/>
        <v>2015</v>
      </c>
      <c r="B42" s="35">
        <f>IF(SUM('Portuária Cor NUTS II Tab'!B42)=0,"",'Portuária Cor NUTS II Tab'!B42/'BdP_Series Longas'!$F62*100)</f>
        <v>13819.800147024545</v>
      </c>
      <c r="C42" s="36">
        <f>IF(SUM('Portuária Cor NUTS II Tab'!C42)=0,"",'Portuária Cor NUTS II Tab'!C42/'BdP_Series Longas'!$F62*100)</f>
        <v>1601.4317322001684</v>
      </c>
      <c r="D42" s="36">
        <f>IF(SUM('Portuária Cor NUTS II Tab'!D42)=0,"",'Portuária Cor NUTS II Tab'!D42/'BdP_Series Longas'!$F62*100)</f>
        <v>8587.3962767073663</v>
      </c>
      <c r="E42" s="36">
        <f>IF(SUM('Portuária Cor NUTS II Tab'!E42)=0,"",'Portuária Cor NUTS II Tab'!E42/'BdP_Series Longas'!$F62*100)</f>
        <v>11115.379025578684</v>
      </c>
      <c r="F42" s="36">
        <f>IF(SUM('Portuária Cor NUTS II Tab'!F42)=0,"",'Portuária Cor NUTS II Tab'!F42/'BdP_Series Longas'!$F62*100)</f>
        <v>2181.4713159700932</v>
      </c>
      <c r="G42" s="36">
        <f>IF(SUM('Portuária Cor NUTS II Tab'!G42)=0,"",'Portuária Cor NUTS II Tab'!G42/'BdP_Series Longas'!$F62*100)</f>
        <v>37305.478497480857</v>
      </c>
      <c r="H42" s="36">
        <f>IF(SUM('BdP_Series Longas'!B62*1000)=0,"",SUM('BdP_Series Longas'!B62*1000))</f>
        <v>28175600.000000004</v>
      </c>
      <c r="I42" s="44">
        <f>IF(SUM('BdP_Series Longas'!F62)=0,"",SUM('BdP_Series Longas'!F62))</f>
        <v>98.973934894021781</v>
      </c>
      <c r="J42" s="36">
        <f>IF(SUM('BdP_Series Longas'!C62*1000)=0,"",SUM('BdP_Series Longas'!C62*1000))</f>
        <v>182798200</v>
      </c>
    </row>
    <row r="43" spans="1:10" ht="20.100000000000001" customHeight="1" x14ac:dyDescent="0.3">
      <c r="A43" s="31">
        <f t="shared" si="0"/>
        <v>2016</v>
      </c>
      <c r="B43" s="35">
        <f>IF(SUM('Portuária Cor NUTS II Tab'!B43)=0,"",'Portuária Cor NUTS II Tab'!B43/'BdP_Series Longas'!$F63*100)</f>
        <v>17461.233433294226</v>
      </c>
      <c r="C43" s="36">
        <f>IF(SUM('Portuária Cor NUTS II Tab'!C43)=0,"",'Portuária Cor NUTS II Tab'!C43/'BdP_Series Longas'!$F63*100)</f>
        <v>598.00206968397526</v>
      </c>
      <c r="D43" s="36">
        <f>IF(SUM('Portuária Cor NUTS II Tab'!D43)=0,"",'Portuária Cor NUTS II Tab'!D43/'BdP_Series Longas'!$F63*100)</f>
        <v>2795.8616764717081</v>
      </c>
      <c r="E43" s="36">
        <f>IF(SUM('Portuária Cor NUTS II Tab'!E43)=0,"",'Portuária Cor NUTS II Tab'!E43/'BdP_Series Longas'!$F63*100)</f>
        <v>984.86940863106668</v>
      </c>
      <c r="F43" s="36">
        <f>IF(SUM('Portuária Cor NUTS II Tab'!F43)=0,"",'Portuária Cor NUTS II Tab'!F43/'BdP_Series Longas'!$F63*100)</f>
        <v>533.25884560780526</v>
      </c>
      <c r="G43" s="36">
        <f>IF(SUM('Portuária Cor NUTS II Tab'!G43)=0,"",'Portuária Cor NUTS II Tab'!G43/'BdP_Series Longas'!$F63*100)</f>
        <v>22373.225433688782</v>
      </c>
      <c r="H43" s="36">
        <f>IF(SUM('BdP_Series Longas'!B63*1000)=0,"",SUM('BdP_Series Longas'!B63*1000))</f>
        <v>28893400</v>
      </c>
      <c r="I43" s="44">
        <f>IF(SUM('BdP_Series Longas'!F63)=0,"",SUM('BdP_Series Longas'!F63))</f>
        <v>99.999653900198652</v>
      </c>
      <c r="J43" s="36">
        <f>IF(SUM('BdP_Series Longas'!C63*1000)=0,"",SUM('BdP_Series Longas'!C63*1000))</f>
        <v>186489800</v>
      </c>
    </row>
    <row r="44" spans="1:10" ht="20.100000000000001" customHeight="1" x14ac:dyDescent="0.3">
      <c r="A44" s="31">
        <f t="shared" si="0"/>
        <v>2017</v>
      </c>
      <c r="B44" s="35" t="str">
        <f>IF(SUM('Portuária Cor NUTS II Tab'!B44)=0,"",'Portuária Cor NUTS II Tab'!B44/'BdP_Series Longas'!$F64*100)</f>
        <v/>
      </c>
      <c r="C44" s="36" t="str">
        <f>IF(SUM('Portuária Cor NUTS II Tab'!C44)=0,"",'Portuária Cor NUTS II Tab'!C44/'BdP_Series Longas'!$F64*100)</f>
        <v/>
      </c>
      <c r="D44" s="36" t="str">
        <f>IF(SUM('Portuária Cor NUTS II Tab'!D44)=0,"",'Portuária Cor NUTS II Tab'!D44/'BdP_Series Longas'!$F64*100)</f>
        <v/>
      </c>
      <c r="E44" s="36" t="str">
        <f>IF(SUM('Portuária Cor NUTS II Tab'!E44)=0,"",'Portuária Cor NUTS II Tab'!E44/'BdP_Series Longas'!$F64*100)</f>
        <v/>
      </c>
      <c r="F44" s="36" t="str">
        <f>IF(SUM('Portuária Cor NUTS II Tab'!F44)=0,"",'Portuária Cor NUTS II Tab'!F44/'BdP_Series Longas'!$F64*100)</f>
        <v/>
      </c>
      <c r="G44" s="36">
        <f>IF(SUM('Portuária Cor NUTS II Tab'!G44)=0,"",'Portuária Cor NUTS II Tab'!G44/'BdP_Series Longas'!$F64*100)</f>
        <v>30224.734148937143</v>
      </c>
      <c r="H44" s="36">
        <f>IF(SUM('BdP_Series Longas'!B64*1000)=0,"",SUM('BdP_Series Longas'!B64*1000))</f>
        <v>32213000</v>
      </c>
      <c r="I44" s="44">
        <f>IF(SUM('BdP_Series Longas'!F64)=0,"",SUM('BdP_Series Longas'!F64))</f>
        <v>102.09449601092726</v>
      </c>
      <c r="J44" s="36">
        <f>IF(SUM('BdP_Series Longas'!C64*1000)=0,"",SUM('BdP_Series Longas'!C64*1000))</f>
        <v>193028800.00000003</v>
      </c>
    </row>
    <row r="45" spans="1:10" ht="20.100000000000001" customHeight="1" x14ac:dyDescent="0.3">
      <c r="A45" s="31">
        <f t="shared" si="0"/>
        <v>2018</v>
      </c>
      <c r="B45" s="35" t="str">
        <f>IF(SUM('Portuária Cor NUTS II Tab'!B45)=0,"",'Portuária Cor NUTS II Tab'!B45/'BdP_Series Longas'!$F65*100)</f>
        <v/>
      </c>
      <c r="C45" s="36" t="str">
        <f>IF(SUM('Portuária Cor NUTS II Tab'!C45)=0,"",'Portuária Cor NUTS II Tab'!C45/'BdP_Series Longas'!$F65*100)</f>
        <v/>
      </c>
      <c r="D45" s="36" t="str">
        <f>IF(SUM('Portuária Cor NUTS II Tab'!D45)=0,"",'Portuária Cor NUTS II Tab'!D45/'BdP_Series Longas'!$F65*100)</f>
        <v/>
      </c>
      <c r="E45" s="36" t="str">
        <f>IF(SUM('Portuária Cor NUTS II Tab'!E45)=0,"",'Portuária Cor NUTS II Tab'!E45/'BdP_Series Longas'!$F65*100)</f>
        <v/>
      </c>
      <c r="F45" s="36" t="str">
        <f>IF(SUM('Portuária Cor NUTS II Tab'!F45)=0,"",'Portuária Cor NUTS II Tab'!F45/'BdP_Series Longas'!$F65*100)</f>
        <v/>
      </c>
      <c r="G45" s="36">
        <f>IF(SUM('Portuária Cor NUTS II Tab'!G45)=0,"",'Portuária Cor NUTS II Tab'!G45/'BdP_Series Longas'!$F65*100)</f>
        <v>22420.337469404843</v>
      </c>
      <c r="H45" s="36">
        <f>IF(SUM('BdP_Series Longas'!B65*1000)=0,"",SUM('BdP_Series Longas'!B65*1000))</f>
        <v>34204500</v>
      </c>
      <c r="I45" s="44">
        <f>IF(SUM('BdP_Series Longas'!F65)=0,"",SUM('BdP_Series Longas'!F65))</f>
        <v>105.11306991770088</v>
      </c>
      <c r="J45" s="36">
        <f>IF(SUM('BdP_Series Longas'!C65*1000)=0,"",SUM('BdP_Series Longas'!C65*1000))</f>
        <v>198528700</v>
      </c>
    </row>
    <row r="46" spans="1:10" ht="20.100000000000001" customHeight="1" x14ac:dyDescent="0.3">
      <c r="A46" s="31">
        <f t="shared" si="0"/>
        <v>2019</v>
      </c>
      <c r="B46" s="35" t="str">
        <f>IF(SUM('Portuária Cor NUTS II Tab'!B46)=0,"",'Portuária Cor NUTS II Tab'!B46/'BdP_Series Longas'!$F66*100)</f>
        <v/>
      </c>
      <c r="C46" s="36" t="str">
        <f>IF(SUM('Portuária Cor NUTS II Tab'!C46)=0,"",'Portuária Cor NUTS II Tab'!C46/'BdP_Series Longas'!$F66*100)</f>
        <v/>
      </c>
      <c r="D46" s="36" t="str">
        <f>IF(SUM('Portuária Cor NUTS II Tab'!D46)=0,"",'Portuária Cor NUTS II Tab'!D46/'BdP_Series Longas'!$F66*100)</f>
        <v/>
      </c>
      <c r="E46" s="36" t="str">
        <f>IF(SUM('Portuária Cor NUTS II Tab'!E46)=0,"",'Portuária Cor NUTS II Tab'!E46/'BdP_Series Longas'!$F66*100)</f>
        <v/>
      </c>
      <c r="F46" s="36" t="str">
        <f>IF(SUM('Portuária Cor NUTS II Tab'!F46)=0,"",'Portuária Cor NUTS II Tab'!F46/'BdP_Series Longas'!$F66*100)</f>
        <v/>
      </c>
      <c r="G46" s="36">
        <f>IF(SUM('Portuária Cor NUTS II Tab'!G46)=0,"",'Portuária Cor NUTS II Tab'!G46/'BdP_Series Longas'!$F66*100)</f>
        <v>31644.102305602722</v>
      </c>
      <c r="H46" s="36">
        <f>IF(SUM('BdP_Series Longas'!B66*1000)=0,"",SUM('BdP_Series Longas'!B66*1000))</f>
        <v>36047300</v>
      </c>
      <c r="I46" s="44">
        <f>IF(SUM('BdP_Series Longas'!F66)=0,"",SUM('BdP_Series Longas'!F66))</f>
        <v>107.67824497257767</v>
      </c>
      <c r="J46" s="36">
        <f>IF(SUM('BdP_Series Longas'!C66*1000)=0,"",SUM('BdP_Series Longas'!C66*1000))</f>
        <v>203854900</v>
      </c>
    </row>
    <row r="47" spans="1:10" ht="20.100000000000001" customHeight="1" x14ac:dyDescent="0.3">
      <c r="A47" s="31">
        <f t="shared" si="0"/>
        <v>2020</v>
      </c>
      <c r="B47" s="35" t="str">
        <f>IF(SUM('Portuária Cor NUTS II Tab'!B47)=0,"",'Portuária Cor NUTS II Tab'!B47/'BdP_Series Longas'!$F67*100)</f>
        <v/>
      </c>
      <c r="C47" s="36" t="str">
        <f>IF(SUM('Portuária Cor NUTS II Tab'!C47)=0,"",'Portuária Cor NUTS II Tab'!C47/'BdP_Series Longas'!$F67*100)</f>
        <v/>
      </c>
      <c r="D47" s="36" t="str">
        <f>IF(SUM('Portuária Cor NUTS II Tab'!D47)=0,"",'Portuária Cor NUTS II Tab'!D47/'BdP_Series Longas'!$F67*100)</f>
        <v/>
      </c>
      <c r="E47" s="36" t="str">
        <f>IF(SUM('Portuária Cor NUTS II Tab'!E47)=0,"",'Portuária Cor NUTS II Tab'!E47/'BdP_Series Longas'!$F67*100)</f>
        <v/>
      </c>
      <c r="F47" s="36" t="str">
        <f>IF(SUM('Portuária Cor NUTS II Tab'!F47)=0,"",'Portuária Cor NUTS II Tab'!F47/'BdP_Series Longas'!$F67*100)</f>
        <v/>
      </c>
      <c r="G47" s="36">
        <f>IF(SUM('Portuária Cor NUTS II Tab'!G47)=0,"",'Portuária Cor NUTS II Tab'!G47/'BdP_Series Longas'!$F67*100)</f>
        <v>72627.160452339405</v>
      </c>
      <c r="H47" s="36">
        <f>IF(SUM('BdP_Series Longas'!B67*1000)=0,"",SUM('BdP_Series Longas'!B67*1000))</f>
        <v>35262500</v>
      </c>
      <c r="I47" s="44">
        <f>IF(SUM('BdP_Series Longas'!F67)=0,"",SUM('BdP_Series Longas'!F67))</f>
        <v>109.20893300248137</v>
      </c>
      <c r="J47" s="36">
        <f>IF(SUM('BdP_Series Longas'!C67*1000)=0,"",SUM('BdP_Series Longas'!C67*1000))</f>
        <v>186933900.00000003</v>
      </c>
    </row>
    <row r="48" spans="1:10" ht="20.100000000000001" customHeight="1" x14ac:dyDescent="0.3">
      <c r="A48" s="31">
        <f t="shared" si="0"/>
        <v>2021</v>
      </c>
      <c r="B48" s="35" t="str">
        <f>IF(SUM('Portuária Cor NUTS II Tab'!B48)=0,"",'Portuária Cor NUTS II Tab'!B48/'BdP_Series Longas'!$F68*100)</f>
        <v/>
      </c>
      <c r="C48" s="36" t="str">
        <f>IF(SUM('Portuária Cor NUTS II Tab'!C48)=0,"",'Portuária Cor NUTS II Tab'!C48/'BdP_Series Longas'!$F68*100)</f>
        <v/>
      </c>
      <c r="D48" s="36" t="str">
        <f>IF(SUM('Portuária Cor NUTS II Tab'!D48)=0,"",'Portuária Cor NUTS II Tab'!D48/'BdP_Series Longas'!$F68*100)</f>
        <v/>
      </c>
      <c r="E48" s="36" t="str">
        <f>IF(SUM('Portuária Cor NUTS II Tab'!E48)=0,"",'Portuária Cor NUTS II Tab'!E48/'BdP_Series Longas'!$F68*100)</f>
        <v/>
      </c>
      <c r="F48" s="36" t="str">
        <f>IF(SUM('Portuária Cor NUTS II Tab'!F48)=0,"",'Portuária Cor NUTS II Tab'!F48/'BdP_Series Longas'!$F68*100)</f>
        <v/>
      </c>
      <c r="G48" s="36">
        <f>IF(SUM('Portuária Cor NUTS II Tab'!G48)=0,"",'Portuária Cor NUTS II Tab'!G48/'BdP_Series Longas'!$F68*100)</f>
        <v>86840.387077892912</v>
      </c>
      <c r="H48" s="36">
        <f>IF(SUM('BdP_Series Longas'!B68*1000)=0,"",SUM('BdP_Series Longas'!B68*1000))</f>
        <v>38106500</v>
      </c>
      <c r="I48" s="44">
        <f>IF(SUM('BdP_Series Longas'!F68)=0,"",SUM('BdP_Series Longas'!F68))</f>
        <v>114.5195701520738</v>
      </c>
      <c r="J48" s="36">
        <f>IF(SUM('BdP_Series Longas'!C68*1000)=0,"",SUM('BdP_Series Longas'!C68*1000))</f>
        <v>197659099.99999997</v>
      </c>
    </row>
    <row r="49" spans="1:10" ht="20.100000000000001" customHeight="1" x14ac:dyDescent="0.3">
      <c r="A49" s="31">
        <f t="shared" si="0"/>
        <v>2022</v>
      </c>
      <c r="B49" s="35" t="str">
        <f>IF(SUM('Portuária Cor NUTS II Tab'!B49)=0,"",'Portuária Cor NUTS II Tab'!B49/'BdP_Series Longas'!$F69*100)</f>
        <v/>
      </c>
      <c r="C49" s="36" t="str">
        <f>IF(SUM('Portuária Cor NUTS II Tab'!C49)=0,"",'Portuária Cor NUTS II Tab'!C49/'BdP_Series Longas'!$F69*100)</f>
        <v/>
      </c>
      <c r="D49" s="36" t="str">
        <f>IF(SUM('Portuária Cor NUTS II Tab'!D49)=0,"",'Portuária Cor NUTS II Tab'!D49/'BdP_Series Longas'!$F69*100)</f>
        <v/>
      </c>
      <c r="E49" s="36" t="str">
        <f>IF(SUM('Portuária Cor NUTS II Tab'!E49)=0,"",'Portuária Cor NUTS II Tab'!E49/'BdP_Series Longas'!$F69*100)</f>
        <v/>
      </c>
      <c r="F49" s="36" t="str">
        <f>IF(SUM('Portuária Cor NUTS II Tab'!F49)=0,"",'Portuária Cor NUTS II Tab'!F49/'BdP_Series Longas'!$F69*100)</f>
        <v/>
      </c>
      <c r="G49" s="36">
        <f>IF(SUM('Portuária Cor NUTS II Tab'!G49)=0,"",'Portuária Cor NUTS II Tab'!G49/'BdP_Series Longas'!$F69*100)</f>
        <v>130601.06670419495</v>
      </c>
      <c r="H49" s="36">
        <f>IF(SUM('BdP_Series Longas'!B69*1000)=0,"",SUM('BdP_Series Longas'!B69*1000))</f>
        <v>39248500</v>
      </c>
      <c r="I49" s="44">
        <f>IF(SUM('BdP_Series Longas'!F69)=0,"",SUM('BdP_Series Longas'!F69))</f>
        <v>123.99327362829153</v>
      </c>
      <c r="J49" s="36">
        <f>IF(SUM('BdP_Series Longas'!C69*1000)=0,"",SUM('BdP_Series Longas'!C69*1000))</f>
        <v>211154300</v>
      </c>
    </row>
    <row r="50" spans="1:10" ht="20.100000000000001" customHeight="1" x14ac:dyDescent="0.3">
      <c r="A50" s="31">
        <f t="shared" si="0"/>
        <v>2023</v>
      </c>
      <c r="B50" s="35" t="str">
        <f>IF(SUM('Portuária Cor NUTS II Tab'!B50)=0,"",'Portuária Cor NUTS II Tab'!B50/'BdP_Series Longas'!$F70*100)</f>
        <v/>
      </c>
      <c r="C50" s="36" t="str">
        <f>IF(SUM('Portuária Cor NUTS II Tab'!C50)=0,"",'Portuária Cor NUTS II Tab'!C50/'BdP_Series Longas'!$F70*100)</f>
        <v/>
      </c>
      <c r="D50" s="36" t="str">
        <f>IF(SUM('Portuária Cor NUTS II Tab'!D50)=0,"",'Portuária Cor NUTS II Tab'!D50/'BdP_Series Longas'!$F70*100)</f>
        <v/>
      </c>
      <c r="E50" s="36" t="str">
        <f>IF(SUM('Portuária Cor NUTS II Tab'!E50)=0,"",'Portuária Cor NUTS II Tab'!E50/'BdP_Series Longas'!$F70*100)</f>
        <v/>
      </c>
      <c r="F50" s="36" t="str">
        <f>IF(SUM('Portuária Cor NUTS II Tab'!F50)=0,"",'Portuária Cor NUTS II Tab'!F50/'BdP_Series Longas'!$F70*100)</f>
        <v/>
      </c>
      <c r="G50" s="36">
        <f>IF(SUM('Portuária Cor NUTS II Tab'!G50)=0,"",'Portuária Cor NUTS II Tab'!G50/'BdP_Series Longas'!$F70*100)</f>
        <v>63524.235653420692</v>
      </c>
      <c r="H50" s="36">
        <f>IF(SUM('BdP_Series Longas'!B70*1000)=0,"",SUM('BdP_Series Longas'!B70*1000))</f>
        <v>40249000</v>
      </c>
      <c r="I50" s="44">
        <f>IF(SUM('BdP_Series Longas'!F70)=0,"",SUM('BdP_Series Longas'!F70))</f>
        <v>127.88441948868294</v>
      </c>
      <c r="J50" s="36">
        <f>IF(SUM('BdP_Series Longas'!C70*1000)=0,"",SUM('BdP_Series Longas'!C70*1000))</f>
        <v>215929000</v>
      </c>
    </row>
    <row r="51" spans="1:10" ht="20.100000000000001" customHeight="1" thickBot="1" x14ac:dyDescent="0.35">
      <c r="A51" s="31"/>
      <c r="B51" s="36"/>
      <c r="C51" s="36"/>
      <c r="D51" s="36"/>
      <c r="E51" s="36"/>
      <c r="F51" s="36"/>
      <c r="G51" s="36"/>
      <c r="H51" s="36"/>
      <c r="I51" s="44"/>
      <c r="J51" s="36"/>
    </row>
    <row r="52" spans="1:10" ht="57.6" customHeight="1" x14ac:dyDescent="0.3">
      <c r="A52" s="87" t="s">
        <v>82</v>
      </c>
      <c r="B52" s="87"/>
      <c r="C52" s="87"/>
      <c r="D52" s="87"/>
      <c r="E52" s="87"/>
      <c r="F52" s="87"/>
      <c r="G52" s="87"/>
      <c r="H52" s="87"/>
      <c r="I52" s="87"/>
      <c r="J52" s="87"/>
    </row>
    <row r="53" spans="1:10" x14ac:dyDescent="0.3">
      <c r="A53" s="84" t="str">
        <f>'Portuária Cor NUTS II Tab'!A53</f>
        <v>2010-2023:</v>
      </c>
      <c r="B53" s="74"/>
      <c r="C53" s="74"/>
      <c r="D53" s="74"/>
      <c r="E53" s="74"/>
      <c r="F53" s="74"/>
      <c r="G53" s="74"/>
      <c r="H53" s="74"/>
      <c r="I53" s="74"/>
      <c r="J53" s="74"/>
    </row>
    <row r="54" spans="1:10" x14ac:dyDescent="0.3">
      <c r="A54" s="74" t="s">
        <v>129</v>
      </c>
      <c r="B54" s="74"/>
      <c r="C54" s="74"/>
      <c r="D54" s="74"/>
      <c r="E54" s="74"/>
      <c r="F54" s="74"/>
      <c r="G54" s="74"/>
      <c r="H54" s="74"/>
      <c r="I54" s="74"/>
      <c r="J54" s="74"/>
    </row>
    <row r="55" spans="1:10" ht="15" customHeight="1" x14ac:dyDescent="0.3">
      <c r="A55" s="74" t="s">
        <v>61</v>
      </c>
      <c r="B55" s="74"/>
      <c r="C55" s="74"/>
      <c r="D55" s="74"/>
      <c r="E55" s="74"/>
      <c r="F55" s="74"/>
      <c r="G55" s="74"/>
      <c r="H55" s="74"/>
      <c r="I55" s="74"/>
      <c r="J55" s="74"/>
    </row>
    <row r="56" spans="1:10" ht="57.6" customHeight="1" x14ac:dyDescent="0.3">
      <c r="A56" s="74" t="s">
        <v>44</v>
      </c>
      <c r="B56" s="74"/>
      <c r="C56" s="74"/>
      <c r="D56" s="74"/>
      <c r="E56" s="74"/>
      <c r="F56" s="74"/>
      <c r="G56" s="74"/>
      <c r="H56" s="74"/>
      <c r="I56" s="74"/>
      <c r="J56" s="74"/>
    </row>
    <row r="57" spans="1:10" x14ac:dyDescent="0.3">
      <c r="A57" s="40"/>
    </row>
  </sheetData>
  <sheetProtection algorithmName="SHA-512" hashValue="9PhHHyNM2jif0R1eVAVSpdQqTW/uUCy9BfoOq1yYYnxIh+aoHpZ7lpJTtLh2elw0PIqtcPobrGwuPJV6+Dh6nA==" saltValue="1PTFoqdnE9wahwP6NWTayw==" spinCount="100000" sheet="1" objects="1" scenarios="1" autoFilter="0"/>
  <mergeCells count="9">
    <mergeCell ref="A55:J55"/>
    <mergeCell ref="A56:J56"/>
    <mergeCell ref="A1:J1"/>
    <mergeCell ref="A3:A4"/>
    <mergeCell ref="B3:G3"/>
    <mergeCell ref="H3:J3"/>
    <mergeCell ref="A52:J52"/>
    <mergeCell ref="A53:J53"/>
    <mergeCell ref="A54:J54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90" fitToHeight="0" orientation="landscape" verticalDpi="300" r:id="rId1"/>
  <headerFooter alignWithMargins="0"/>
  <colBreaks count="1" manualBreakCount="1">
    <brk id="7" max="1048575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Folha23">
    <tabColor rgb="FF92D050"/>
    <pageSetUpPr fitToPage="1"/>
  </sheetPr>
  <dimension ref="A1:CP48"/>
  <sheetViews>
    <sheetView showGridLines="0" zoomScaleNormal="100" workbookViewId="0">
      <pane ySplit="2" topLeftCell="A25" activePane="bottomLeft" state="frozen"/>
      <selection sqref="A1:I1"/>
      <selection pane="bottomLeft" activeCell="A43" sqref="A43:X43"/>
    </sheetView>
  </sheetViews>
  <sheetFormatPr defaultColWidth="7" defaultRowHeight="14.4" x14ac:dyDescent="0.3"/>
  <cols>
    <col min="1" max="27" width="9.109375" style="34" customWidth="1"/>
    <col min="28" max="30" width="11.5546875" style="34" customWidth="1"/>
    <col min="31" max="16384" width="7" style="34"/>
  </cols>
  <sheetData>
    <row r="1" spans="1:94" s="22" customFormat="1" ht="33" customHeight="1" x14ac:dyDescent="0.3">
      <c r="A1" s="85" t="s">
        <v>39</v>
      </c>
      <c r="B1" s="85"/>
    </row>
    <row r="2" spans="1:94" s="23" customFormat="1" ht="19.5" customHeight="1" x14ac:dyDescent="0.3">
      <c r="A2" s="86" t="str">
        <f>Portuaria_Const_Dados_Graf!B1&amp; " - Investimento em Infraestruturas Portuárias - Dados encadeados em volume (ano de referência = 2016)"</f>
        <v>Continente - Investimento em Infraestruturas Portuárias - Dados encadeados em volume (ano de referência = 2016)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</row>
    <row r="3" spans="1:94" s="23" customFormat="1" ht="19.5" customHeight="1" x14ac:dyDescent="0.3"/>
    <row r="4" spans="1:94" s="30" customFormat="1" ht="30" customHeight="1" x14ac:dyDescent="0.3">
      <c r="C4" s="29"/>
      <c r="D4" s="29"/>
      <c r="F4" s="29"/>
      <c r="G4" s="29"/>
      <c r="I4" s="29"/>
      <c r="J4" s="29"/>
      <c r="L4" s="29"/>
      <c r="M4" s="29"/>
      <c r="O4" s="29"/>
      <c r="P4" s="29"/>
      <c r="R4" s="29"/>
      <c r="S4" s="29"/>
      <c r="U4" s="29"/>
      <c r="V4" s="29"/>
      <c r="X4" s="29"/>
      <c r="Y4" s="29"/>
      <c r="AA4" s="29"/>
      <c r="AB4" s="29"/>
      <c r="AD4" s="29"/>
      <c r="AE4" s="29"/>
      <c r="AG4" s="29"/>
      <c r="AH4" s="29"/>
      <c r="AJ4" s="29"/>
      <c r="AK4" s="29"/>
      <c r="AM4" s="29"/>
      <c r="AN4" s="29"/>
      <c r="AP4" s="29"/>
      <c r="AQ4" s="29"/>
      <c r="AS4" s="29"/>
      <c r="AT4" s="29"/>
      <c r="AV4" s="29"/>
      <c r="AW4" s="29"/>
      <c r="AY4" s="29"/>
      <c r="AZ4" s="29"/>
      <c r="BB4" s="29"/>
      <c r="BC4" s="29"/>
      <c r="BE4" s="29"/>
      <c r="BF4" s="29"/>
      <c r="BH4" s="29"/>
      <c r="BI4" s="29"/>
      <c r="BK4" s="29"/>
      <c r="BL4" s="29"/>
      <c r="BN4" s="29"/>
      <c r="BO4" s="29"/>
      <c r="BQ4" s="29"/>
      <c r="BR4" s="29"/>
      <c r="BT4" s="29"/>
      <c r="BU4" s="29"/>
      <c r="BW4" s="29"/>
      <c r="BX4" s="29"/>
      <c r="BZ4" s="29"/>
      <c r="CA4" s="29"/>
      <c r="CC4" s="29"/>
      <c r="CD4" s="29"/>
      <c r="CF4" s="29"/>
      <c r="CG4" s="29"/>
      <c r="CI4" s="29"/>
      <c r="CJ4" s="29"/>
      <c r="CL4" s="29"/>
      <c r="CM4" s="29"/>
      <c r="CO4" s="29"/>
      <c r="CP4" s="29"/>
    </row>
    <row r="5" spans="1:94" ht="20.100000000000001" customHeight="1" x14ac:dyDescent="0.3"/>
    <row r="6" spans="1:94" ht="20.100000000000001" customHeight="1" x14ac:dyDescent="0.3"/>
    <row r="7" spans="1:94" ht="20.100000000000001" customHeight="1" x14ac:dyDescent="0.3"/>
    <row r="8" spans="1:94" ht="20.100000000000001" customHeight="1" x14ac:dyDescent="0.3"/>
    <row r="9" spans="1:94" ht="20.100000000000001" customHeight="1" x14ac:dyDescent="0.3"/>
    <row r="10" spans="1:94" ht="20.100000000000001" customHeight="1" x14ac:dyDescent="0.3"/>
    <row r="11" spans="1:94" ht="20.100000000000001" customHeight="1" x14ac:dyDescent="0.3"/>
    <row r="12" spans="1:94" ht="20.100000000000001" customHeight="1" x14ac:dyDescent="0.3"/>
    <row r="13" spans="1:94" ht="20.100000000000001" customHeight="1" x14ac:dyDescent="0.3"/>
    <row r="14" spans="1:94" ht="20.100000000000001" customHeight="1" x14ac:dyDescent="0.3"/>
    <row r="15" spans="1:94" ht="20.100000000000001" customHeight="1" x14ac:dyDescent="0.3"/>
    <row r="16" spans="1:94" ht="20.100000000000001" customHeight="1" x14ac:dyDescent="0.3"/>
    <row r="17" s="34" customFormat="1" ht="20.100000000000001" customHeight="1" x14ac:dyDescent="0.3"/>
    <row r="18" s="34" customFormat="1" ht="20.100000000000001" customHeight="1" x14ac:dyDescent="0.3"/>
    <row r="19" s="34" customFormat="1" ht="20.100000000000001" customHeight="1" x14ac:dyDescent="0.3"/>
    <row r="20" s="34" customFormat="1" ht="20.100000000000001" customHeight="1" x14ac:dyDescent="0.3"/>
    <row r="21" s="34" customFormat="1" ht="20.100000000000001" customHeight="1" x14ac:dyDescent="0.3"/>
    <row r="22" s="34" customFormat="1" ht="20.100000000000001" customHeight="1" x14ac:dyDescent="0.3"/>
    <row r="23" s="34" customFormat="1" ht="20.100000000000001" customHeight="1" x14ac:dyDescent="0.3"/>
    <row r="24" s="34" customFormat="1" ht="20.100000000000001" customHeight="1" x14ac:dyDescent="0.3"/>
    <row r="25" s="34" customFormat="1" ht="20.100000000000001" customHeight="1" x14ac:dyDescent="0.3"/>
    <row r="26" s="34" customFormat="1" ht="20.100000000000001" customHeight="1" x14ac:dyDescent="0.3"/>
    <row r="27" s="34" customFormat="1" ht="20.100000000000001" customHeight="1" x14ac:dyDescent="0.3"/>
    <row r="28" s="34" customFormat="1" ht="20.100000000000001" customHeight="1" x14ac:dyDescent="0.3"/>
    <row r="29" s="34" customFormat="1" ht="20.100000000000001" customHeight="1" x14ac:dyDescent="0.3"/>
    <row r="30" s="34" customFormat="1" ht="20.100000000000001" customHeight="1" x14ac:dyDescent="0.3"/>
    <row r="31" s="34" customFormat="1" ht="20.100000000000001" customHeight="1" x14ac:dyDescent="0.3"/>
    <row r="32" s="34" customFormat="1" ht="20.100000000000001" customHeight="1" x14ac:dyDescent="0.3"/>
    <row r="33" spans="1:24" ht="20.100000000000001" customHeight="1" x14ac:dyDescent="0.3"/>
    <row r="34" spans="1:24" ht="20.100000000000001" customHeight="1" x14ac:dyDescent="0.3"/>
    <row r="35" spans="1:24" ht="20.100000000000001" customHeight="1" x14ac:dyDescent="0.3"/>
    <row r="36" spans="1:24" ht="20.100000000000001" customHeight="1" x14ac:dyDescent="0.3"/>
    <row r="37" spans="1:24" ht="20.100000000000001" customHeight="1" x14ac:dyDescent="0.3"/>
    <row r="38" spans="1:24" ht="20.100000000000001" customHeight="1" x14ac:dyDescent="0.3"/>
    <row r="39" spans="1:24" ht="20.100000000000001" customHeight="1" x14ac:dyDescent="0.3"/>
    <row r="40" spans="1:24" ht="20.100000000000001" customHeight="1" x14ac:dyDescent="0.3"/>
    <row r="41" spans="1:24" ht="20.100000000000001" customHeight="1" x14ac:dyDescent="0.3"/>
    <row r="42" spans="1:24" ht="20.100000000000001" customHeight="1" x14ac:dyDescent="0.3"/>
    <row r="43" spans="1:24" ht="45" customHeight="1" x14ac:dyDescent="0.3">
      <c r="A43" s="74" t="s">
        <v>82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</row>
    <row r="44" spans="1:24" s="42" customFormat="1" x14ac:dyDescent="0.3">
      <c r="A44" s="84" t="str">
        <f>'Portuária Cor NUTS II Tab'!A53</f>
        <v>2010-2023:</v>
      </c>
      <c r="B44" s="84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</row>
    <row r="45" spans="1:24" x14ac:dyDescent="0.3">
      <c r="A45" s="74" t="s">
        <v>129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</row>
    <row r="46" spans="1:24" ht="15" customHeight="1" x14ac:dyDescent="0.3">
      <c r="A46" s="74" t="s">
        <v>61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</row>
    <row r="47" spans="1:24" ht="46.8" customHeight="1" x14ac:dyDescent="0.3">
      <c r="A47" s="74" t="s">
        <v>44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</row>
    <row r="48" spans="1:24" ht="54" customHeight="1" x14ac:dyDescent="0.3"/>
  </sheetData>
  <sheetProtection algorithmName="SHA-512" hashValue="fq2UdhHN6Hd45E2cY/ucJIYX+0cN4gQltlyhgupCnah1kHsgtpq6s8F5XHHAHbXQ0+EB9EDaBkCJhr1uV4fHRQ==" saltValue="r0jifmo1X2EoWyT3E43lGw==" spinCount="100000" sheet="1" objects="1" scenarios="1" autoFilter="0"/>
  <mergeCells count="7">
    <mergeCell ref="A47:X47"/>
    <mergeCell ref="A1:B1"/>
    <mergeCell ref="A2:X2"/>
    <mergeCell ref="A43:X43"/>
    <mergeCell ref="A44:X44"/>
    <mergeCell ref="A46:X46"/>
    <mergeCell ref="A45:X45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56" fitToHeight="0" orientation="landscape" verticalDpi="300" r:id="rId1"/>
  <headerFooter alignWithMargins="0"/>
  <rowBreaks count="1" manualBreakCount="1">
    <brk id="22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6257" r:id="rId4" name="Drop Down 1">
              <controlPr defaultSize="0" autoLine="0" autoPict="0">
                <anchor moveWithCells="1">
                  <from>
                    <xdr:col>2</xdr:col>
                    <xdr:colOff>0</xdr:colOff>
                    <xdr:row>0</xdr:row>
                    <xdr:rowOff>38100</xdr:rowOff>
                  </from>
                  <to>
                    <xdr:col>3</xdr:col>
                    <xdr:colOff>563880</xdr:colOff>
                    <xdr:row>0</xdr:row>
                    <xdr:rowOff>289560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Folha24">
    <tabColor rgb="FF00B050"/>
    <pageSetUpPr fitToPage="1"/>
  </sheetPr>
  <dimension ref="A1:BY58"/>
  <sheetViews>
    <sheetView showGridLines="0" zoomScaleNormal="100" workbookViewId="0">
      <pane xSplit="1" ySplit="4" topLeftCell="B46" activePane="bottomRight" state="frozen"/>
      <selection sqref="A1:B1"/>
      <selection pane="topRight" sqref="A1:B1"/>
      <selection pane="bottomLeft" sqref="A1:B1"/>
      <selection pane="bottomRight" activeCell="B50" sqref="B50:G50"/>
    </sheetView>
  </sheetViews>
  <sheetFormatPr defaultColWidth="7" defaultRowHeight="14.4" x14ac:dyDescent="0.3"/>
  <cols>
    <col min="1" max="1" width="6.6640625" style="34" bestFit="1" customWidth="1"/>
    <col min="2" max="9" width="15.109375" style="34" customWidth="1"/>
    <col min="10" max="10" width="9.109375" style="34" customWidth="1"/>
    <col min="11" max="13" width="11.5546875" style="34" customWidth="1"/>
    <col min="14" max="16384" width="7" style="34"/>
  </cols>
  <sheetData>
    <row r="1" spans="1:77" s="22" customFormat="1" ht="26.25" customHeight="1" x14ac:dyDescent="0.3">
      <c r="A1" s="75" t="s">
        <v>6</v>
      </c>
      <c r="B1" s="75"/>
      <c r="C1" s="75"/>
      <c r="D1" s="75"/>
      <c r="E1" s="75"/>
      <c r="F1" s="75"/>
      <c r="G1" s="75"/>
      <c r="H1" s="75"/>
      <c r="I1" s="75"/>
    </row>
    <row r="2" spans="1:77" s="23" customFormat="1" ht="19.5" customHeight="1" x14ac:dyDescent="0.3">
      <c r="B2" s="24"/>
      <c r="C2" s="24"/>
      <c r="D2" s="24"/>
      <c r="E2" s="24"/>
      <c r="F2" s="24"/>
      <c r="G2" s="25"/>
      <c r="H2" s="24"/>
      <c r="I2" s="25" t="s">
        <v>35</v>
      </c>
    </row>
    <row r="3" spans="1:77" s="23" customFormat="1" ht="19.5" customHeight="1" x14ac:dyDescent="0.3">
      <c r="A3" s="76"/>
      <c r="B3" s="78" t="s">
        <v>6</v>
      </c>
      <c r="C3" s="79"/>
      <c r="D3" s="79"/>
      <c r="E3" s="79"/>
      <c r="F3" s="79"/>
      <c r="G3" s="80"/>
      <c r="H3" s="81" t="s">
        <v>36</v>
      </c>
      <c r="I3" s="82"/>
    </row>
    <row r="4" spans="1:77" s="30" customFormat="1" ht="30" customHeight="1" x14ac:dyDescent="0.3">
      <c r="A4" s="77"/>
      <c r="B4" s="26" t="s">
        <v>0</v>
      </c>
      <c r="C4" s="26" t="s">
        <v>1</v>
      </c>
      <c r="D4" s="26" t="s">
        <v>33</v>
      </c>
      <c r="E4" s="26" t="s">
        <v>2</v>
      </c>
      <c r="F4" s="27" t="s">
        <v>3</v>
      </c>
      <c r="G4" s="28" t="s">
        <v>32</v>
      </c>
      <c r="H4" s="28" t="s">
        <v>37</v>
      </c>
      <c r="I4" s="27" t="s">
        <v>38</v>
      </c>
      <c r="J4" s="29"/>
      <c r="K4" s="29"/>
      <c r="M4" s="29"/>
      <c r="N4" s="29"/>
      <c r="P4" s="29"/>
      <c r="Q4" s="29"/>
      <c r="S4" s="29"/>
      <c r="T4" s="29"/>
      <c r="V4" s="29"/>
      <c r="W4" s="29"/>
      <c r="Y4" s="29"/>
      <c r="Z4" s="29"/>
      <c r="AB4" s="29"/>
      <c r="AC4" s="29"/>
      <c r="AE4" s="29"/>
      <c r="AF4" s="29"/>
      <c r="AH4" s="29"/>
      <c r="AI4" s="29"/>
      <c r="AK4" s="29"/>
      <c r="AL4" s="29"/>
      <c r="AN4" s="29"/>
      <c r="AO4" s="29"/>
      <c r="AQ4" s="29"/>
      <c r="AR4" s="29"/>
      <c r="AT4" s="29"/>
      <c r="AU4" s="29"/>
      <c r="AW4" s="29"/>
      <c r="AX4" s="29"/>
      <c r="AZ4" s="29"/>
      <c r="BA4" s="29"/>
      <c r="BC4" s="29"/>
      <c r="BD4" s="29"/>
      <c r="BF4" s="29"/>
      <c r="BG4" s="29"/>
      <c r="BI4" s="29"/>
      <c r="BJ4" s="29"/>
      <c r="BL4" s="29"/>
      <c r="BM4" s="29"/>
      <c r="BO4" s="29"/>
      <c r="BP4" s="29"/>
      <c r="BR4" s="29"/>
      <c r="BS4" s="29"/>
      <c r="BU4" s="29"/>
      <c r="BV4" s="29"/>
      <c r="BX4" s="29"/>
      <c r="BY4" s="29"/>
    </row>
    <row r="5" spans="1:77" ht="15.9" customHeight="1" x14ac:dyDescent="0.3">
      <c r="A5" s="31">
        <v>1978</v>
      </c>
      <c r="B5" s="32">
        <v>126.08613242086571</v>
      </c>
      <c r="C5" s="33">
        <v>0</v>
      </c>
      <c r="D5" s="33">
        <v>446.32435829650541</v>
      </c>
      <c r="E5" s="33">
        <v>0</v>
      </c>
      <c r="F5" s="33">
        <v>177.47229177681788</v>
      </c>
      <c r="G5" s="33">
        <v>749.88278249418897</v>
      </c>
      <c r="H5" s="33">
        <f>IF(SUM('BdP_Series Longas'!D25*1000)=0,"",SUM('BdP_Series Longas'!D25*1000))</f>
        <v>1489100</v>
      </c>
      <c r="I5" s="33">
        <f>IF(SUM('BdP_Series Longas'!E25*1000)=0,"",SUM('BdP_Series Longas'!E25*1000))</f>
        <v>5039200</v>
      </c>
    </row>
    <row r="6" spans="1:77" ht="15.9" customHeight="1" x14ac:dyDescent="0.3">
      <c r="A6" s="31">
        <f>A5+1</f>
        <v>1979</v>
      </c>
      <c r="B6" s="35">
        <v>43.235801717859957</v>
      </c>
      <c r="C6" s="36">
        <v>0</v>
      </c>
      <c r="D6" s="36">
        <v>865.09512075897089</v>
      </c>
      <c r="E6" s="36">
        <v>0</v>
      </c>
      <c r="F6" s="36">
        <v>402.54985484981194</v>
      </c>
      <c r="G6" s="36">
        <v>1310.8807773266428</v>
      </c>
      <c r="H6" s="36">
        <f>IF(SUM('BdP_Series Longas'!D26*1000)=0,"",SUM('BdP_Series Longas'!D26*1000))</f>
        <v>2131000</v>
      </c>
      <c r="I6" s="36">
        <f>IF(SUM('BdP_Series Longas'!E26*1000)=0,"",SUM('BdP_Series Longas'!E26*1000))</f>
        <v>6404400</v>
      </c>
    </row>
    <row r="7" spans="1:77" ht="15.9" customHeight="1" x14ac:dyDescent="0.3">
      <c r="A7" s="31">
        <f t="shared" ref="A7:A50" si="0">A6+1</f>
        <v>1980</v>
      </c>
      <c r="B7" s="35">
        <v>132.62537285142807</v>
      </c>
      <c r="C7" s="36">
        <v>0</v>
      </c>
      <c r="D7" s="36">
        <v>851.73232509651734</v>
      </c>
      <c r="E7" s="36">
        <v>0</v>
      </c>
      <c r="F7" s="36">
        <v>202.66158557875519</v>
      </c>
      <c r="G7" s="36">
        <v>1187.0192835267007</v>
      </c>
      <c r="H7" s="36">
        <f>IF(SUM('BdP_Series Longas'!D27*1000)=0,"",SUM('BdP_Series Longas'!D27*1000))</f>
        <v>2428200</v>
      </c>
      <c r="I7" s="36">
        <f>IF(SUM('BdP_Series Longas'!E27*1000)=0,"",SUM('BdP_Series Longas'!E27*1000))</f>
        <v>8356900</v>
      </c>
    </row>
    <row r="8" spans="1:77" ht="15.9" customHeight="1" x14ac:dyDescent="0.3">
      <c r="A8" s="31">
        <f t="shared" si="0"/>
        <v>1981</v>
      </c>
      <c r="B8" s="35">
        <v>220.96746840115321</v>
      </c>
      <c r="C8" s="36">
        <v>0</v>
      </c>
      <c r="D8" s="36">
        <v>771.69521453297557</v>
      </c>
      <c r="E8" s="36">
        <v>0</v>
      </c>
      <c r="F8" s="36">
        <v>323.92933031394341</v>
      </c>
      <c r="G8" s="36">
        <v>1316.5920132480721</v>
      </c>
      <c r="H8" s="36">
        <f>IF(SUM('BdP_Series Longas'!D28*1000)=0,"",SUM('BdP_Series Longas'!D28*1000))</f>
        <v>3327100.0000000005</v>
      </c>
      <c r="I8" s="36">
        <f>IF(SUM('BdP_Series Longas'!E28*1000)=0,"",SUM('BdP_Series Longas'!E28*1000))</f>
        <v>10058300</v>
      </c>
    </row>
    <row r="9" spans="1:77" ht="15.9" customHeight="1" x14ac:dyDescent="0.3">
      <c r="A9" s="31">
        <f t="shared" si="0"/>
        <v>1982</v>
      </c>
      <c r="B9" s="35">
        <v>572.64492572899314</v>
      </c>
      <c r="C9" s="36">
        <v>0</v>
      </c>
      <c r="D9" s="36">
        <v>2569.5623547251125</v>
      </c>
      <c r="E9" s="36">
        <v>0</v>
      </c>
      <c r="F9" s="36">
        <v>377.48526052214163</v>
      </c>
      <c r="G9" s="36">
        <v>3519.6925409762475</v>
      </c>
      <c r="H9" s="36">
        <f>IF(SUM('BdP_Series Longas'!D29*1000)=0,"",SUM('BdP_Series Longas'!D29*1000))</f>
        <v>3960399.9999999995</v>
      </c>
      <c r="I9" s="36">
        <f>IF(SUM('BdP_Series Longas'!E29*1000)=0,"",SUM('BdP_Series Longas'!E29*1000))</f>
        <v>12147000</v>
      </c>
    </row>
    <row r="10" spans="1:77" ht="15.9" customHeight="1" x14ac:dyDescent="0.3">
      <c r="A10" s="31">
        <f t="shared" si="0"/>
        <v>1983</v>
      </c>
      <c r="B10" s="35">
        <v>1132.2712263445098</v>
      </c>
      <c r="C10" s="36">
        <v>0</v>
      </c>
      <c r="D10" s="36">
        <v>2179.7468101874483</v>
      </c>
      <c r="E10" s="36">
        <v>0</v>
      </c>
      <c r="F10" s="36">
        <v>274.33884338743627</v>
      </c>
      <c r="G10" s="36">
        <v>3586.3568799193945</v>
      </c>
      <c r="H10" s="36">
        <f>IF(SUM('BdP_Series Longas'!D30*1000)=0,"",SUM('BdP_Series Longas'!D30*1000))</f>
        <v>4837500</v>
      </c>
      <c r="I10" s="36">
        <f>IF(SUM('BdP_Series Longas'!E30*1000)=0,"",SUM('BdP_Series Longas'!E30*1000))</f>
        <v>15440000</v>
      </c>
    </row>
    <row r="11" spans="1:77" ht="15.9" customHeight="1" x14ac:dyDescent="0.3">
      <c r="A11" s="31">
        <f t="shared" si="0"/>
        <v>1984</v>
      </c>
      <c r="B11" s="35">
        <v>608.53343442304049</v>
      </c>
      <c r="C11" s="36">
        <v>0</v>
      </c>
      <c r="D11" s="36">
        <v>4135.0345666942667</v>
      </c>
      <c r="E11" s="36">
        <v>0</v>
      </c>
      <c r="F11" s="36">
        <v>284.31480132879761</v>
      </c>
      <c r="G11" s="36">
        <v>5027.8828024461045</v>
      </c>
      <c r="H11" s="36">
        <f>IF(SUM('BdP_Series Longas'!D31*1000)=0,"",SUM('BdP_Series Longas'!D31*1000))</f>
        <v>5235300</v>
      </c>
      <c r="I11" s="36">
        <f>IF(SUM('BdP_Series Longas'!E31*1000)=0,"",SUM('BdP_Series Longas'!E31*1000))</f>
        <v>18949000</v>
      </c>
    </row>
    <row r="12" spans="1:77" ht="15.9" customHeight="1" x14ac:dyDescent="0.3">
      <c r="A12" s="31">
        <f t="shared" si="0"/>
        <v>1985</v>
      </c>
      <c r="B12" s="35">
        <v>682.66976586426711</v>
      </c>
      <c r="C12" s="36">
        <v>0</v>
      </c>
      <c r="D12" s="36">
        <v>5027.8329226563983</v>
      </c>
      <c r="E12" s="36">
        <v>0</v>
      </c>
      <c r="F12" s="36">
        <v>210.09866222404005</v>
      </c>
      <c r="G12" s="36">
        <v>5920.6013507447051</v>
      </c>
      <c r="H12" s="36">
        <f>IF(SUM('BdP_Series Longas'!D32*1000)=0,"",SUM('BdP_Series Longas'!D32*1000))</f>
        <v>5999400</v>
      </c>
      <c r="I12" s="36">
        <f>IF(SUM('BdP_Series Longas'!E32*1000)=0,"",SUM('BdP_Series Longas'!E32*1000))</f>
        <v>23226699.999999996</v>
      </c>
    </row>
    <row r="13" spans="1:77" ht="15.9" customHeight="1" x14ac:dyDescent="0.3">
      <c r="A13" s="31">
        <f t="shared" si="0"/>
        <v>1986</v>
      </c>
      <c r="B13" s="35">
        <v>1301.8625113476521</v>
      </c>
      <c r="C13" s="36">
        <v>0</v>
      </c>
      <c r="D13" s="36">
        <v>5576.5604892209776</v>
      </c>
      <c r="E13" s="36">
        <v>0</v>
      </c>
      <c r="F13" s="36">
        <v>1626.081144441895</v>
      </c>
      <c r="G13" s="36">
        <v>8504.5041450105236</v>
      </c>
      <c r="H13" s="36">
        <f>IF(SUM('BdP_Series Longas'!D33*1000)=0,"",SUM('BdP_Series Longas'!D33*1000))</f>
        <v>7063200</v>
      </c>
      <c r="I13" s="36">
        <f>IF(SUM('BdP_Series Longas'!E33*1000)=0,"",SUM('BdP_Series Longas'!E33*1000))</f>
        <v>28332600</v>
      </c>
    </row>
    <row r="14" spans="1:77" ht="15.9" customHeight="1" x14ac:dyDescent="0.3">
      <c r="A14" s="31">
        <f t="shared" si="0"/>
        <v>1987</v>
      </c>
      <c r="B14" s="35">
        <v>6684.6300415997448</v>
      </c>
      <c r="C14" s="36">
        <v>0</v>
      </c>
      <c r="D14" s="36">
        <v>8101.1312736305508</v>
      </c>
      <c r="E14" s="36">
        <v>0</v>
      </c>
      <c r="F14" s="36">
        <v>4028.381600343173</v>
      </c>
      <c r="G14" s="36">
        <v>18814.142915573466</v>
      </c>
      <c r="H14" s="36">
        <f>IF(SUM('BdP_Series Longas'!D34*1000)=0,"",SUM('BdP_Series Longas'!D34*1000))</f>
        <v>9207300</v>
      </c>
      <c r="I14" s="36">
        <f>IF(SUM('BdP_Series Longas'!E34*1000)=0,"",SUM('BdP_Series Longas'!E34*1000))</f>
        <v>33508500</v>
      </c>
    </row>
    <row r="15" spans="1:77" ht="15.9" customHeight="1" x14ac:dyDescent="0.3">
      <c r="A15" s="31">
        <f t="shared" si="0"/>
        <v>1988</v>
      </c>
      <c r="B15" s="35">
        <v>10705.888807972786</v>
      </c>
      <c r="C15" s="36">
        <v>0</v>
      </c>
      <c r="D15" s="36">
        <v>6335.2769824722418</v>
      </c>
      <c r="E15" s="36">
        <v>0</v>
      </c>
      <c r="F15" s="36">
        <v>7487.210821919175</v>
      </c>
      <c r="G15" s="36">
        <v>24528.376612364202</v>
      </c>
      <c r="H15" s="36">
        <f>IF(SUM('BdP_Series Longas'!D35*1000)=0,"",SUM('BdP_Series Longas'!D35*1000))</f>
        <v>11703599.999999998</v>
      </c>
      <c r="I15" s="36">
        <f>IF(SUM('BdP_Series Longas'!E35*1000)=0,"",SUM('BdP_Series Longas'!E35*1000))</f>
        <v>40045800</v>
      </c>
    </row>
    <row r="16" spans="1:77" ht="15.9" customHeight="1" x14ac:dyDescent="0.3">
      <c r="A16" s="31">
        <f t="shared" si="0"/>
        <v>1989</v>
      </c>
      <c r="B16" s="35">
        <v>6819.6845602098938</v>
      </c>
      <c r="C16" s="36">
        <v>0</v>
      </c>
      <c r="D16" s="36">
        <v>14746.431101046479</v>
      </c>
      <c r="E16" s="36">
        <v>0</v>
      </c>
      <c r="F16" s="36">
        <v>10562.42954479704</v>
      </c>
      <c r="G16" s="36">
        <v>32128.545206053412</v>
      </c>
      <c r="H16" s="36">
        <f>IF(SUM('BdP_Series Longas'!D36*1000)=0,"",SUM('BdP_Series Longas'!D36*1000))</f>
        <v>13409199.999999998</v>
      </c>
      <c r="I16" s="36">
        <f>IF(SUM('BdP_Series Longas'!E36*1000)=0,"",SUM('BdP_Series Longas'!E36*1000))</f>
        <v>47221300</v>
      </c>
    </row>
    <row r="17" spans="1:9" ht="15.9" customHeight="1" x14ac:dyDescent="0.3">
      <c r="A17" s="31">
        <f t="shared" si="0"/>
        <v>1990</v>
      </c>
      <c r="B17" s="35">
        <v>14080.97485061003</v>
      </c>
      <c r="C17" s="36">
        <v>0</v>
      </c>
      <c r="D17" s="36">
        <v>15500.314242675153</v>
      </c>
      <c r="E17" s="36">
        <v>0</v>
      </c>
      <c r="F17" s="36">
        <v>3870.776428806576</v>
      </c>
      <c r="G17" s="36">
        <v>33452.065522091754</v>
      </c>
      <c r="H17" s="36">
        <f>IF(SUM('BdP_Series Longas'!D37*1000)=0,"",SUM('BdP_Series Longas'!D37*1000))</f>
        <v>15365900</v>
      </c>
      <c r="I17" s="36">
        <f>IF(SUM('BdP_Series Longas'!E37*1000)=0,"",SUM('BdP_Series Longas'!E37*1000))</f>
        <v>56692000</v>
      </c>
    </row>
    <row r="18" spans="1:9" ht="15.9" customHeight="1" x14ac:dyDescent="0.3">
      <c r="A18" s="31">
        <f t="shared" si="0"/>
        <v>1991</v>
      </c>
      <c r="B18" s="35">
        <v>3881.3160283716243</v>
      </c>
      <c r="C18" s="36">
        <v>0</v>
      </c>
      <c r="D18" s="36">
        <v>21581.209285621651</v>
      </c>
      <c r="E18" s="36">
        <v>0</v>
      </c>
      <c r="F18" s="36">
        <v>4820.8367833521215</v>
      </c>
      <c r="G18" s="36">
        <v>30283.362097345398</v>
      </c>
      <c r="H18" s="36">
        <f>IF(SUM('BdP_Series Longas'!D38*1000)=0,"",SUM('BdP_Series Longas'!D38*1000))</f>
        <v>17376300</v>
      </c>
      <c r="I18" s="36">
        <f>IF(SUM('BdP_Series Longas'!E38*1000)=0,"",SUM('BdP_Series Longas'!E38*1000))</f>
        <v>65005299.999999993</v>
      </c>
    </row>
    <row r="19" spans="1:9" ht="15.9" customHeight="1" x14ac:dyDescent="0.3">
      <c r="A19" s="31">
        <f t="shared" si="0"/>
        <v>1992</v>
      </c>
      <c r="B19" s="35">
        <v>4207.6146486966409</v>
      </c>
      <c r="C19" s="36">
        <v>0</v>
      </c>
      <c r="D19" s="36">
        <v>11204.013327879809</v>
      </c>
      <c r="E19" s="36">
        <v>0</v>
      </c>
      <c r="F19" s="36">
        <v>2908.0466076755019</v>
      </c>
      <c r="G19" s="36">
        <v>18319.674584251952</v>
      </c>
      <c r="H19" s="36">
        <f>IF(SUM('BdP_Series Longas'!D39*1000)=0,"",SUM('BdP_Series Longas'!D39*1000))</f>
        <v>19442000</v>
      </c>
      <c r="I19" s="36">
        <f>IF(SUM('BdP_Series Longas'!E39*1000)=0,"",SUM('BdP_Series Longas'!E39*1000))</f>
        <v>72957600</v>
      </c>
    </row>
    <row r="20" spans="1:9" ht="15.9" customHeight="1" x14ac:dyDescent="0.3">
      <c r="A20" s="31">
        <f t="shared" si="0"/>
        <v>1993</v>
      </c>
      <c r="B20" s="35">
        <v>1993.4956754222324</v>
      </c>
      <c r="C20" s="36">
        <v>0</v>
      </c>
      <c r="D20" s="36">
        <v>9919.0500892848231</v>
      </c>
      <c r="E20" s="36">
        <v>0</v>
      </c>
      <c r="F20" s="36">
        <v>1372.2179547291028</v>
      </c>
      <c r="G20" s="36">
        <v>13284.76371943616</v>
      </c>
      <c r="H20" s="36">
        <f>IF(SUM('BdP_Series Longas'!D40*1000)=0,"",SUM('BdP_Series Longas'!D40*1000))</f>
        <v>18553100</v>
      </c>
      <c r="I20" s="36">
        <f>IF(SUM('BdP_Series Longas'!E40*1000)=0,"",SUM('BdP_Series Longas'!E40*1000))</f>
        <v>76065100</v>
      </c>
    </row>
    <row r="21" spans="1:9" ht="15.9" customHeight="1" x14ac:dyDescent="0.3">
      <c r="A21" s="31">
        <f t="shared" si="0"/>
        <v>1994</v>
      </c>
      <c r="B21" s="35">
        <v>2155.7147275067086</v>
      </c>
      <c r="C21" s="36">
        <v>0</v>
      </c>
      <c r="D21" s="36">
        <v>12671.591464570385</v>
      </c>
      <c r="E21" s="36">
        <v>0</v>
      </c>
      <c r="F21" s="36">
        <v>2961.4229706407559</v>
      </c>
      <c r="G21" s="36">
        <v>17788.729162717849</v>
      </c>
      <c r="H21" s="36">
        <f>IF(SUM('BdP_Series Longas'!D41*1000)=0,"",SUM('BdP_Series Longas'!D41*1000))</f>
        <v>19235100</v>
      </c>
      <c r="I21" s="36">
        <f>IF(SUM('BdP_Series Longas'!E41*1000)=0,"",SUM('BdP_Series Longas'!E41*1000))</f>
        <v>82468799.999999985</v>
      </c>
    </row>
    <row r="22" spans="1:9" ht="15.9" customHeight="1" x14ac:dyDescent="0.3">
      <c r="A22" s="31">
        <f t="shared" si="0"/>
        <v>1995</v>
      </c>
      <c r="B22" s="35">
        <v>1680.8890573717342</v>
      </c>
      <c r="C22" s="36">
        <v>0</v>
      </c>
      <c r="D22" s="36">
        <v>19704.377450344669</v>
      </c>
      <c r="E22" s="36">
        <v>0</v>
      </c>
      <c r="F22" s="36">
        <v>2891.8705918735845</v>
      </c>
      <c r="G22" s="36">
        <v>24277.137099589985</v>
      </c>
      <c r="H22" s="36">
        <f>IF(SUM('BdP_Series Longas'!D42*1000)=0,"",SUM('BdP_Series Longas'!D42*1000))</f>
        <v>20727200</v>
      </c>
      <c r="I22" s="36">
        <f>IF(SUM('BdP_Series Longas'!E42*1000)=0,"",SUM('BdP_Series Longas'!E42*1000))</f>
        <v>89028600</v>
      </c>
    </row>
    <row r="23" spans="1:9" ht="15.9" customHeight="1" x14ac:dyDescent="0.3">
      <c r="A23" s="31">
        <f t="shared" si="0"/>
        <v>1996</v>
      </c>
      <c r="B23" s="35">
        <v>4360.211889346675</v>
      </c>
      <c r="C23" s="36">
        <v>0</v>
      </c>
      <c r="D23" s="36">
        <v>25840.17018984248</v>
      </c>
      <c r="E23" s="36">
        <v>0</v>
      </c>
      <c r="F23" s="36">
        <v>1373.9138675791344</v>
      </c>
      <c r="G23" s="36">
        <v>31574.295946768289</v>
      </c>
      <c r="H23" s="36">
        <f>IF(SUM('BdP_Series Longas'!D43*1000)=0,"",SUM('BdP_Series Longas'!D43*1000))</f>
        <v>22478100</v>
      </c>
      <c r="I23" s="36">
        <f>IF(SUM('BdP_Series Longas'!E43*1000)=0,"",SUM('BdP_Series Longas'!E43*1000))</f>
        <v>94351600</v>
      </c>
    </row>
    <row r="24" spans="1:9" ht="15.9" customHeight="1" x14ac:dyDescent="0.3">
      <c r="A24" s="31">
        <f t="shared" si="0"/>
        <v>1997</v>
      </c>
      <c r="B24" s="35">
        <v>1098.4377649863827</v>
      </c>
      <c r="C24" s="36">
        <v>0</v>
      </c>
      <c r="D24" s="36">
        <v>36519.867120240218</v>
      </c>
      <c r="E24" s="36">
        <v>0</v>
      </c>
      <c r="F24" s="36">
        <v>1568.3602517931783</v>
      </c>
      <c r="G24" s="36">
        <v>39186.66513701978</v>
      </c>
      <c r="H24" s="36">
        <f>IF(SUM('BdP_Series Longas'!D44*1000)=0,"",SUM('BdP_Series Longas'!D44*1000))</f>
        <v>26603400</v>
      </c>
      <c r="I24" s="36">
        <f>IF(SUM('BdP_Series Longas'!E44*1000)=0,"",SUM('BdP_Series Longas'!E44*1000))</f>
        <v>102330900</v>
      </c>
    </row>
    <row r="25" spans="1:9" ht="15.9" customHeight="1" x14ac:dyDescent="0.3">
      <c r="A25" s="31">
        <f t="shared" si="0"/>
        <v>1998</v>
      </c>
      <c r="B25" s="35">
        <v>1131.862212068914</v>
      </c>
      <c r="C25" s="36">
        <v>0</v>
      </c>
      <c r="D25" s="36">
        <v>54023.428537225285</v>
      </c>
      <c r="E25" s="36">
        <v>0</v>
      </c>
      <c r="F25" s="36">
        <v>5206.6519687553</v>
      </c>
      <c r="G25" s="36">
        <v>60361.942718049497</v>
      </c>
      <c r="H25" s="36">
        <f>IF(SUM('BdP_Series Longas'!D45*1000)=0,"",SUM('BdP_Series Longas'!D45*1000))</f>
        <v>30453100</v>
      </c>
      <c r="I25" s="36">
        <f>IF(SUM('BdP_Series Longas'!E45*1000)=0,"",SUM('BdP_Series Longas'!E45*1000))</f>
        <v>111353400</v>
      </c>
    </row>
    <row r="26" spans="1:9" ht="15.9" customHeight="1" x14ac:dyDescent="0.3">
      <c r="A26" s="31">
        <f t="shared" si="0"/>
        <v>1999</v>
      </c>
      <c r="B26" s="35">
        <v>2858.161829989725</v>
      </c>
      <c r="C26" s="36">
        <v>0</v>
      </c>
      <c r="D26" s="36">
        <v>11223.002563821192</v>
      </c>
      <c r="E26" s="36">
        <v>0</v>
      </c>
      <c r="F26" s="36">
        <v>6730.8785826158955</v>
      </c>
      <c r="G26" s="36">
        <v>20812.042976426812</v>
      </c>
      <c r="H26" s="36">
        <f>IF(SUM('BdP_Series Longas'!D46*1000)=0,"",SUM('BdP_Series Longas'!D46*1000))</f>
        <v>32999900</v>
      </c>
      <c r="I26" s="36">
        <f>IF(SUM('BdP_Series Longas'!E46*1000)=0,"",SUM('BdP_Series Longas'!E46*1000))</f>
        <v>119603300</v>
      </c>
    </row>
    <row r="27" spans="1:9" ht="15.9" customHeight="1" x14ac:dyDescent="0.3">
      <c r="A27" s="31">
        <f t="shared" si="0"/>
        <v>2000</v>
      </c>
      <c r="B27" s="35">
        <v>10411.03440707894</v>
      </c>
      <c r="C27" s="36">
        <v>0</v>
      </c>
      <c r="D27" s="36">
        <v>16662.343751558743</v>
      </c>
      <c r="E27" s="36">
        <v>0</v>
      </c>
      <c r="F27" s="36">
        <v>16287.053201783701</v>
      </c>
      <c r="G27" s="36">
        <v>43360.431360421382</v>
      </c>
      <c r="H27" s="36">
        <f>IF(SUM('BdP_Series Longas'!D47*1000)=0,"",SUM('BdP_Series Longas'!D47*1000))</f>
        <v>35959899.999999993</v>
      </c>
      <c r="I27" s="36">
        <f>IF(SUM('BdP_Series Longas'!E47*1000)=0,"",SUM('BdP_Series Longas'!E47*1000))</f>
        <v>128414500</v>
      </c>
    </row>
    <row r="28" spans="1:9" ht="15.9" customHeight="1" x14ac:dyDescent="0.3">
      <c r="A28" s="31">
        <f t="shared" si="0"/>
        <v>2001</v>
      </c>
      <c r="B28" s="35">
        <v>67678</v>
      </c>
      <c r="C28" s="36">
        <v>0</v>
      </c>
      <c r="D28" s="36">
        <v>8682</v>
      </c>
      <c r="E28" s="36">
        <v>0</v>
      </c>
      <c r="F28" s="36">
        <v>35064</v>
      </c>
      <c r="G28" s="36">
        <v>111424</v>
      </c>
      <c r="H28" s="36">
        <f>IF(SUM('BdP_Series Longas'!D48*1000)=0,"",SUM('BdP_Series Longas'!D48*1000))</f>
        <v>37177399.999999993</v>
      </c>
      <c r="I28" s="36">
        <f>IF(SUM('BdP_Series Longas'!E48*1000)=0,"",SUM('BdP_Series Longas'!E48*1000))</f>
        <v>135775100</v>
      </c>
    </row>
    <row r="29" spans="1:9" ht="15.9" customHeight="1" x14ac:dyDescent="0.3">
      <c r="A29" s="31">
        <f t="shared" si="0"/>
        <v>2002</v>
      </c>
      <c r="B29" s="35">
        <v>37437</v>
      </c>
      <c r="C29" s="36">
        <v>0</v>
      </c>
      <c r="D29" s="36">
        <v>22388</v>
      </c>
      <c r="E29" s="36">
        <v>0</v>
      </c>
      <c r="F29" s="36">
        <v>11335</v>
      </c>
      <c r="G29" s="36">
        <v>71160</v>
      </c>
      <c r="H29" s="36">
        <f>IF(SUM('BdP_Series Longas'!D49*1000)=0,"",SUM('BdP_Series Longas'!D49*1000))</f>
        <v>36860500</v>
      </c>
      <c r="I29" s="36">
        <f>IF(SUM('BdP_Series Longas'!E49*1000)=0,"",SUM('BdP_Series Longas'!E49*1000))</f>
        <v>142554200</v>
      </c>
    </row>
    <row r="30" spans="1:9" ht="15.9" customHeight="1" x14ac:dyDescent="0.3">
      <c r="A30" s="31">
        <f t="shared" si="0"/>
        <v>2003</v>
      </c>
      <c r="B30" s="35">
        <v>30441</v>
      </c>
      <c r="C30" s="36">
        <v>0</v>
      </c>
      <c r="D30" s="36">
        <v>15401</v>
      </c>
      <c r="E30" s="36">
        <v>0</v>
      </c>
      <c r="F30" s="36">
        <v>8524</v>
      </c>
      <c r="G30" s="36">
        <v>54366</v>
      </c>
      <c r="H30" s="36">
        <f>IF(SUM('BdP_Series Longas'!D50*1000)=0,"",SUM('BdP_Series Longas'!D50*1000))</f>
        <v>34706300</v>
      </c>
      <c r="I30" s="36">
        <f>IF(SUM('BdP_Series Longas'!E50*1000)=0,"",SUM('BdP_Series Longas'!E50*1000))</f>
        <v>146067800</v>
      </c>
    </row>
    <row r="31" spans="1:9" ht="15.9" customHeight="1" x14ac:dyDescent="0.3">
      <c r="A31" s="31">
        <f t="shared" si="0"/>
        <v>2004</v>
      </c>
      <c r="B31" s="35">
        <v>122368</v>
      </c>
      <c r="C31" s="36">
        <v>0</v>
      </c>
      <c r="D31" s="36">
        <v>17238</v>
      </c>
      <c r="E31" s="36">
        <v>0</v>
      </c>
      <c r="F31" s="36">
        <v>5280</v>
      </c>
      <c r="G31" s="36">
        <v>144886</v>
      </c>
      <c r="H31" s="36">
        <f>IF(SUM('BdP_Series Longas'!D51*1000)=0,"",SUM('BdP_Series Longas'!D51*1000))</f>
        <v>35662700</v>
      </c>
      <c r="I31" s="36">
        <f>IF(SUM('BdP_Series Longas'!E51*1000)=0,"",SUM('BdP_Series Longas'!E51*1000))</f>
        <v>152248400.00000003</v>
      </c>
    </row>
    <row r="32" spans="1:9" ht="15.9" customHeight="1" x14ac:dyDescent="0.3">
      <c r="A32" s="31">
        <f t="shared" si="0"/>
        <v>2005</v>
      </c>
      <c r="B32" s="35">
        <v>94593</v>
      </c>
      <c r="C32" s="36">
        <v>0</v>
      </c>
      <c r="D32" s="36">
        <v>16678</v>
      </c>
      <c r="E32" s="36">
        <v>0</v>
      </c>
      <c r="F32" s="36">
        <v>6355</v>
      </c>
      <c r="G32" s="36">
        <v>117626</v>
      </c>
      <c r="H32" s="36">
        <f>IF(SUM('BdP_Series Longas'!D52*1000)=0,"",SUM('BdP_Series Longas'!D52*1000))</f>
        <v>36667800</v>
      </c>
      <c r="I32" s="36">
        <f>IF(SUM('BdP_Series Longas'!E52*1000)=0,"",SUM('BdP_Series Longas'!E52*1000))</f>
        <v>158552700</v>
      </c>
    </row>
    <row r="33" spans="1:9" ht="15.9" customHeight="1" x14ac:dyDescent="0.3">
      <c r="A33" s="31">
        <f t="shared" si="0"/>
        <v>2006</v>
      </c>
      <c r="B33" s="35">
        <v>58408</v>
      </c>
      <c r="C33" s="36">
        <v>0</v>
      </c>
      <c r="D33" s="36">
        <v>14887</v>
      </c>
      <c r="E33" s="36">
        <v>851.50900000000001</v>
      </c>
      <c r="F33" s="36">
        <v>7658</v>
      </c>
      <c r="G33" s="36">
        <v>81804.509000000005</v>
      </c>
      <c r="H33" s="36">
        <f>IF(SUM('BdP_Series Longas'!D53*1000)=0,"",SUM('BdP_Series Longas'!D53*1000))</f>
        <v>37463200.000000007</v>
      </c>
      <c r="I33" s="36">
        <f>IF(SUM('BdP_Series Longas'!E53*1000)=0,"",SUM('BdP_Series Longas'!E53*1000))</f>
        <v>166260400</v>
      </c>
    </row>
    <row r="34" spans="1:9" ht="15.9" customHeight="1" x14ac:dyDescent="0.3">
      <c r="A34" s="31">
        <f t="shared" si="0"/>
        <v>2007</v>
      </c>
      <c r="B34" s="35">
        <v>10792</v>
      </c>
      <c r="C34" s="36">
        <v>0</v>
      </c>
      <c r="D34" s="36">
        <v>50605</v>
      </c>
      <c r="E34" s="36">
        <v>5178.4380000000001</v>
      </c>
      <c r="F34" s="36">
        <v>5087</v>
      </c>
      <c r="G34" s="36">
        <v>71662.437999999995</v>
      </c>
      <c r="H34" s="36">
        <f>IF(SUM('BdP_Series Longas'!D54*1000)=0,"",SUM('BdP_Series Longas'!D54*1000))</f>
        <v>39500799.999999993</v>
      </c>
      <c r="I34" s="36">
        <f>IF(SUM('BdP_Series Longas'!E54*1000)=0,"",SUM('BdP_Series Longas'!E54*1000))</f>
        <v>175483400</v>
      </c>
    </row>
    <row r="35" spans="1:9" ht="15.9" customHeight="1" x14ac:dyDescent="0.3">
      <c r="A35" s="31">
        <f t="shared" si="0"/>
        <v>2008</v>
      </c>
      <c r="B35" s="35">
        <v>7708</v>
      </c>
      <c r="C35" s="36">
        <v>0</v>
      </c>
      <c r="D35" s="36">
        <v>101610</v>
      </c>
      <c r="E35" s="36">
        <v>11681.892</v>
      </c>
      <c r="F35" s="36">
        <v>12210</v>
      </c>
      <c r="G35" s="36">
        <v>133209.89199999999</v>
      </c>
      <c r="H35" s="36">
        <f>IF(SUM('BdP_Series Longas'!D55*1000)=0,"",SUM('BdP_Series Longas'!D55*1000))</f>
        <v>40929000</v>
      </c>
      <c r="I35" s="36">
        <f>IF(SUM('BdP_Series Longas'!E55*1000)=0,"",SUM('BdP_Series Longas'!E55*1000))</f>
        <v>179102800</v>
      </c>
    </row>
    <row r="36" spans="1:9" ht="15.9" customHeight="1" x14ac:dyDescent="0.3">
      <c r="A36" s="31">
        <f t="shared" si="0"/>
        <v>2009</v>
      </c>
      <c r="B36" s="35">
        <v>13900</v>
      </c>
      <c r="C36" s="36">
        <v>0</v>
      </c>
      <c r="D36" s="36">
        <v>111069.61613612912</v>
      </c>
      <c r="E36" s="36">
        <v>10417.897999999999</v>
      </c>
      <c r="F36" s="36">
        <v>15724</v>
      </c>
      <c r="G36" s="36">
        <v>151111.51413612912</v>
      </c>
      <c r="H36" s="36">
        <f>IF(SUM('BdP_Series Longas'!D56*1000)=0,"",SUM('BdP_Series Longas'!D56*1000))</f>
        <v>37191100.000000007</v>
      </c>
      <c r="I36" s="36">
        <f>IF(SUM('BdP_Series Longas'!E56*1000)=0,"",SUM('BdP_Series Longas'!E56*1000))</f>
        <v>175416400</v>
      </c>
    </row>
    <row r="37" spans="1:9" ht="15.9" customHeight="1" x14ac:dyDescent="0.3">
      <c r="A37" s="31">
        <f t="shared" si="0"/>
        <v>2010</v>
      </c>
      <c r="B37" s="35">
        <v>9456</v>
      </c>
      <c r="C37" s="36">
        <v>0</v>
      </c>
      <c r="D37" s="36">
        <v>81940</v>
      </c>
      <c r="E37" s="36">
        <v>0</v>
      </c>
      <c r="F37" s="36">
        <v>17193</v>
      </c>
      <c r="G37" s="36">
        <v>108589</v>
      </c>
      <c r="H37" s="36">
        <f>IF(SUM('BdP_Series Longas'!D57*1000)=0,"",SUM('BdP_Series Longas'!D57*1000))</f>
        <v>36952900</v>
      </c>
      <c r="I37" s="36">
        <f>IF(SUM('BdP_Series Longas'!E57*1000)=0,"",SUM('BdP_Series Longas'!E57*1000))</f>
        <v>179610800.00000003</v>
      </c>
    </row>
    <row r="38" spans="1:9" ht="15.9" customHeight="1" x14ac:dyDescent="0.3">
      <c r="A38" s="31">
        <f t="shared" si="0"/>
        <v>2011</v>
      </c>
      <c r="B38" s="35">
        <v>10802</v>
      </c>
      <c r="C38" s="36">
        <v>0</v>
      </c>
      <c r="D38" s="36">
        <v>46281</v>
      </c>
      <c r="E38" s="36">
        <v>1197</v>
      </c>
      <c r="F38" s="36">
        <v>21634</v>
      </c>
      <c r="G38" s="36">
        <v>79914</v>
      </c>
      <c r="H38" s="36">
        <f>IF(SUM('BdP_Series Longas'!D58*1000)=0,"",SUM('BdP_Series Longas'!D58*1000))</f>
        <v>32437399.999999996</v>
      </c>
      <c r="I38" s="36">
        <f>IF(SUM('BdP_Series Longas'!E58*1000)=0,"",SUM('BdP_Series Longas'!E58*1000))</f>
        <v>176096200</v>
      </c>
    </row>
    <row r="39" spans="1:9" ht="15.9" customHeight="1" x14ac:dyDescent="0.3">
      <c r="A39" s="31">
        <f t="shared" si="0"/>
        <v>2012</v>
      </c>
      <c r="B39" s="35">
        <v>4950</v>
      </c>
      <c r="C39" s="36">
        <v>0</v>
      </c>
      <c r="D39" s="36">
        <v>38022</v>
      </c>
      <c r="E39" s="36">
        <v>927</v>
      </c>
      <c r="F39" s="36">
        <v>13594</v>
      </c>
      <c r="G39" s="36">
        <v>57493</v>
      </c>
      <c r="H39" s="36">
        <f>IF(SUM('BdP_Series Longas'!D59*1000)=0,"",SUM('BdP_Series Longas'!D59*1000))</f>
        <v>26631600</v>
      </c>
      <c r="I39" s="36">
        <f>IF(SUM('BdP_Series Longas'!E59*1000)=0,"",SUM('BdP_Series Longas'!E59*1000))</f>
        <v>168295599.99999997</v>
      </c>
    </row>
    <row r="40" spans="1:9" ht="15.9" customHeight="1" x14ac:dyDescent="0.3">
      <c r="A40" s="31">
        <f t="shared" si="0"/>
        <v>2013</v>
      </c>
      <c r="B40" s="35">
        <v>2430.8690000000001</v>
      </c>
      <c r="C40" s="36">
        <v>0</v>
      </c>
      <c r="D40" s="36">
        <v>36890</v>
      </c>
      <c r="E40" s="36">
        <v>215</v>
      </c>
      <c r="F40" s="36">
        <v>9301.3739999999998</v>
      </c>
      <c r="G40" s="36">
        <v>48837.243000000002</v>
      </c>
      <c r="H40" s="36">
        <f>IF(SUM('BdP_Series Longas'!D60*1000)=0,"",SUM('BdP_Series Longas'!D60*1000))</f>
        <v>25150300</v>
      </c>
      <c r="I40" s="36">
        <f>IF(SUM('BdP_Series Longas'!E60*1000)=0,"",SUM('BdP_Series Longas'!E60*1000))</f>
        <v>170492300</v>
      </c>
    </row>
    <row r="41" spans="1:9" ht="15.9" customHeight="1" x14ac:dyDescent="0.3">
      <c r="A41" s="31">
        <f t="shared" si="0"/>
        <v>2014</v>
      </c>
      <c r="B41" s="35">
        <v>2903</v>
      </c>
      <c r="C41" s="36">
        <v>0</v>
      </c>
      <c r="D41" s="36">
        <v>20009</v>
      </c>
      <c r="E41" s="36">
        <v>81</v>
      </c>
      <c r="F41" s="36">
        <v>2886</v>
      </c>
      <c r="G41" s="36">
        <v>25879</v>
      </c>
      <c r="H41" s="36">
        <f>IF(SUM('BdP_Series Longas'!D61*1000)=0,"",SUM('BdP_Series Longas'!D61*1000))</f>
        <v>26012699.999999996</v>
      </c>
      <c r="I41" s="36">
        <f>IF(SUM('BdP_Series Longas'!E61*1000)=0,"",SUM('BdP_Series Longas'!E61*1000))</f>
        <v>173053700</v>
      </c>
    </row>
    <row r="42" spans="1:9" ht="15.9" customHeight="1" x14ac:dyDescent="0.3">
      <c r="A42" s="31">
        <f t="shared" si="0"/>
        <v>2015</v>
      </c>
      <c r="B42" s="35">
        <v>12919.687739999999</v>
      </c>
      <c r="C42" s="36">
        <v>0</v>
      </c>
      <c r="D42" s="36">
        <v>28647.91892</v>
      </c>
      <c r="E42" s="36">
        <v>18.2578</v>
      </c>
      <c r="F42" s="36">
        <v>4998.6271699999998</v>
      </c>
      <c r="G42" s="36">
        <v>46584.491629999997</v>
      </c>
      <c r="H42" s="36">
        <f>IF(SUM('BdP_Series Longas'!D62*1000)=0,"",SUM('BdP_Series Longas'!D62*1000))</f>
        <v>27886500</v>
      </c>
      <c r="I42" s="36">
        <f>IF(SUM('BdP_Series Longas'!E62*1000)=0,"",SUM('BdP_Series Longas'!E62*1000))</f>
        <v>179713200</v>
      </c>
    </row>
    <row r="43" spans="1:9" ht="15.9" customHeight="1" x14ac:dyDescent="0.3">
      <c r="A43" s="31">
        <f t="shared" si="0"/>
        <v>2016</v>
      </c>
      <c r="B43" s="35">
        <v>1303</v>
      </c>
      <c r="C43" s="36">
        <v>0</v>
      </c>
      <c r="D43" s="36">
        <v>30888</v>
      </c>
      <c r="E43" s="36">
        <v>14</v>
      </c>
      <c r="F43" s="36">
        <v>24371</v>
      </c>
      <c r="G43" s="36">
        <v>56576</v>
      </c>
      <c r="H43" s="36">
        <f>IF(SUM('BdP_Series Longas'!D63*1000)=0,"",SUM('BdP_Series Longas'!D63*1000))</f>
        <v>28893300</v>
      </c>
      <c r="I43" s="36">
        <f>IF(SUM('BdP_Series Longas'!E63*1000)=0,"",SUM('BdP_Series Longas'!E63*1000))</f>
        <v>186489800</v>
      </c>
    </row>
    <row r="44" spans="1:9" ht="15.9" customHeight="1" x14ac:dyDescent="0.3">
      <c r="A44" s="31">
        <f t="shared" si="0"/>
        <v>2017</v>
      </c>
      <c r="B44" s="35">
        <v>4926.4632999999994</v>
      </c>
      <c r="C44" s="36">
        <v>0</v>
      </c>
      <c r="D44" s="36">
        <v>20556.544049999997</v>
      </c>
      <c r="E44" s="36">
        <v>-85</v>
      </c>
      <c r="F44" s="36">
        <v>23712.968200000003</v>
      </c>
      <c r="G44" s="36">
        <v>49110.975550000003</v>
      </c>
      <c r="H44" s="36">
        <f>IF(SUM('BdP_Series Longas'!D64*1000)=0,"",SUM('BdP_Series Longas'!D64*1000))</f>
        <v>32887699.999999996</v>
      </c>
      <c r="I44" s="36">
        <f>IF(SUM('BdP_Series Longas'!E64*1000)=0,"",SUM('BdP_Series Longas'!E64*1000))</f>
        <v>195947100</v>
      </c>
    </row>
    <row r="45" spans="1:9" ht="15.9" customHeight="1" x14ac:dyDescent="0.3">
      <c r="A45" s="45">
        <f t="shared" si="0"/>
        <v>2018</v>
      </c>
      <c r="B45" s="35">
        <v>6200.83014</v>
      </c>
      <c r="C45" s="36">
        <v>0</v>
      </c>
      <c r="D45" s="36">
        <v>3403.9201699999999</v>
      </c>
      <c r="E45" s="36">
        <v>62.104730000000004</v>
      </c>
      <c r="F45" s="36">
        <v>7360.3750300000002</v>
      </c>
      <c r="G45" s="36">
        <v>17027.230069999998</v>
      </c>
      <c r="H45" s="36">
        <f>IF(SUM('BdP_Series Longas'!D65*1000)=0,"",SUM('BdP_Series Longas'!D65*1000))</f>
        <v>35953400</v>
      </c>
      <c r="I45" s="36">
        <f>IF(SUM('BdP_Series Longas'!E65*1000)=0,"",SUM('BdP_Series Longas'!E65*1000))</f>
        <v>205184200</v>
      </c>
    </row>
    <row r="46" spans="1:9" ht="15.9" customHeight="1" x14ac:dyDescent="0.3">
      <c r="A46" s="45">
        <f t="shared" si="0"/>
        <v>2019</v>
      </c>
      <c r="B46" s="35">
        <v>11174.62017</v>
      </c>
      <c r="C46" s="36">
        <v>0</v>
      </c>
      <c r="D46" s="36">
        <v>21170.42066</v>
      </c>
      <c r="E46" s="36">
        <v>44.672899999999998</v>
      </c>
      <c r="F46" s="36">
        <v>2737.6482800000003</v>
      </c>
      <c r="G46" s="36">
        <v>35127.362009999997</v>
      </c>
      <c r="H46" s="36">
        <f>IF(SUM('BdP_Series Longas'!D66*1000)=0,"",SUM('BdP_Series Longas'!D66*1000))</f>
        <v>38815100</v>
      </c>
      <c r="I46" s="36">
        <f>IF(SUM('BdP_Series Longas'!E66*1000)=0,"",SUM('BdP_Series Longas'!E66*1000))</f>
        <v>214374700</v>
      </c>
    </row>
    <row r="47" spans="1:9" ht="15.9" customHeight="1" x14ac:dyDescent="0.3">
      <c r="A47" s="45">
        <f t="shared" si="0"/>
        <v>2020</v>
      </c>
      <c r="B47" s="36">
        <v>15334</v>
      </c>
      <c r="C47" s="36">
        <v>0</v>
      </c>
      <c r="D47" s="36">
        <v>38857</v>
      </c>
      <c r="E47" s="36">
        <v>35</v>
      </c>
      <c r="F47" s="36">
        <v>6098</v>
      </c>
      <c r="G47" s="36">
        <v>60324</v>
      </c>
      <c r="H47" s="36">
        <f>IF(SUM('BdP_Series Longas'!D67*1000)=0,"",SUM('BdP_Series Longas'!D67*1000))</f>
        <v>38509799.999999993</v>
      </c>
      <c r="I47" s="36">
        <f>IF(SUM('BdP_Series Longas'!E67*1000)=0,"",SUM('BdP_Series Longas'!E67*1000))</f>
        <v>200518900.00000003</v>
      </c>
    </row>
    <row r="48" spans="1:9" ht="15.9" customHeight="1" x14ac:dyDescent="0.3">
      <c r="A48" s="45">
        <f t="shared" si="0"/>
        <v>2021</v>
      </c>
      <c r="B48" s="36">
        <v>9704.1386800000018</v>
      </c>
      <c r="C48" s="36">
        <v>0</v>
      </c>
      <c r="D48" s="36">
        <v>8968.4188400000003</v>
      </c>
      <c r="E48" s="36">
        <v>3</v>
      </c>
      <c r="F48" s="36">
        <v>4446.3579899999995</v>
      </c>
      <c r="G48" s="36">
        <v>23121.915510000003</v>
      </c>
      <c r="H48" s="36">
        <f>IF(SUM('BdP_Series Longas'!D68*1000)=0,"",SUM('BdP_Series Longas'!D68*1000))</f>
        <v>43639400</v>
      </c>
      <c r="I48" s="36">
        <f>IF(SUM('BdP_Series Longas'!E68*1000)=0,"",SUM('BdP_Series Longas'!E68*1000))</f>
        <v>216053300</v>
      </c>
    </row>
    <row r="49" spans="1:10" ht="15.9" customHeight="1" x14ac:dyDescent="0.3">
      <c r="A49" s="45">
        <f t="shared" si="0"/>
        <v>2022</v>
      </c>
      <c r="B49" s="36">
        <v>6297.1140099999993</v>
      </c>
      <c r="C49" s="36">
        <v>0</v>
      </c>
      <c r="D49" s="36">
        <v>10569.506019999999</v>
      </c>
      <c r="E49" s="36">
        <v>169.18843000000001</v>
      </c>
      <c r="F49" s="36">
        <v>5855.6671199999992</v>
      </c>
      <c r="G49" s="36">
        <v>22891.475579999995</v>
      </c>
      <c r="H49" s="36">
        <f>IF(SUM('BdP_Series Longas'!D69*1000)=0,"",SUM('BdP_Series Longas'!D69*1000))</f>
        <v>48665500</v>
      </c>
      <c r="I49" s="36">
        <f>IF(SUM('BdP_Series Longas'!E69*1000)=0,"",SUM('BdP_Series Longas'!E69*1000))</f>
        <v>242340900.00000003</v>
      </c>
    </row>
    <row r="50" spans="1:10" ht="15.9" customHeight="1" x14ac:dyDescent="0.3">
      <c r="A50" s="45">
        <f t="shared" si="0"/>
        <v>2023</v>
      </c>
      <c r="B50" s="36">
        <v>9979</v>
      </c>
      <c r="C50" s="36"/>
      <c r="D50" s="36">
        <v>47111</v>
      </c>
      <c r="E50" s="36">
        <v>134</v>
      </c>
      <c r="F50" s="36">
        <v>12235</v>
      </c>
      <c r="G50" s="36">
        <v>69459</v>
      </c>
      <c r="H50" s="36">
        <f>IF(SUM('BdP_Series Longas'!D70*1000)=0,"",SUM('BdP_Series Longas'!D70*1000))</f>
        <v>51472200</v>
      </c>
      <c r="I50" s="36">
        <f>IF(SUM('BdP_Series Longas'!E70*1000)=0,"",SUM('BdP_Series Longas'!E70*1000))</f>
        <v>265502900.00000003</v>
      </c>
    </row>
    <row r="51" spans="1:10" ht="15.9" customHeight="1" thickBot="1" x14ac:dyDescent="0.35">
      <c r="A51" s="46"/>
      <c r="B51" s="47"/>
      <c r="C51" s="48"/>
      <c r="D51" s="48"/>
      <c r="E51" s="48"/>
      <c r="F51" s="48"/>
      <c r="G51" s="48"/>
      <c r="H51" s="48"/>
      <c r="I51" s="48"/>
    </row>
    <row r="52" spans="1:10" ht="55.8" customHeight="1" x14ac:dyDescent="0.3">
      <c r="A52" s="74" t="s">
        <v>81</v>
      </c>
      <c r="B52" s="74"/>
      <c r="C52" s="74"/>
      <c r="D52" s="74"/>
      <c r="E52" s="74"/>
      <c r="F52" s="74"/>
      <c r="G52" s="74"/>
      <c r="H52" s="74"/>
      <c r="I52" s="74"/>
      <c r="J52" s="38"/>
    </row>
    <row r="53" spans="1:10" ht="15" customHeight="1" x14ac:dyDescent="0.3">
      <c r="A53" s="84" t="str">
        <f>"2011"&amp;"-"&amp;Aeroportuaria_Cor_Dados_Graf!T4&amp;":"</f>
        <v>2011-2023:</v>
      </c>
      <c r="B53" s="84"/>
      <c r="C53" s="84"/>
      <c r="D53" s="84"/>
      <c r="E53" s="84"/>
      <c r="F53" s="84"/>
      <c r="G53" s="84"/>
      <c r="H53" s="84"/>
      <c r="I53" s="84"/>
      <c r="J53" s="38"/>
    </row>
    <row r="54" spans="1:10" x14ac:dyDescent="0.3">
      <c r="A54" s="74" t="s">
        <v>130</v>
      </c>
      <c r="B54" s="74"/>
      <c r="C54" s="74"/>
      <c r="D54" s="74"/>
      <c r="E54" s="74"/>
      <c r="F54" s="74"/>
      <c r="G54" s="74"/>
      <c r="H54" s="74"/>
      <c r="I54" s="74"/>
      <c r="J54" s="38"/>
    </row>
    <row r="55" spans="1:10" x14ac:dyDescent="0.3">
      <c r="A55" s="74" t="s">
        <v>61</v>
      </c>
      <c r="B55" s="74"/>
      <c r="C55" s="74"/>
      <c r="D55" s="74"/>
      <c r="E55" s="74"/>
      <c r="F55" s="74"/>
      <c r="G55" s="74"/>
      <c r="H55" s="74"/>
      <c r="I55" s="74"/>
      <c r="J55" s="38"/>
    </row>
    <row r="56" spans="1:10" ht="29.25" customHeight="1" x14ac:dyDescent="0.3">
      <c r="A56" s="74" t="s">
        <v>34</v>
      </c>
      <c r="B56" s="74"/>
      <c r="C56" s="74"/>
      <c r="D56" s="74"/>
      <c r="E56" s="74"/>
      <c r="F56" s="74"/>
      <c r="G56" s="74"/>
      <c r="H56" s="74"/>
      <c r="I56" s="74"/>
      <c r="J56" s="39"/>
    </row>
    <row r="57" spans="1:10" x14ac:dyDescent="0.3">
      <c r="A57" s="40"/>
      <c r="J57" s="39"/>
    </row>
    <row r="58" spans="1:10" x14ac:dyDescent="0.3">
      <c r="J58" s="39"/>
    </row>
  </sheetData>
  <sheetProtection algorithmName="SHA-512" hashValue="GydJI6/YWt2dM7pdYkTG0sn0fWIF1g/CtC9uSTkrcSjhlfLQ3XwTWssZ5peLDVNk5R3Q4xgakmqabNyaSWCcGA==" saltValue="UC4Fq4S62PwKsGyfKjbrFg==" spinCount="100000" sheet="1" objects="1" scenarios="1" autoFilter="0"/>
  <mergeCells count="9">
    <mergeCell ref="A55:I55"/>
    <mergeCell ref="A56:I56"/>
    <mergeCell ref="A1:I1"/>
    <mergeCell ref="A3:A4"/>
    <mergeCell ref="B3:G3"/>
    <mergeCell ref="H3:I3"/>
    <mergeCell ref="A52:I52"/>
    <mergeCell ref="A53:I53"/>
    <mergeCell ref="A54:I54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fitToHeight="0" orientation="landscape" verticalDpi="300" r:id="rId1"/>
  <headerFooter alignWithMargins="0"/>
  <colBreaks count="1" manualBreakCount="1">
    <brk id="7" max="1048575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Folha25">
    <tabColor rgb="FF00B050"/>
    <pageSetUpPr fitToPage="1"/>
  </sheetPr>
  <dimension ref="A1:CP47"/>
  <sheetViews>
    <sheetView showGridLines="0" zoomScaleNormal="100" workbookViewId="0">
      <pane ySplit="2" topLeftCell="A39" activePane="bottomLeft" state="frozen"/>
      <selection sqref="A1:I1"/>
      <selection pane="bottomLeft" sqref="A1:XFD1048576"/>
    </sheetView>
  </sheetViews>
  <sheetFormatPr defaultColWidth="7" defaultRowHeight="14.4" x14ac:dyDescent="0.3"/>
  <cols>
    <col min="1" max="27" width="9.109375" style="34" customWidth="1"/>
    <col min="28" max="30" width="11.5546875" style="34" customWidth="1"/>
    <col min="31" max="16384" width="7" style="34"/>
  </cols>
  <sheetData>
    <row r="1" spans="1:94" s="22" customFormat="1" ht="33" customHeight="1" x14ac:dyDescent="0.3">
      <c r="A1" s="85" t="s">
        <v>39</v>
      </c>
      <c r="B1" s="85"/>
    </row>
    <row r="2" spans="1:94" s="23" customFormat="1" ht="19.5" customHeight="1" x14ac:dyDescent="0.3">
      <c r="A2" s="86" t="str">
        <f>Aeroportuaria_Cor_Dados_Graf!B1&amp; " - Investimento em Infraestruturas Aeroportuárias - Preços correntes"</f>
        <v>Continente - Investimento em Infraestruturas Aeroportuárias - Preços correntes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</row>
    <row r="3" spans="1:94" s="23" customFormat="1" ht="19.5" customHeight="1" x14ac:dyDescent="0.3"/>
    <row r="4" spans="1:94" s="30" customFormat="1" ht="30" customHeight="1" x14ac:dyDescent="0.3">
      <c r="C4" s="29"/>
      <c r="D4" s="29"/>
      <c r="F4" s="29"/>
      <c r="G4" s="29"/>
      <c r="I4" s="29"/>
      <c r="J4" s="29"/>
      <c r="L4" s="29"/>
      <c r="M4" s="29"/>
      <c r="O4" s="29"/>
      <c r="P4" s="29"/>
      <c r="R4" s="29"/>
      <c r="S4" s="29"/>
      <c r="U4" s="29"/>
      <c r="V4" s="29"/>
      <c r="X4" s="29"/>
      <c r="Y4" s="29"/>
      <c r="AA4" s="29"/>
      <c r="AB4" s="29"/>
      <c r="AD4" s="29"/>
      <c r="AE4" s="29"/>
      <c r="AG4" s="29"/>
      <c r="AH4" s="29"/>
      <c r="AJ4" s="29"/>
      <c r="AK4" s="29"/>
      <c r="AM4" s="29"/>
      <c r="AN4" s="29"/>
      <c r="AP4" s="29"/>
      <c r="AQ4" s="29"/>
      <c r="AS4" s="29"/>
      <c r="AT4" s="29"/>
      <c r="AV4" s="29"/>
      <c r="AW4" s="29"/>
      <c r="AY4" s="29"/>
      <c r="AZ4" s="29"/>
      <c r="BB4" s="29"/>
      <c r="BC4" s="29"/>
      <c r="BE4" s="29"/>
      <c r="BF4" s="29"/>
      <c r="BH4" s="29"/>
      <c r="BI4" s="29"/>
      <c r="BK4" s="29"/>
      <c r="BL4" s="29"/>
      <c r="BN4" s="29"/>
      <c r="BO4" s="29"/>
      <c r="BQ4" s="29"/>
      <c r="BR4" s="29"/>
      <c r="BT4" s="29"/>
      <c r="BU4" s="29"/>
      <c r="BW4" s="29"/>
      <c r="BX4" s="29"/>
      <c r="BZ4" s="29"/>
      <c r="CA4" s="29"/>
      <c r="CC4" s="29"/>
      <c r="CD4" s="29"/>
      <c r="CF4" s="29"/>
      <c r="CG4" s="29"/>
      <c r="CI4" s="29"/>
      <c r="CJ4" s="29"/>
      <c r="CL4" s="29"/>
      <c r="CM4" s="29"/>
      <c r="CO4" s="29"/>
      <c r="CP4" s="29"/>
    </row>
    <row r="5" spans="1:94" ht="20.100000000000001" customHeight="1" x14ac:dyDescent="0.3"/>
    <row r="6" spans="1:94" ht="20.100000000000001" customHeight="1" x14ac:dyDescent="0.3"/>
    <row r="7" spans="1:94" ht="20.100000000000001" customHeight="1" x14ac:dyDescent="0.3"/>
    <row r="8" spans="1:94" ht="20.100000000000001" customHeight="1" x14ac:dyDescent="0.3"/>
    <row r="9" spans="1:94" ht="20.100000000000001" customHeight="1" x14ac:dyDescent="0.3"/>
    <row r="10" spans="1:94" ht="20.100000000000001" customHeight="1" x14ac:dyDescent="0.3"/>
    <row r="11" spans="1:94" ht="20.100000000000001" customHeight="1" x14ac:dyDescent="0.3"/>
    <row r="12" spans="1:94" ht="20.100000000000001" customHeight="1" x14ac:dyDescent="0.3"/>
    <row r="13" spans="1:94" ht="20.100000000000001" customHeight="1" x14ac:dyDescent="0.3"/>
    <row r="14" spans="1:94" ht="20.100000000000001" customHeight="1" x14ac:dyDescent="0.3"/>
    <row r="15" spans="1:94" ht="20.100000000000001" customHeight="1" x14ac:dyDescent="0.3"/>
    <row r="16" spans="1:94" ht="20.100000000000001" customHeight="1" x14ac:dyDescent="0.3"/>
    <row r="17" s="34" customFormat="1" ht="20.100000000000001" customHeight="1" x14ac:dyDescent="0.3"/>
    <row r="18" s="34" customFormat="1" ht="20.100000000000001" customHeight="1" x14ac:dyDescent="0.3"/>
    <row r="19" s="34" customFormat="1" ht="20.100000000000001" customHeight="1" x14ac:dyDescent="0.3"/>
    <row r="20" s="34" customFormat="1" ht="20.100000000000001" customHeight="1" x14ac:dyDescent="0.3"/>
    <row r="21" s="34" customFormat="1" ht="20.100000000000001" customHeight="1" x14ac:dyDescent="0.3"/>
    <row r="22" s="34" customFormat="1" ht="20.100000000000001" customHeight="1" x14ac:dyDescent="0.3"/>
    <row r="23" s="34" customFormat="1" ht="20.100000000000001" customHeight="1" x14ac:dyDescent="0.3"/>
    <row r="24" s="34" customFormat="1" ht="20.100000000000001" customHeight="1" x14ac:dyDescent="0.3"/>
    <row r="25" s="34" customFormat="1" ht="20.100000000000001" customHeight="1" x14ac:dyDescent="0.3"/>
    <row r="26" s="34" customFormat="1" ht="20.100000000000001" customHeight="1" x14ac:dyDescent="0.3"/>
    <row r="27" s="34" customFormat="1" ht="20.100000000000001" customHeight="1" x14ac:dyDescent="0.3"/>
    <row r="28" s="34" customFormat="1" ht="20.100000000000001" customHeight="1" x14ac:dyDescent="0.3"/>
    <row r="29" s="34" customFormat="1" ht="20.100000000000001" customHeight="1" x14ac:dyDescent="0.3"/>
    <row r="30" s="34" customFormat="1" ht="20.100000000000001" customHeight="1" x14ac:dyDescent="0.3"/>
    <row r="31" s="34" customFormat="1" ht="20.100000000000001" customHeight="1" x14ac:dyDescent="0.3"/>
    <row r="32" s="34" customFormat="1" ht="20.100000000000001" customHeight="1" x14ac:dyDescent="0.3"/>
    <row r="33" spans="1:25" ht="20.100000000000001" customHeight="1" x14ac:dyDescent="0.3"/>
    <row r="34" spans="1:25" ht="20.100000000000001" customHeight="1" x14ac:dyDescent="0.3"/>
    <row r="35" spans="1:25" ht="20.100000000000001" customHeight="1" x14ac:dyDescent="0.3"/>
    <row r="36" spans="1:25" ht="20.100000000000001" customHeight="1" x14ac:dyDescent="0.3"/>
    <row r="37" spans="1:25" ht="20.100000000000001" customHeight="1" x14ac:dyDescent="0.3"/>
    <row r="38" spans="1:25" ht="20.100000000000001" customHeight="1" x14ac:dyDescent="0.3"/>
    <row r="39" spans="1:25" ht="20.100000000000001" customHeight="1" x14ac:dyDescent="0.3"/>
    <row r="40" spans="1:25" ht="20.100000000000001" customHeight="1" x14ac:dyDescent="0.3"/>
    <row r="41" spans="1:25" ht="20.100000000000001" customHeight="1" x14ac:dyDescent="0.3"/>
    <row r="42" spans="1:25" ht="20.100000000000001" customHeight="1" x14ac:dyDescent="0.3"/>
    <row r="43" spans="1:25" ht="3" customHeight="1" x14ac:dyDescent="0.3"/>
    <row r="44" spans="1:25" ht="55.8" customHeight="1" x14ac:dyDescent="0.3">
      <c r="A44" s="74" t="s">
        <v>81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37"/>
    </row>
    <row r="45" spans="1:25" x14ac:dyDescent="0.3">
      <c r="A45" s="84" t="str">
        <f>'Aeroportuária Cor NUTS II Tab'!A53</f>
        <v>2011-2023:</v>
      </c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37"/>
    </row>
    <row r="46" spans="1:25" x14ac:dyDescent="0.3">
      <c r="A46" s="74" t="s">
        <v>130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37"/>
    </row>
    <row r="47" spans="1:25" ht="41.4" customHeight="1" x14ac:dyDescent="0.3">
      <c r="A47" s="74" t="s">
        <v>111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</row>
  </sheetData>
  <sheetProtection algorithmName="SHA-512" hashValue="DUiQ54pyVB9Xbd9R7fc/OGw7cWXnSNd7yaAiwAc4bpjwNYnFqC5dWyPPMon7aH+bdqhRemPr9iT5FHgKYXigAA==" saltValue="L8QB99lxLy3ATOSaKO+SGw==" spinCount="100000" sheet="1" objects="1" scenarios="1" autoFilter="0"/>
  <mergeCells count="6">
    <mergeCell ref="A1:B1"/>
    <mergeCell ref="A2:Y2"/>
    <mergeCell ref="A44:X44"/>
    <mergeCell ref="A45:X45"/>
    <mergeCell ref="A47:X47"/>
    <mergeCell ref="A46:X46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56" fitToHeight="0" orientation="landscape" verticalDpi="300" r:id="rId1"/>
  <headerFooter alignWithMargins="0"/>
  <rowBreaks count="1" manualBreakCount="1">
    <brk id="22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353" r:id="rId4" name="Drop Down 1">
              <controlPr defaultSize="0" autoLine="0" autoPict="0">
                <anchor moveWithCells="1">
                  <from>
                    <xdr:col>2</xdr:col>
                    <xdr:colOff>0</xdr:colOff>
                    <xdr:row>0</xdr:row>
                    <xdr:rowOff>38100</xdr:rowOff>
                  </from>
                  <to>
                    <xdr:col>3</xdr:col>
                    <xdr:colOff>563880</xdr:colOff>
                    <xdr:row>0</xdr:row>
                    <xdr:rowOff>289560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Folha26">
    <tabColor rgb="FF92D050"/>
    <pageSetUpPr fitToPage="1"/>
  </sheetPr>
  <dimension ref="A1:CB57"/>
  <sheetViews>
    <sheetView showGridLines="0" zoomScaleNormal="100" workbookViewId="0">
      <pane xSplit="1" ySplit="4" topLeftCell="B43" activePane="bottomRight" state="frozen"/>
      <selection sqref="A1:I1"/>
      <selection pane="topRight" sqref="A1:I1"/>
      <selection pane="bottomLeft" sqref="A1:I1"/>
      <selection pane="bottomRight" activeCell="E46" sqref="E46"/>
    </sheetView>
  </sheetViews>
  <sheetFormatPr defaultColWidth="7" defaultRowHeight="14.4" x14ac:dyDescent="0.3"/>
  <cols>
    <col min="1" max="1" width="6.6640625" style="34" bestFit="1" customWidth="1"/>
    <col min="2" max="10" width="15.109375" style="34" customWidth="1"/>
    <col min="11" max="11" width="5.6640625" style="34" customWidth="1"/>
    <col min="12" max="13" width="9.109375" style="34" customWidth="1"/>
    <col min="14" max="16" width="11.5546875" style="34" customWidth="1"/>
    <col min="17" max="16384" width="7" style="34"/>
  </cols>
  <sheetData>
    <row r="1" spans="1:80" s="22" customFormat="1" ht="33" customHeight="1" x14ac:dyDescent="0.3">
      <c r="A1" s="75" t="s">
        <v>6</v>
      </c>
      <c r="B1" s="75"/>
      <c r="C1" s="75"/>
      <c r="D1" s="75"/>
      <c r="E1" s="75"/>
      <c r="F1" s="75"/>
      <c r="G1" s="75"/>
      <c r="H1" s="75"/>
      <c r="I1" s="75"/>
      <c r="J1" s="75"/>
    </row>
    <row r="2" spans="1:80" s="23" customFormat="1" ht="19.5" customHeight="1" x14ac:dyDescent="0.3">
      <c r="B2" s="24"/>
      <c r="C2" s="24"/>
      <c r="D2" s="24"/>
      <c r="E2" s="24"/>
      <c r="F2" s="24"/>
      <c r="G2" s="25"/>
      <c r="H2" s="24"/>
      <c r="I2" s="24"/>
      <c r="J2" s="25" t="s">
        <v>203</v>
      </c>
    </row>
    <row r="3" spans="1:80" s="23" customFormat="1" ht="19.5" customHeight="1" x14ac:dyDescent="0.3">
      <c r="A3" s="76"/>
      <c r="B3" s="78" t="s">
        <v>6</v>
      </c>
      <c r="C3" s="79"/>
      <c r="D3" s="79"/>
      <c r="E3" s="79"/>
      <c r="F3" s="79"/>
      <c r="G3" s="80"/>
      <c r="H3" s="81" t="s">
        <v>36</v>
      </c>
      <c r="I3" s="82"/>
      <c r="J3" s="82"/>
    </row>
    <row r="4" spans="1:80" s="30" customFormat="1" ht="30" customHeight="1" x14ac:dyDescent="0.3">
      <c r="A4" s="77"/>
      <c r="B4" s="26" t="s">
        <v>0</v>
      </c>
      <c r="C4" s="26" t="s">
        <v>1</v>
      </c>
      <c r="D4" s="26" t="s">
        <v>33</v>
      </c>
      <c r="E4" s="26" t="s">
        <v>2</v>
      </c>
      <c r="F4" s="27" t="s">
        <v>3</v>
      </c>
      <c r="G4" s="28" t="s">
        <v>32</v>
      </c>
      <c r="H4" s="28" t="s">
        <v>37</v>
      </c>
      <c r="I4" s="28" t="s">
        <v>47</v>
      </c>
      <c r="J4" s="27" t="s">
        <v>38</v>
      </c>
      <c r="K4" s="29"/>
      <c r="M4" s="29"/>
      <c r="N4" s="29"/>
      <c r="P4" s="29"/>
      <c r="Q4" s="29"/>
      <c r="S4" s="29"/>
      <c r="T4" s="29"/>
      <c r="V4" s="29"/>
      <c r="W4" s="29"/>
      <c r="Y4" s="29"/>
      <c r="Z4" s="29"/>
      <c r="AB4" s="29"/>
      <c r="AC4" s="29"/>
      <c r="AE4" s="29"/>
      <c r="AF4" s="29"/>
      <c r="AH4" s="29"/>
      <c r="AI4" s="29"/>
      <c r="AK4" s="29"/>
      <c r="AL4" s="29"/>
      <c r="AN4" s="29"/>
      <c r="AO4" s="29"/>
      <c r="AQ4" s="29"/>
      <c r="AR4" s="29"/>
      <c r="AT4" s="29"/>
      <c r="AU4" s="29"/>
      <c r="AW4" s="29"/>
      <c r="AX4" s="29"/>
      <c r="AZ4" s="29"/>
      <c r="BA4" s="29"/>
      <c r="BC4" s="29"/>
      <c r="BD4" s="29"/>
      <c r="BF4" s="29"/>
      <c r="BG4" s="29"/>
      <c r="BI4" s="29"/>
      <c r="BJ4" s="29"/>
      <c r="BL4" s="29"/>
      <c r="BM4" s="29"/>
      <c r="BO4" s="29"/>
      <c r="BP4" s="29"/>
      <c r="BR4" s="29"/>
      <c r="BS4" s="29"/>
      <c r="BU4" s="29"/>
      <c r="BV4" s="29"/>
      <c r="BX4" s="29"/>
      <c r="BY4" s="29"/>
      <c r="CA4" s="29"/>
      <c r="CB4" s="29"/>
    </row>
    <row r="5" spans="1:80" ht="20.100000000000001" customHeight="1" x14ac:dyDescent="0.3">
      <c r="A5" s="31">
        <v>1978</v>
      </c>
      <c r="B5" s="32">
        <f>IF(SUM('Aeroportuária Cor NUTS II Tab'!B5)=0,"",'Aeroportuária Cor NUTS II Tab'!B5/'BdP_Series Longas'!$F25*100)</f>
        <v>1369.8097001309779</v>
      </c>
      <c r="C5" s="33" t="str">
        <f>IF(SUM('Aeroportuária Cor NUTS II Tab'!C5)=0,"",'Aeroportuária Cor NUTS II Tab'!C5/'BdP_Series Longas'!$F25*100)</f>
        <v/>
      </c>
      <c r="D5" s="33">
        <f>IF(SUM('Aeroportuária Cor NUTS II Tab'!D5)=0,"",'Aeroportuária Cor NUTS II Tab'!D5/'BdP_Series Longas'!$F25*100)</f>
        <v>4848.9030764981362</v>
      </c>
      <c r="E5" s="33" t="str">
        <f>IF(SUM('Aeroportuária Cor NUTS II Tab'!E5)=0,"",'Aeroportuária Cor NUTS II Tab'!E5/'BdP_Series Longas'!$F25*100)</f>
        <v/>
      </c>
      <c r="F5" s="33">
        <f>IF(SUM('Aeroportuária Cor NUTS II Tab'!F5)=0,"",'Aeroportuária Cor NUTS II Tab'!F5/'BdP_Series Longas'!$F25*100)</f>
        <v>1928.0729935382624</v>
      </c>
      <c r="G5" s="33">
        <f>IF(SUM('Aeroportuária Cor NUTS II Tab'!G5)=0,"",'Aeroportuária Cor NUTS II Tab'!G5/'BdP_Series Longas'!$F25*100)</f>
        <v>8146.7857701673765</v>
      </c>
      <c r="H5" s="33">
        <f>IF(SUM('BdP_Series Longas'!B25*1000)=0,"",SUM('BdP_Series Longas'!B25*1000))</f>
        <v>16177699.999999998</v>
      </c>
      <c r="I5" s="43">
        <f>IF(SUM('BdP_Series Longas'!F25)=0,"",SUM('BdP_Series Longas'!F25))</f>
        <v>9.2046459014569439</v>
      </c>
      <c r="J5" s="33">
        <f>IF(SUM('BdP_Series Longas'!C25*1000)=0,"",SUM('BdP_Series Longas'!C25*1000))</f>
        <v>86932799.999999985</v>
      </c>
    </row>
    <row r="6" spans="1:80" ht="20.100000000000001" customHeight="1" x14ac:dyDescent="0.3">
      <c r="A6" s="31">
        <f>A5+1</f>
        <v>1979</v>
      </c>
      <c r="B6" s="35">
        <f>IF(SUM('Aeroportuária Cor NUTS II Tab'!B6)=0,"",'Aeroportuária Cor NUTS II Tab'!B6/'BdP_Series Longas'!$F26*100)</f>
        <v>378.96961331169354</v>
      </c>
      <c r="C6" s="36" t="str">
        <f>IF(SUM('Aeroportuária Cor NUTS II Tab'!C6)=0,"",'Aeroportuária Cor NUTS II Tab'!C6/'BdP_Series Longas'!$F26*100)</f>
        <v/>
      </c>
      <c r="D6" s="36">
        <f>IF(SUM('Aeroportuária Cor NUTS II Tab'!D6)=0,"",'Aeroportuária Cor NUTS II Tab'!D6/'BdP_Series Longas'!$F26*100)</f>
        <v>7582.7150270335578</v>
      </c>
      <c r="E6" s="36" t="str">
        <f>IF(SUM('Aeroportuária Cor NUTS II Tab'!E6)=0,"",'Aeroportuária Cor NUTS II Tab'!E6/'BdP_Series Longas'!$F26*100)</f>
        <v/>
      </c>
      <c r="F6" s="36">
        <f>IF(SUM('Aeroportuária Cor NUTS II Tab'!F6)=0,"",'Aeroportuária Cor NUTS II Tab'!F6/'BdP_Series Longas'!$F26*100)</f>
        <v>3528.4222049731097</v>
      </c>
      <c r="G6" s="36">
        <f>IF(SUM('Aeroportuária Cor NUTS II Tab'!G6)=0,"",'Aeroportuária Cor NUTS II Tab'!G6/'BdP_Series Longas'!$F26*100)</f>
        <v>11490.106845318363</v>
      </c>
      <c r="H6" s="36">
        <f>IF(SUM('BdP_Series Longas'!B26*1000)=0,"",SUM('BdP_Series Longas'!B26*1000))</f>
        <v>18678600</v>
      </c>
      <c r="I6" s="44">
        <f>IF(SUM('BdP_Series Longas'!F26)=0,"",SUM('BdP_Series Longas'!F26))</f>
        <v>11.408777959804269</v>
      </c>
      <c r="J6" s="36">
        <f>IF(SUM('BdP_Series Longas'!C26*1000)=0,"",SUM('BdP_Series Longas'!C26*1000))</f>
        <v>91601700</v>
      </c>
    </row>
    <row r="7" spans="1:80" ht="20.100000000000001" customHeight="1" x14ac:dyDescent="0.3">
      <c r="A7" s="31">
        <f t="shared" ref="A7:A50" si="0">A6+1</f>
        <v>1980</v>
      </c>
      <c r="B7" s="35">
        <f>IF(SUM('Aeroportuária Cor NUTS II Tab'!B7)=0,"",'Aeroportuária Cor NUTS II Tab'!B7/'BdP_Series Longas'!$F27*100)</f>
        <v>892.00695030191002</v>
      </c>
      <c r="C7" s="36" t="str">
        <f>IF(SUM('Aeroportuária Cor NUTS II Tab'!C7)=0,"",'Aeroportuária Cor NUTS II Tab'!C7/'BdP_Series Longas'!$F27*100)</f>
        <v/>
      </c>
      <c r="D7" s="36">
        <f>IF(SUM('Aeroportuária Cor NUTS II Tab'!D7)=0,"",'Aeroportuária Cor NUTS II Tab'!D7/'BdP_Series Longas'!$F27*100)</f>
        <v>5728.5505589793984</v>
      </c>
      <c r="E7" s="36" t="str">
        <f>IF(SUM('Aeroportuária Cor NUTS II Tab'!E7)=0,"",'Aeroportuária Cor NUTS II Tab'!E7/'BdP_Series Longas'!$F27*100)</f>
        <v/>
      </c>
      <c r="F7" s="36">
        <f>IF(SUM('Aeroportuária Cor NUTS II Tab'!F7)=0,"",'Aeroportuária Cor NUTS II Tab'!F7/'BdP_Series Longas'!$F27*100)</f>
        <v>1363.0539843832637</v>
      </c>
      <c r="G7" s="36">
        <f>IF(SUM('Aeroportuária Cor NUTS II Tab'!G7)=0,"",'Aeroportuária Cor NUTS II Tab'!G7/'BdP_Series Longas'!$F27*100)</f>
        <v>7983.6114936645727</v>
      </c>
      <c r="H7" s="36">
        <f>IF(SUM('BdP_Series Longas'!B27*1000)=0,"",SUM('BdP_Series Longas'!B27*1000))</f>
        <v>16331500</v>
      </c>
      <c r="I7" s="44">
        <f>IF(SUM('BdP_Series Longas'!F27)=0,"",SUM('BdP_Series Longas'!F27))</f>
        <v>14.868199491779688</v>
      </c>
      <c r="J7" s="36">
        <f>IF(SUM('BdP_Series Longas'!C27*1000)=0,"",SUM('BdP_Series Longas'!C27*1000))</f>
        <v>97847700</v>
      </c>
    </row>
    <row r="8" spans="1:80" ht="20.100000000000001" customHeight="1" x14ac:dyDescent="0.3">
      <c r="A8" s="31">
        <f t="shared" si="0"/>
        <v>1981</v>
      </c>
      <c r="B8" s="35">
        <f>IF(SUM('Aeroportuária Cor NUTS II Tab'!B8)=0,"",'Aeroportuária Cor NUTS II Tab'!B8/'BdP_Series Longas'!$F28*100)</f>
        <v>1260.0279534731021</v>
      </c>
      <c r="C8" s="36" t="str">
        <f>IF(SUM('Aeroportuária Cor NUTS II Tab'!C8)=0,"",'Aeroportuária Cor NUTS II Tab'!C8/'BdP_Series Longas'!$F28*100)</f>
        <v/>
      </c>
      <c r="D8" s="36">
        <f>IF(SUM('Aeroportuária Cor NUTS II Tab'!D8)=0,"",'Aeroportuária Cor NUTS II Tab'!D8/'BdP_Series Longas'!$F28*100)</f>
        <v>4400.4556367895511</v>
      </c>
      <c r="E8" s="36" t="str">
        <f>IF(SUM('Aeroportuária Cor NUTS II Tab'!E8)=0,"",'Aeroportuária Cor NUTS II Tab'!E8/'BdP_Series Longas'!$F28*100)</f>
        <v/>
      </c>
      <c r="F8" s="36">
        <f>IF(SUM('Aeroportuária Cor NUTS II Tab'!F8)=0,"",'Aeroportuária Cor NUTS II Tab'!F8/'BdP_Series Longas'!$F28*100)</f>
        <v>1847.1497822674992</v>
      </c>
      <c r="G8" s="36">
        <f>IF(SUM('Aeroportuária Cor NUTS II Tab'!G8)=0,"",'Aeroportuária Cor NUTS II Tab'!G8/'BdP_Series Longas'!$F28*100)</f>
        <v>7507.633372530152</v>
      </c>
      <c r="H8" s="36">
        <f>IF(SUM('BdP_Series Longas'!B28*1000)=0,"",SUM('BdP_Series Longas'!B28*1000))</f>
        <v>18972200</v>
      </c>
      <c r="I8" s="44">
        <f>IF(SUM('BdP_Series Longas'!F28)=0,"",SUM('BdP_Series Longas'!F28))</f>
        <v>17.536711609618287</v>
      </c>
      <c r="J8" s="36">
        <f>IF(SUM('BdP_Series Longas'!C28*1000)=0,"",SUM('BdP_Series Longas'!C28*1000))</f>
        <v>100281799.99999999</v>
      </c>
    </row>
    <row r="9" spans="1:80" ht="20.100000000000001" customHeight="1" x14ac:dyDescent="0.3">
      <c r="A9" s="31">
        <f t="shared" si="0"/>
        <v>1982</v>
      </c>
      <c r="B9" s="35">
        <f>IF(SUM('Aeroportuária Cor NUTS II Tab'!B9)=0,"",'Aeroportuária Cor NUTS II Tab'!B9/'BdP_Series Longas'!$F29*100)</f>
        <v>2813.9185182334959</v>
      </c>
      <c r="C9" s="36" t="str">
        <f>IF(SUM('Aeroportuária Cor NUTS II Tab'!C9)=0,"",'Aeroportuária Cor NUTS II Tab'!C9/'BdP_Series Longas'!$F29*100)</f>
        <v/>
      </c>
      <c r="D9" s="36">
        <f>IF(SUM('Aeroportuária Cor NUTS II Tab'!D9)=0,"",'Aeroportuária Cor NUTS II Tab'!D9/'BdP_Series Longas'!$F29*100)</f>
        <v>12626.566252223367</v>
      </c>
      <c r="E9" s="36" t="str">
        <f>IF(SUM('Aeroportuária Cor NUTS II Tab'!E9)=0,"",'Aeroportuária Cor NUTS II Tab'!E9/'BdP_Series Longas'!$F29*100)</f>
        <v/>
      </c>
      <c r="F9" s="36">
        <f>IF(SUM('Aeroportuária Cor NUTS II Tab'!F9)=0,"",'Aeroportuária Cor NUTS II Tab'!F9/'BdP_Series Longas'!$F29*100)</f>
        <v>1854.9239104689927</v>
      </c>
      <c r="G9" s="36">
        <f>IF(SUM('Aeroportuária Cor NUTS II Tab'!G9)=0,"",'Aeroportuária Cor NUTS II Tab'!G9/'BdP_Series Longas'!$F29*100)</f>
        <v>17295.408680925859</v>
      </c>
      <c r="H9" s="36">
        <f>IF(SUM('BdP_Series Longas'!B29*1000)=0,"",SUM('BdP_Series Longas'!B29*1000))</f>
        <v>19461000</v>
      </c>
      <c r="I9" s="44">
        <f>IF(SUM('BdP_Series Longas'!F29)=0,"",SUM('BdP_Series Longas'!F29))</f>
        <v>20.350444478700989</v>
      </c>
      <c r="J9" s="36">
        <f>IF(SUM('BdP_Series Longas'!C29*1000)=0,"",SUM('BdP_Series Longas'!C29*1000))</f>
        <v>101561299.99999999</v>
      </c>
    </row>
    <row r="10" spans="1:80" ht="20.100000000000001" customHeight="1" x14ac:dyDescent="0.3">
      <c r="A10" s="31">
        <f t="shared" si="0"/>
        <v>1983</v>
      </c>
      <c r="B10" s="35">
        <f>IF(SUM('Aeroportuária Cor NUTS II Tab'!B10)=0,"",'Aeroportuária Cor NUTS II Tab'!B10/'BdP_Series Longas'!$F30*100)</f>
        <v>4399.18091971991</v>
      </c>
      <c r="C10" s="36" t="str">
        <f>IF(SUM('Aeroportuária Cor NUTS II Tab'!C10)=0,"",'Aeroportuária Cor NUTS II Tab'!C10/'BdP_Series Longas'!$F30*100)</f>
        <v/>
      </c>
      <c r="D10" s="36">
        <f>IF(SUM('Aeroportuária Cor NUTS II Tab'!D10)=0,"",'Aeroportuária Cor NUTS II Tab'!D10/'BdP_Series Longas'!$F30*100)</f>
        <v>8468.9077617515431</v>
      </c>
      <c r="E10" s="36" t="str">
        <f>IF(SUM('Aeroportuária Cor NUTS II Tab'!E10)=0,"",'Aeroportuária Cor NUTS II Tab'!E10/'BdP_Series Longas'!$F30*100)</f>
        <v/>
      </c>
      <c r="F10" s="36">
        <f>IF(SUM('Aeroportuária Cor NUTS II Tab'!F10)=0,"",'Aeroportuária Cor NUTS II Tab'!F10/'BdP_Series Longas'!$F30*100)</f>
        <v>1065.8808395797137</v>
      </c>
      <c r="G10" s="36">
        <f>IF(SUM('Aeroportuária Cor NUTS II Tab'!G10)=0,"",'Aeroportuária Cor NUTS II Tab'!G10/'BdP_Series Longas'!$F30*100)</f>
        <v>13933.969521051165</v>
      </c>
      <c r="H10" s="36">
        <f>IF(SUM('BdP_Series Longas'!B30*1000)=0,"",SUM('BdP_Series Longas'!B30*1000))</f>
        <v>18795000</v>
      </c>
      <c r="I10" s="44">
        <f>IF(SUM('BdP_Series Longas'!F30)=0,"",SUM('BdP_Series Longas'!F30))</f>
        <v>25.738228252194734</v>
      </c>
      <c r="J10" s="36">
        <f>IF(SUM('BdP_Series Longas'!C30*1000)=0,"",SUM('BdP_Series Longas'!C30*1000))</f>
        <v>103289200</v>
      </c>
    </row>
    <row r="11" spans="1:80" ht="20.100000000000001" customHeight="1" x14ac:dyDescent="0.3">
      <c r="A11" s="31">
        <f t="shared" si="0"/>
        <v>1984</v>
      </c>
      <c r="B11" s="35">
        <f>IF(SUM('Aeroportuária Cor NUTS II Tab'!B11)=0,"",'Aeroportuária Cor NUTS II Tab'!B11/'BdP_Series Longas'!$F31*100)</f>
        <v>1919.3683627020221</v>
      </c>
      <c r="C11" s="36" t="str">
        <f>IF(SUM('Aeroportuária Cor NUTS II Tab'!C11)=0,"",'Aeroportuária Cor NUTS II Tab'!C11/'BdP_Series Longas'!$F31*100)</f>
        <v/>
      </c>
      <c r="D11" s="36">
        <f>IF(SUM('Aeroportuária Cor NUTS II Tab'!D11)=0,"",'Aeroportuária Cor NUTS II Tab'!D11/'BdP_Series Longas'!$F31*100)</f>
        <v>13042.26534983587</v>
      </c>
      <c r="E11" s="36" t="str">
        <f>IF(SUM('Aeroportuária Cor NUTS II Tab'!E11)=0,"",'Aeroportuária Cor NUTS II Tab'!E11/'BdP_Series Longas'!$F31*100)</f>
        <v/>
      </c>
      <c r="F11" s="36">
        <f>IF(SUM('Aeroportuária Cor NUTS II Tab'!F11)=0,"",'Aeroportuária Cor NUTS II Tab'!F11/'BdP_Series Longas'!$F31*100)</f>
        <v>896.75407109848584</v>
      </c>
      <c r="G11" s="36">
        <f>IF(SUM('Aeroportuária Cor NUTS II Tab'!G11)=0,"",'Aeroportuária Cor NUTS II Tab'!G11/'BdP_Series Longas'!$F31*100)</f>
        <v>15858.387783636377</v>
      </c>
      <c r="H11" s="36">
        <f>IF(SUM('BdP_Series Longas'!B31*1000)=0,"",SUM('BdP_Series Longas'!B31*1000))</f>
        <v>16512599.999999998</v>
      </c>
      <c r="I11" s="44">
        <f>IF(SUM('BdP_Series Longas'!F31)=0,"",SUM('BdP_Series Longas'!F31))</f>
        <v>31.704879909887001</v>
      </c>
      <c r="J11" s="36">
        <f>IF(SUM('BdP_Series Longas'!C31*1000)=0,"",SUM('BdP_Series Longas'!C31*1000))</f>
        <v>101974500</v>
      </c>
    </row>
    <row r="12" spans="1:80" ht="20.100000000000001" customHeight="1" x14ac:dyDescent="0.3">
      <c r="A12" s="31">
        <f t="shared" si="0"/>
        <v>1985</v>
      </c>
      <c r="B12" s="35">
        <f>IF(SUM('Aeroportuária Cor NUTS II Tab'!B12)=0,"",'Aeroportuária Cor NUTS II Tab'!B12/'BdP_Series Longas'!$F32*100)</f>
        <v>1840.9689870634097</v>
      </c>
      <c r="C12" s="36" t="str">
        <f>IF(SUM('Aeroportuária Cor NUTS II Tab'!C12)=0,"",'Aeroportuária Cor NUTS II Tab'!C12/'BdP_Series Longas'!$F32*100)</f>
        <v/>
      </c>
      <c r="D12" s="36">
        <f>IF(SUM('Aeroportuária Cor NUTS II Tab'!D12)=0,"",'Aeroportuária Cor NUTS II Tab'!D12/'BdP_Series Longas'!$F32*100)</f>
        <v>13558.655949891834</v>
      </c>
      <c r="E12" s="36" t="str">
        <f>IF(SUM('Aeroportuária Cor NUTS II Tab'!E12)=0,"",'Aeroportuária Cor NUTS II Tab'!E12/'BdP_Series Longas'!$F32*100)</f>
        <v/>
      </c>
      <c r="F12" s="36">
        <f>IF(SUM('Aeroportuária Cor NUTS II Tab'!F12)=0,"",'Aeroportuária Cor NUTS II Tab'!F12/'BdP_Series Longas'!$F32*100)</f>
        <v>566.57719547356021</v>
      </c>
      <c r="G12" s="36">
        <f>IF(SUM('Aeroportuária Cor NUTS II Tab'!G12)=0,"",'Aeroportuária Cor NUTS II Tab'!G12/'BdP_Series Longas'!$F32*100)</f>
        <v>15966.202132428805</v>
      </c>
      <c r="H12" s="36">
        <f>IF(SUM('BdP_Series Longas'!B32*1000)=0,"",SUM('BdP_Series Longas'!B32*1000))</f>
        <v>16178700</v>
      </c>
      <c r="I12" s="44">
        <f>IF(SUM('BdP_Series Longas'!F32)=0,"",SUM('BdP_Series Longas'!F32))</f>
        <v>37.082089413858959</v>
      </c>
      <c r="J12" s="36">
        <f>IF(SUM('BdP_Series Longas'!C32*1000)=0,"",SUM('BdP_Series Longas'!C32*1000))</f>
        <v>102904099.99999999</v>
      </c>
    </row>
    <row r="13" spans="1:80" ht="20.100000000000001" customHeight="1" x14ac:dyDescent="0.3">
      <c r="A13" s="31">
        <f t="shared" si="0"/>
        <v>1986</v>
      </c>
      <c r="B13" s="35">
        <f>IF(SUM('Aeroportuária Cor NUTS II Tab'!B13)=0,"",'Aeroportuária Cor NUTS II Tab'!B13/'BdP_Series Longas'!$F33*100)</f>
        <v>3166.8111553500612</v>
      </c>
      <c r="C13" s="36" t="str">
        <f>IF(SUM('Aeroportuária Cor NUTS II Tab'!C13)=0,"",'Aeroportuária Cor NUTS II Tab'!C13/'BdP_Series Longas'!$F33*100)</f>
        <v/>
      </c>
      <c r="D13" s="36">
        <f>IF(SUM('Aeroportuária Cor NUTS II Tab'!D13)=0,"",'Aeroportuária Cor NUTS II Tab'!D13/'BdP_Series Longas'!$F33*100)</f>
        <v>13565.114450886469</v>
      </c>
      <c r="E13" s="36" t="str">
        <f>IF(SUM('Aeroportuária Cor NUTS II Tab'!E13)=0,"",'Aeroportuária Cor NUTS II Tab'!E13/'BdP_Series Longas'!$F33*100)</f>
        <v/>
      </c>
      <c r="F13" s="36">
        <f>IF(SUM('Aeroportuária Cor NUTS II Tab'!F13)=0,"",'Aeroportuária Cor NUTS II Tab'!F13/'BdP_Series Longas'!$F33*100)</f>
        <v>3955.4806001690422</v>
      </c>
      <c r="G13" s="36">
        <f>IF(SUM('Aeroportuária Cor NUTS II Tab'!G13)=0,"",'Aeroportuária Cor NUTS II Tab'!G13/'BdP_Series Longas'!$F33*100)</f>
        <v>20687.406206405572</v>
      </c>
      <c r="H13" s="36">
        <f>IF(SUM('BdP_Series Longas'!B33*1000)=0,"",SUM('BdP_Series Longas'!B33*1000))</f>
        <v>17181400</v>
      </c>
      <c r="I13" s="44">
        <f>IF(SUM('BdP_Series Longas'!F33)=0,"",SUM('BdP_Series Longas'!F33))</f>
        <v>41.109571979000542</v>
      </c>
      <c r="J13" s="36">
        <f>IF(SUM('BdP_Series Longas'!C33*1000)=0,"",SUM('BdP_Series Longas'!C33*1000))</f>
        <v>106082500</v>
      </c>
    </row>
    <row r="14" spans="1:80" ht="20.100000000000001" customHeight="1" x14ac:dyDescent="0.3">
      <c r="A14" s="31">
        <f t="shared" si="0"/>
        <v>1987</v>
      </c>
      <c r="B14" s="35">
        <f>IF(SUM('Aeroportuária Cor NUTS II Tab'!B14)=0,"",'Aeroportuária Cor NUTS II Tab'!B14/'BdP_Series Longas'!$F34*100)</f>
        <v>15046.49796206775</v>
      </c>
      <c r="C14" s="36" t="str">
        <f>IF(SUM('Aeroportuária Cor NUTS II Tab'!C14)=0,"",'Aeroportuária Cor NUTS II Tab'!C14/'BdP_Series Longas'!$F34*100)</f>
        <v/>
      </c>
      <c r="D14" s="36">
        <f>IF(SUM('Aeroportuária Cor NUTS II Tab'!D14)=0,"",'Aeroportuária Cor NUTS II Tab'!D14/'BdP_Series Longas'!$F34*100)</f>
        <v>18234.91418979923</v>
      </c>
      <c r="E14" s="36" t="str">
        <f>IF(SUM('Aeroportuária Cor NUTS II Tab'!E14)=0,"",'Aeroportuária Cor NUTS II Tab'!E14/'BdP_Series Longas'!$F34*100)</f>
        <v/>
      </c>
      <c r="F14" s="36">
        <f>IF(SUM('Aeroportuária Cor NUTS II Tab'!F14)=0,"",'Aeroportuária Cor NUTS II Tab'!F14/'BdP_Series Longas'!$F34*100)</f>
        <v>9067.5228341416278</v>
      </c>
      <c r="G14" s="36">
        <f>IF(SUM('Aeroportuária Cor NUTS II Tab'!G14)=0,"",'Aeroportuária Cor NUTS II Tab'!G14/'BdP_Series Longas'!$F34*100)</f>
        <v>42348.9349860086</v>
      </c>
      <c r="H14" s="36">
        <f>IF(SUM('BdP_Series Longas'!B34*1000)=0,"",SUM('BdP_Series Longas'!B34*1000))</f>
        <v>20724800</v>
      </c>
      <c r="I14" s="44">
        <f>IF(SUM('BdP_Series Longas'!F34)=0,"",SUM('BdP_Series Longas'!F34))</f>
        <v>44.426484212151621</v>
      </c>
      <c r="J14" s="36">
        <f>IF(SUM('BdP_Series Longas'!C34*1000)=0,"",SUM('BdP_Series Longas'!C34*1000))</f>
        <v>113307700</v>
      </c>
    </row>
    <row r="15" spans="1:80" ht="20.100000000000001" customHeight="1" x14ac:dyDescent="0.3">
      <c r="A15" s="31">
        <f t="shared" si="0"/>
        <v>1988</v>
      </c>
      <c r="B15" s="35">
        <f>IF(SUM('Aeroportuária Cor NUTS II Tab'!B15)=0,"",'Aeroportuária Cor NUTS II Tab'!B15/'BdP_Series Longas'!$F35*100)</f>
        <v>21611.925303083244</v>
      </c>
      <c r="C15" s="36" t="str">
        <f>IF(SUM('Aeroportuária Cor NUTS II Tab'!C15)=0,"",'Aeroportuária Cor NUTS II Tab'!C15/'BdP_Series Longas'!$F35*100)</f>
        <v/>
      </c>
      <c r="D15" s="36">
        <f>IF(SUM('Aeroportuária Cor NUTS II Tab'!D15)=0,"",'Aeroportuária Cor NUTS II Tab'!D15/'BdP_Series Longas'!$F35*100)</f>
        <v>12788.992616621314</v>
      </c>
      <c r="E15" s="36" t="str">
        <f>IF(SUM('Aeroportuária Cor NUTS II Tab'!E15)=0,"",'Aeroportuária Cor NUTS II Tab'!E15/'BdP_Series Longas'!$F35*100)</f>
        <v/>
      </c>
      <c r="F15" s="36">
        <f>IF(SUM('Aeroportuária Cor NUTS II Tab'!F15)=0,"",'Aeroportuária Cor NUTS II Tab'!F15/'BdP_Series Longas'!$F35*100)</f>
        <v>15114.395816557508</v>
      </c>
      <c r="G15" s="36">
        <f>IF(SUM('Aeroportuária Cor NUTS II Tab'!G15)=0,"",'Aeroportuária Cor NUTS II Tab'!G15/'BdP_Series Longas'!$F35*100)</f>
        <v>49515.313736262062</v>
      </c>
      <c r="H15" s="36">
        <f>IF(SUM('BdP_Series Longas'!B35*1000)=0,"",SUM('BdP_Series Longas'!B35*1000))</f>
        <v>23626000</v>
      </c>
      <c r="I15" s="44">
        <f>IF(SUM('BdP_Series Longas'!F35)=0,"",SUM('BdP_Series Longas'!F35))</f>
        <v>49.536950816896635</v>
      </c>
      <c r="J15" s="36">
        <f>IF(SUM('BdP_Series Longas'!C35*1000)=0,"",SUM('BdP_Series Longas'!C35*1000))</f>
        <v>120542100</v>
      </c>
    </row>
    <row r="16" spans="1:80" ht="20.100000000000001" customHeight="1" x14ac:dyDescent="0.3">
      <c r="A16" s="31">
        <f t="shared" si="0"/>
        <v>1989</v>
      </c>
      <c r="B16" s="35">
        <f>IF(SUM('Aeroportuária Cor NUTS II Tab'!B16)=0,"",'Aeroportuária Cor NUTS II Tab'!B16/'BdP_Series Longas'!$F36*100)</f>
        <v>12490.277802866301</v>
      </c>
      <c r="C16" s="36" t="str">
        <f>IF(SUM('Aeroportuária Cor NUTS II Tab'!C16)=0,"",'Aeroportuária Cor NUTS II Tab'!C16/'BdP_Series Longas'!$F36*100)</f>
        <v/>
      </c>
      <c r="D16" s="36">
        <f>IF(SUM('Aeroportuária Cor NUTS II Tab'!D16)=0,"",'Aeroportuária Cor NUTS II Tab'!D16/'BdP_Series Longas'!$F36*100)</f>
        <v>27008.143767756508</v>
      </c>
      <c r="E16" s="36" t="str">
        <f>IF(SUM('Aeroportuária Cor NUTS II Tab'!E16)=0,"",'Aeroportuária Cor NUTS II Tab'!E16/'BdP_Series Longas'!$F36*100)</f>
        <v/>
      </c>
      <c r="F16" s="36">
        <f>IF(SUM('Aeroportuária Cor NUTS II Tab'!F16)=0,"",'Aeroportuária Cor NUTS II Tab'!F16/'BdP_Series Longas'!$F36*100)</f>
        <v>19345.129253845909</v>
      </c>
      <c r="G16" s="36">
        <f>IF(SUM('Aeroportuária Cor NUTS II Tab'!G16)=0,"",'Aeroportuária Cor NUTS II Tab'!G16/'BdP_Series Longas'!$F36*100)</f>
        <v>58843.550824468708</v>
      </c>
      <c r="H16" s="36">
        <f>IF(SUM('BdP_Series Longas'!B36*1000)=0,"",SUM('BdP_Series Longas'!B36*1000))</f>
        <v>24559000</v>
      </c>
      <c r="I16" s="44">
        <f>IF(SUM('BdP_Series Longas'!F36)=0,"",SUM('BdP_Series Longas'!F36))</f>
        <v>54.599942994421589</v>
      </c>
      <c r="J16" s="36">
        <f>IF(SUM('BdP_Series Longas'!C36*1000)=0,"",SUM('BdP_Series Longas'!C36*1000))</f>
        <v>127437199.99999999</v>
      </c>
    </row>
    <row r="17" spans="1:10" ht="20.100000000000001" customHeight="1" x14ac:dyDescent="0.3">
      <c r="A17" s="31">
        <f t="shared" si="0"/>
        <v>1990</v>
      </c>
      <c r="B17" s="35">
        <f>IF(SUM('Aeroportuária Cor NUTS II Tab'!B17)=0,"",'Aeroportuária Cor NUTS II Tab'!B17/'BdP_Series Longas'!$F37*100)</f>
        <v>24178.912118769538</v>
      </c>
      <c r="C17" s="36" t="str">
        <f>IF(SUM('Aeroportuária Cor NUTS II Tab'!C17)=0,"",'Aeroportuária Cor NUTS II Tab'!C17/'BdP_Series Longas'!$F37*100)</f>
        <v/>
      </c>
      <c r="D17" s="36">
        <f>IF(SUM('Aeroportuária Cor NUTS II Tab'!D17)=0,"",'Aeroportuária Cor NUTS II Tab'!D17/'BdP_Series Longas'!$F37*100)</f>
        <v>26616.107184561708</v>
      </c>
      <c r="E17" s="36" t="str">
        <f>IF(SUM('Aeroportuária Cor NUTS II Tab'!E17)=0,"",'Aeroportuária Cor NUTS II Tab'!E17/'BdP_Series Longas'!$F37*100)</f>
        <v/>
      </c>
      <c r="F17" s="36">
        <f>IF(SUM('Aeroportuária Cor NUTS II Tab'!F17)=0,"",'Aeroportuária Cor NUTS II Tab'!F17/'BdP_Series Longas'!$F37*100)</f>
        <v>6646.6394618597124</v>
      </c>
      <c r="G17" s="36">
        <f>IF(SUM('Aeroportuária Cor NUTS II Tab'!G17)=0,"",'Aeroportuária Cor NUTS II Tab'!G17/'BdP_Series Longas'!$F37*100)</f>
        <v>57441.65876519095</v>
      </c>
      <c r="H17" s="36">
        <f>IF(SUM('BdP_Series Longas'!B37*1000)=0,"",SUM('BdP_Series Longas'!B37*1000))</f>
        <v>26385300</v>
      </c>
      <c r="I17" s="44">
        <f>IF(SUM('BdP_Series Longas'!F37)=0,"",SUM('BdP_Series Longas'!F37))</f>
        <v>58.236593860975617</v>
      </c>
      <c r="J17" s="36">
        <f>IF(SUM('BdP_Series Longas'!C37*1000)=0,"",SUM('BdP_Series Longas'!C37*1000))</f>
        <v>135286800</v>
      </c>
    </row>
    <row r="18" spans="1:10" ht="20.100000000000001" customHeight="1" x14ac:dyDescent="0.3">
      <c r="A18" s="31">
        <f t="shared" si="0"/>
        <v>1991</v>
      </c>
      <c r="B18" s="35">
        <f>IF(SUM('Aeroportuária Cor NUTS II Tab'!B18)=0,"",'Aeroportuária Cor NUTS II Tab'!B18/'BdP_Series Longas'!$F38*100)</f>
        <v>6317.103568077252</v>
      </c>
      <c r="C18" s="36" t="str">
        <f>IF(SUM('Aeroportuária Cor NUTS II Tab'!C18)=0,"",'Aeroportuária Cor NUTS II Tab'!C18/'BdP_Series Longas'!$F38*100)</f>
        <v/>
      </c>
      <c r="D18" s="36">
        <f>IF(SUM('Aeroportuária Cor NUTS II Tab'!D18)=0,"",'Aeroportuária Cor NUTS II Tab'!D18/'BdP_Series Longas'!$F38*100)</f>
        <v>35124.873415375798</v>
      </c>
      <c r="E18" s="36" t="str">
        <f>IF(SUM('Aeroportuária Cor NUTS II Tab'!E18)=0,"",'Aeroportuária Cor NUTS II Tab'!E18/'BdP_Series Longas'!$F38*100)</f>
        <v/>
      </c>
      <c r="F18" s="36">
        <f>IF(SUM('Aeroportuária Cor NUTS II Tab'!F18)=0,"",'Aeroportuária Cor NUTS II Tab'!F18/'BdP_Series Longas'!$F38*100)</f>
        <v>7846.2369522660001</v>
      </c>
      <c r="G18" s="36">
        <f>IF(SUM('Aeroportuária Cor NUTS II Tab'!G18)=0,"",'Aeroportuária Cor NUTS II Tab'!G18/'BdP_Series Longas'!$F38*100)</f>
        <v>49288.213935719054</v>
      </c>
      <c r="H18" s="36">
        <f>IF(SUM('BdP_Series Longas'!B38*1000)=0,"",SUM('BdP_Series Longas'!B38*1000))</f>
        <v>28281100.000000004</v>
      </c>
      <c r="I18" s="44">
        <f>IF(SUM('BdP_Series Longas'!F38)=0,"",SUM('BdP_Series Longas'!F38))</f>
        <v>61.441386650448528</v>
      </c>
      <c r="J18" s="36">
        <f>IF(SUM('BdP_Series Longas'!C38*1000)=0,"",SUM('BdP_Series Longas'!C38*1000))</f>
        <v>139222200</v>
      </c>
    </row>
    <row r="19" spans="1:10" ht="20.100000000000001" customHeight="1" x14ac:dyDescent="0.3">
      <c r="A19" s="31">
        <f t="shared" si="0"/>
        <v>1992</v>
      </c>
      <c r="B19" s="35">
        <f>IF(SUM('Aeroportuária Cor NUTS II Tab'!B19)=0,"",'Aeroportuária Cor NUTS II Tab'!B19/'BdP_Series Longas'!$F39*100)</f>
        <v>6638.3442386720135</v>
      </c>
      <c r="C19" s="36" t="str">
        <f>IF(SUM('Aeroportuária Cor NUTS II Tab'!C19)=0,"",'Aeroportuária Cor NUTS II Tab'!C19/'BdP_Series Longas'!$F39*100)</f>
        <v/>
      </c>
      <c r="D19" s="36">
        <f>IF(SUM('Aeroportuária Cor NUTS II Tab'!D19)=0,"",'Aeroportuária Cor NUTS II Tab'!D19/'BdP_Series Longas'!$F39*100)</f>
        <v>17676.54681689405</v>
      </c>
      <c r="E19" s="36" t="str">
        <f>IF(SUM('Aeroportuária Cor NUTS II Tab'!E19)=0,"",'Aeroportuária Cor NUTS II Tab'!E19/'BdP_Series Longas'!$F39*100)</f>
        <v/>
      </c>
      <c r="F19" s="36">
        <f>IF(SUM('Aeroportuária Cor NUTS II Tab'!F19)=0,"",'Aeroportuária Cor NUTS II Tab'!F19/'BdP_Series Longas'!$F39*100)</f>
        <v>4588.0186413535266</v>
      </c>
      <c r="G19" s="36">
        <f>IF(SUM('Aeroportuária Cor NUTS II Tab'!G19)=0,"",'Aeroportuária Cor NUTS II Tab'!G19/'BdP_Series Longas'!$F39*100)</f>
        <v>28902.909696919589</v>
      </c>
      <c r="H19" s="36">
        <f>IF(SUM('BdP_Series Longas'!B39*1000)=0,"",SUM('BdP_Series Longas'!B39*1000))</f>
        <v>30673600</v>
      </c>
      <c r="I19" s="44">
        <f>IF(SUM('BdP_Series Longas'!F39)=0,"",SUM('BdP_Series Longas'!F39))</f>
        <v>63.383495905273591</v>
      </c>
      <c r="J19" s="36">
        <f>IF(SUM('BdP_Series Longas'!C39*1000)=0,"",SUM('BdP_Series Longas'!C39*1000))</f>
        <v>141620500</v>
      </c>
    </row>
    <row r="20" spans="1:10" ht="20.100000000000001" customHeight="1" x14ac:dyDescent="0.3">
      <c r="A20" s="31">
        <f t="shared" si="0"/>
        <v>1993</v>
      </c>
      <c r="B20" s="35">
        <f>IF(SUM('Aeroportuária Cor NUTS II Tab'!B20)=0,"",'Aeroportuária Cor NUTS II Tab'!B20/'BdP_Series Longas'!$F40*100)</f>
        <v>3085.7380278792143</v>
      </c>
      <c r="C20" s="36" t="str">
        <f>IF(SUM('Aeroportuária Cor NUTS II Tab'!C20)=0,"",'Aeroportuária Cor NUTS II Tab'!C20/'BdP_Series Longas'!$F40*100)</f>
        <v/>
      </c>
      <c r="D20" s="36">
        <f>IF(SUM('Aeroportuária Cor NUTS II Tab'!D20)=0,"",'Aeroportuária Cor NUTS II Tab'!D20/'BdP_Series Longas'!$F40*100)</f>
        <v>15353.727845164274</v>
      </c>
      <c r="E20" s="36" t="str">
        <f>IF(SUM('Aeroportuária Cor NUTS II Tab'!E20)=0,"",'Aeroportuária Cor NUTS II Tab'!E20/'BdP_Series Longas'!$F40*100)</f>
        <v/>
      </c>
      <c r="F20" s="36">
        <f>IF(SUM('Aeroportuária Cor NUTS II Tab'!F20)=0,"",'Aeroportuária Cor NUTS II Tab'!F20/'BdP_Series Longas'!$F40*100)</f>
        <v>2124.0603516982214</v>
      </c>
      <c r="G20" s="36">
        <f>IF(SUM('Aeroportuária Cor NUTS II Tab'!G20)=0,"",'Aeroportuária Cor NUTS II Tab'!G20/'BdP_Series Longas'!$F40*100)</f>
        <v>20563.526224741712</v>
      </c>
      <c r="H20" s="36">
        <f>IF(SUM('BdP_Series Longas'!B40*1000)=0,"",SUM('BdP_Series Longas'!B40*1000))</f>
        <v>28718400</v>
      </c>
      <c r="I20" s="44">
        <f>IF(SUM('BdP_Series Longas'!F40)=0,"",SUM('BdP_Series Longas'!F40))</f>
        <v>64.603529444537287</v>
      </c>
      <c r="J20" s="36">
        <f>IF(SUM('BdP_Series Longas'!C40*1000)=0,"",SUM('BdP_Series Longas'!C40*1000))</f>
        <v>139253900.00000003</v>
      </c>
    </row>
    <row r="21" spans="1:10" ht="20.100000000000001" customHeight="1" x14ac:dyDescent="0.3">
      <c r="A21" s="31">
        <f t="shared" si="0"/>
        <v>1994</v>
      </c>
      <c r="B21" s="35">
        <f>IF(SUM('Aeroportuária Cor NUTS II Tab'!B21)=0,"",'Aeroportuária Cor NUTS II Tab'!B21/'BdP_Series Longas'!$F41*100)</f>
        <v>3196.7620667606029</v>
      </c>
      <c r="C21" s="36" t="str">
        <f>IF(SUM('Aeroportuária Cor NUTS II Tab'!C21)=0,"",'Aeroportuária Cor NUTS II Tab'!C21/'BdP_Series Longas'!$F41*100)</f>
        <v/>
      </c>
      <c r="D21" s="36">
        <f>IF(SUM('Aeroportuária Cor NUTS II Tab'!D21)=0,"",'Aeroportuária Cor NUTS II Tab'!D21/'BdP_Series Longas'!$F41*100)</f>
        <v>18791.012745122127</v>
      </c>
      <c r="E21" s="36" t="str">
        <f>IF(SUM('Aeroportuária Cor NUTS II Tab'!E21)=0,"",'Aeroportuária Cor NUTS II Tab'!E21/'BdP_Series Longas'!$F41*100)</f>
        <v/>
      </c>
      <c r="F21" s="36">
        <f>IF(SUM('Aeroportuária Cor NUTS II Tab'!F21)=0,"",'Aeroportuária Cor NUTS II Tab'!F21/'BdP_Series Longas'!$F41*100)</f>
        <v>4391.566516376367</v>
      </c>
      <c r="G21" s="36">
        <f>IF(SUM('Aeroportuária Cor NUTS II Tab'!G21)=0,"",'Aeroportuária Cor NUTS II Tab'!G21/'BdP_Series Longas'!$F41*100)</f>
        <v>26379.341328259095</v>
      </c>
      <c r="H21" s="36">
        <f>IF(SUM('BdP_Series Longas'!B41*1000)=0,"",SUM('BdP_Series Longas'!B41*1000))</f>
        <v>28524200</v>
      </c>
      <c r="I21" s="44">
        <f>IF(SUM('BdP_Series Longas'!F41)=0,"",SUM('BdP_Series Longas'!F41))</f>
        <v>67.434318929189942</v>
      </c>
      <c r="J21" s="36">
        <f>IF(SUM('BdP_Series Longas'!C41*1000)=0,"",SUM('BdP_Series Longas'!C41*1000))</f>
        <v>141751500</v>
      </c>
    </row>
    <row r="22" spans="1:10" ht="20.100000000000001" customHeight="1" x14ac:dyDescent="0.3">
      <c r="A22" s="31">
        <f t="shared" si="0"/>
        <v>1995</v>
      </c>
      <c r="B22" s="35">
        <f>IF(SUM('Aeroportuária Cor NUTS II Tab'!B22)=0,"",'Aeroportuária Cor NUTS II Tab'!B22/'BdP_Series Longas'!$F42*100)</f>
        <v>2412.584105860783</v>
      </c>
      <c r="C22" s="36" t="str">
        <f>IF(SUM('Aeroportuária Cor NUTS II Tab'!C22)=0,"",'Aeroportuária Cor NUTS II Tab'!C22/'BdP_Series Longas'!$F42*100)</f>
        <v/>
      </c>
      <c r="D22" s="36">
        <f>IF(SUM('Aeroportuária Cor NUTS II Tab'!D22)=0,"",'Aeroportuária Cor NUTS II Tab'!D22/'BdP_Series Longas'!$F42*100)</f>
        <v>28281.740335031453</v>
      </c>
      <c r="E22" s="36" t="str">
        <f>IF(SUM('Aeroportuária Cor NUTS II Tab'!E22)=0,"",'Aeroportuária Cor NUTS II Tab'!E22/'BdP_Series Longas'!$F42*100)</f>
        <v/>
      </c>
      <c r="F22" s="36">
        <f>IF(SUM('Aeroportuária Cor NUTS II Tab'!F22)=0,"",'Aeroportuária Cor NUTS II Tab'!F22/'BdP_Series Longas'!$F42*100)</f>
        <v>4150.708814220965</v>
      </c>
      <c r="G22" s="36">
        <f>IF(SUM('Aeroportuária Cor NUTS II Tab'!G22)=0,"",'Aeroportuária Cor NUTS II Tab'!G22/'BdP_Series Longas'!$F42*100)</f>
        <v>34845.033255113194</v>
      </c>
      <c r="H22" s="36">
        <f>IF(SUM('BdP_Series Longas'!B42*1000)=0,"",SUM('BdP_Series Longas'!B42*1000))</f>
        <v>29749800.000000004</v>
      </c>
      <c r="I22" s="44">
        <f>IF(SUM('BdP_Series Longas'!F42)=0,"",SUM('BdP_Series Longas'!F42))</f>
        <v>69.671728885572335</v>
      </c>
      <c r="J22" s="36">
        <f>IF(SUM('BdP_Series Longas'!C42*1000)=0,"",SUM('BdP_Series Longas'!C42*1000))</f>
        <v>145127400</v>
      </c>
    </row>
    <row r="23" spans="1:10" ht="20.100000000000001" customHeight="1" x14ac:dyDescent="0.3">
      <c r="A23" s="31">
        <f t="shared" si="0"/>
        <v>1996</v>
      </c>
      <c r="B23" s="35">
        <f>IF(SUM('Aeroportuária Cor NUTS II Tab'!B23)=0,"",'Aeroportuária Cor NUTS II Tab'!B23/'BdP_Series Longas'!$F43*100)</f>
        <v>6070.0715199299129</v>
      </c>
      <c r="C23" s="36" t="str">
        <f>IF(SUM('Aeroportuária Cor NUTS II Tab'!C23)=0,"",'Aeroportuária Cor NUTS II Tab'!C23/'BdP_Series Longas'!$F43*100)</f>
        <v/>
      </c>
      <c r="D23" s="36">
        <f>IF(SUM('Aeroportuária Cor NUTS II Tab'!D23)=0,"",'Aeroportuária Cor NUTS II Tab'!D23/'BdP_Series Longas'!$F43*100)</f>
        <v>35973.40797192476</v>
      </c>
      <c r="E23" s="36" t="str">
        <f>IF(SUM('Aeroportuária Cor NUTS II Tab'!E23)=0,"",'Aeroportuária Cor NUTS II Tab'!E23/'BdP_Series Longas'!$F43*100)</f>
        <v/>
      </c>
      <c r="F23" s="36">
        <f>IF(SUM('Aeroportuária Cor NUTS II Tab'!F23)=0,"",'Aeroportuária Cor NUTS II Tab'!F23/'BdP_Series Longas'!$F43*100)</f>
        <v>1912.6949905359929</v>
      </c>
      <c r="G23" s="36">
        <f>IF(SUM('Aeroportuária Cor NUTS II Tab'!G23)=0,"",'Aeroportuária Cor NUTS II Tab'!G23/'BdP_Series Longas'!$F43*100)</f>
        <v>43956.174482390663</v>
      </c>
      <c r="H23" s="36">
        <f>IF(SUM('BdP_Series Longas'!B43*1000)=0,"",SUM('BdP_Series Longas'!B43*1000))</f>
        <v>31292899.999999996</v>
      </c>
      <c r="I23" s="44">
        <f>IF(SUM('BdP_Series Longas'!F43)=0,"",SUM('BdP_Series Longas'!F43))</f>
        <v>71.831309977662656</v>
      </c>
      <c r="J23" s="36">
        <f>IF(SUM('BdP_Series Longas'!C43*1000)=0,"",SUM('BdP_Series Longas'!C43*1000))</f>
        <v>150213099.99999997</v>
      </c>
    </row>
    <row r="24" spans="1:10" ht="20.100000000000001" customHeight="1" x14ac:dyDescent="0.3">
      <c r="A24" s="31">
        <f t="shared" si="0"/>
        <v>1997</v>
      </c>
      <c r="B24" s="35">
        <f>IF(SUM('Aeroportuária Cor NUTS II Tab'!B24)=0,"",'Aeroportuária Cor NUTS II Tab'!B24/'BdP_Series Longas'!$F44*100)</f>
        <v>1475.0505432692446</v>
      </c>
      <c r="C24" s="36" t="str">
        <f>IF(SUM('Aeroportuária Cor NUTS II Tab'!C24)=0,"",'Aeroportuária Cor NUTS II Tab'!C24/'BdP_Series Longas'!$F44*100)</f>
        <v/>
      </c>
      <c r="D24" s="36">
        <f>IF(SUM('Aeroportuária Cor NUTS II Tab'!D24)=0,"",'Aeroportuária Cor NUTS II Tab'!D24/'BdP_Series Longas'!$F44*100)</f>
        <v>49041.148759573793</v>
      </c>
      <c r="E24" s="36" t="str">
        <f>IF(SUM('Aeroportuária Cor NUTS II Tab'!E24)=0,"",'Aeroportuária Cor NUTS II Tab'!E24/'BdP_Series Longas'!$F44*100)</f>
        <v/>
      </c>
      <c r="F24" s="36">
        <f>IF(SUM('Aeroportuária Cor NUTS II Tab'!F24)=0,"",'Aeroportuária Cor NUTS II Tab'!F24/'BdP_Series Longas'!$F44*100)</f>
        <v>2106.0916832899456</v>
      </c>
      <c r="G24" s="36">
        <f>IF(SUM('Aeroportuária Cor NUTS II Tab'!G24)=0,"",'Aeroportuária Cor NUTS II Tab'!G24/'BdP_Series Longas'!$F44*100)</f>
        <v>52622.29098613299</v>
      </c>
      <c r="H24" s="36">
        <f>IF(SUM('BdP_Series Longas'!B44*1000)=0,"",SUM('BdP_Series Longas'!B44*1000))</f>
        <v>35724700</v>
      </c>
      <c r="I24" s="44">
        <f>IF(SUM('BdP_Series Longas'!F44)=0,"",SUM('BdP_Series Longas'!F44))</f>
        <v>74.467805188007191</v>
      </c>
      <c r="J24" s="36">
        <f>IF(SUM('BdP_Series Longas'!C44*1000)=0,"",SUM('BdP_Series Longas'!C44*1000))</f>
        <v>156823600</v>
      </c>
    </row>
    <row r="25" spans="1:10" ht="20.100000000000001" customHeight="1" x14ac:dyDescent="0.3">
      <c r="A25" s="31">
        <f t="shared" si="0"/>
        <v>1998</v>
      </c>
      <c r="B25" s="35">
        <f>IF(SUM('Aeroportuária Cor NUTS II Tab'!B25)=0,"",'Aeroportuária Cor NUTS II Tab'!B25/'BdP_Series Longas'!$F45*100)</f>
        <v>1483.6069475007021</v>
      </c>
      <c r="C25" s="36" t="str">
        <f>IF(SUM('Aeroportuária Cor NUTS II Tab'!C25)=0,"",'Aeroportuária Cor NUTS II Tab'!C25/'BdP_Series Longas'!$F45*100)</f>
        <v/>
      </c>
      <c r="D25" s="36">
        <f>IF(SUM('Aeroportuária Cor NUTS II Tab'!D25)=0,"",'Aeroportuária Cor NUTS II Tab'!D25/'BdP_Series Longas'!$F45*100)</f>
        <v>70812.094485538997</v>
      </c>
      <c r="E25" s="36" t="str">
        <f>IF(SUM('Aeroportuária Cor NUTS II Tab'!E25)=0,"",'Aeroportuária Cor NUTS II Tab'!E25/'BdP_Series Longas'!$F45*100)</f>
        <v/>
      </c>
      <c r="F25" s="36">
        <f>IF(SUM('Aeroportuária Cor NUTS II Tab'!F25)=0,"",'Aeroportuária Cor NUTS II Tab'!F25/'BdP_Series Longas'!$F45*100)</f>
        <v>6824.7044133966137</v>
      </c>
      <c r="G25" s="36">
        <f>IF(SUM('Aeroportuária Cor NUTS II Tab'!G25)=0,"",'Aeroportuária Cor NUTS II Tab'!G25/'BdP_Series Longas'!$F45*100)</f>
        <v>79120.405846436319</v>
      </c>
      <c r="H25" s="36">
        <f>IF(SUM('BdP_Series Longas'!B45*1000)=0,"",SUM('BdP_Series Longas'!B45*1000))</f>
        <v>39916899.999999993</v>
      </c>
      <c r="I25" s="44">
        <f>IF(SUM('BdP_Series Longas'!F45)=0,"",SUM('BdP_Series Longas'!F45))</f>
        <v>76.291245061615513</v>
      </c>
      <c r="J25" s="36">
        <f>IF(SUM('BdP_Series Longas'!C45*1000)=0,"",SUM('BdP_Series Longas'!C45*1000))</f>
        <v>164363700</v>
      </c>
    </row>
    <row r="26" spans="1:10" ht="20.100000000000001" customHeight="1" x14ac:dyDescent="0.3">
      <c r="A26" s="31">
        <f t="shared" si="0"/>
        <v>1999</v>
      </c>
      <c r="B26" s="35">
        <f>IF(SUM('Aeroportuária Cor NUTS II Tab'!B26)=0,"",'Aeroportuária Cor NUTS II Tab'!B26/'BdP_Series Longas'!$F46*100)</f>
        <v>3667.0847068334438</v>
      </c>
      <c r="C26" s="36" t="str">
        <f>IF(SUM('Aeroportuária Cor NUTS II Tab'!C26)=0,"",'Aeroportuária Cor NUTS II Tab'!C26/'BdP_Series Longas'!$F46*100)</f>
        <v/>
      </c>
      <c r="D26" s="36">
        <f>IF(SUM('Aeroportuária Cor NUTS II Tab'!D26)=0,"",'Aeroportuária Cor NUTS II Tab'!D26/'BdP_Series Longas'!$F46*100)</f>
        <v>14399.359978398834</v>
      </c>
      <c r="E26" s="36" t="str">
        <f>IF(SUM('Aeroportuária Cor NUTS II Tab'!E26)=0,"",'Aeroportuária Cor NUTS II Tab'!E26/'BdP_Series Longas'!$F46*100)</f>
        <v/>
      </c>
      <c r="F26" s="36">
        <f>IF(SUM('Aeroportuária Cor NUTS II Tab'!F26)=0,"",'Aeroportuária Cor NUTS II Tab'!F26/'BdP_Series Longas'!$F46*100)</f>
        <v>8635.8657703970002</v>
      </c>
      <c r="G26" s="36">
        <f>IF(SUM('Aeroportuária Cor NUTS II Tab'!G26)=0,"",'Aeroportuária Cor NUTS II Tab'!G26/'BdP_Series Longas'!$F46*100)</f>
        <v>26702.310455629275</v>
      </c>
      <c r="H26" s="36">
        <f>IF(SUM('BdP_Series Longas'!B46*1000)=0,"",SUM('BdP_Series Longas'!B46*1000))</f>
        <v>42339600</v>
      </c>
      <c r="I26" s="44">
        <f>IF(SUM('BdP_Series Longas'!F46)=0,"",SUM('BdP_Series Longas'!F46))</f>
        <v>77.940981964874496</v>
      </c>
      <c r="J26" s="36">
        <f>IF(SUM('BdP_Series Longas'!C46*1000)=0,"",SUM('BdP_Series Longas'!C46*1000))</f>
        <v>170784700</v>
      </c>
    </row>
    <row r="27" spans="1:10" ht="20.100000000000001" customHeight="1" x14ac:dyDescent="0.3">
      <c r="A27" s="31">
        <f t="shared" si="0"/>
        <v>2000</v>
      </c>
      <c r="B27" s="35">
        <f>IF(SUM('Aeroportuária Cor NUTS II Tab'!B27)=0,"",'Aeroportuária Cor NUTS II Tab'!B27/'BdP_Series Longas'!$F47*100)</f>
        <v>12755.434480904578</v>
      </c>
      <c r="C27" s="36" t="str">
        <f>IF(SUM('Aeroportuária Cor NUTS II Tab'!C27)=0,"",'Aeroportuária Cor NUTS II Tab'!C27/'BdP_Series Longas'!$F47*100)</f>
        <v/>
      </c>
      <c r="D27" s="36">
        <f>IF(SUM('Aeroportuária Cor NUTS II Tab'!D27)=0,"",'Aeroportuária Cor NUTS II Tab'!D27/'BdP_Series Longas'!$F47*100)</f>
        <v>20414.43969071937</v>
      </c>
      <c r="E27" s="36" t="str">
        <f>IF(SUM('Aeroportuária Cor NUTS II Tab'!E27)=0,"",'Aeroportuária Cor NUTS II Tab'!E27/'BdP_Series Longas'!$F47*100)</f>
        <v/>
      </c>
      <c r="F27" s="36">
        <f>IF(SUM('Aeroportuária Cor NUTS II Tab'!F27)=0,"",'Aeroportuária Cor NUTS II Tab'!F27/'BdP_Series Longas'!$F47*100)</f>
        <v>19954.639652434675</v>
      </c>
      <c r="G27" s="36">
        <f>IF(SUM('Aeroportuária Cor NUTS II Tab'!G27)=0,"",'Aeroportuária Cor NUTS II Tab'!G27/'BdP_Series Longas'!$F47*100)</f>
        <v>53124.513824058609</v>
      </c>
      <c r="H27" s="36">
        <f>IF(SUM('BdP_Series Longas'!B47*1000)=0,"",SUM('BdP_Series Longas'!B47*1000))</f>
        <v>44057500</v>
      </c>
      <c r="I27" s="44">
        <f>IF(SUM('BdP_Series Longas'!F47)=0,"",SUM('BdP_Series Longas'!F47))</f>
        <v>81.620382454746618</v>
      </c>
      <c r="J27" s="36">
        <f>IF(SUM('BdP_Series Longas'!C47*1000)=0,"",SUM('BdP_Series Longas'!C47*1000))</f>
        <v>177302100</v>
      </c>
    </row>
    <row r="28" spans="1:10" ht="20.100000000000001" customHeight="1" x14ac:dyDescent="0.3">
      <c r="A28" s="31">
        <f t="shared" si="0"/>
        <v>2001</v>
      </c>
      <c r="B28" s="35">
        <f>IF(SUM('Aeroportuária Cor NUTS II Tab'!B28)=0,"",'Aeroportuária Cor NUTS II Tab'!B28/'BdP_Series Longas'!$F48*100)</f>
        <v>80982.262675711609</v>
      </c>
      <c r="C28" s="36" t="str">
        <f>IF(SUM('Aeroportuária Cor NUTS II Tab'!C28)=0,"",'Aeroportuária Cor NUTS II Tab'!C28/'BdP_Series Longas'!$F48*100)</f>
        <v/>
      </c>
      <c r="D28" s="36">
        <f>IF(SUM('Aeroportuária Cor NUTS II Tab'!D28)=0,"",'Aeroportuária Cor NUTS II Tab'!D28/'BdP_Series Longas'!$F48*100)</f>
        <v>10388.72313825066</v>
      </c>
      <c r="E28" s="36" t="str">
        <f>IF(SUM('Aeroportuária Cor NUTS II Tab'!E28)=0,"",'Aeroportuária Cor NUTS II Tab'!E28/'BdP_Series Longas'!$F48*100)</f>
        <v/>
      </c>
      <c r="F28" s="36">
        <f>IF(SUM('Aeroportuária Cor NUTS II Tab'!F28)=0,"",'Aeroportuária Cor NUTS II Tab'!F28/'BdP_Series Longas'!$F48*100)</f>
        <v>41956.94403589279</v>
      </c>
      <c r="G28" s="36">
        <f>IF(SUM('Aeroportuária Cor NUTS II Tab'!G28)=0,"",'Aeroportuária Cor NUTS II Tab'!G28/'BdP_Series Longas'!$F48*100)</f>
        <v>133327.92984985505</v>
      </c>
      <c r="H28" s="36">
        <f>IF(SUM('BdP_Series Longas'!B48*1000)=0,"",SUM('BdP_Series Longas'!B48*1000))</f>
        <v>44485800</v>
      </c>
      <c r="I28" s="44">
        <f>IF(SUM('BdP_Series Longas'!F48)=0,"",SUM('BdP_Series Longas'!F48))</f>
        <v>83.571386824559724</v>
      </c>
      <c r="J28" s="36">
        <f>IF(SUM('BdP_Series Longas'!C48*1000)=0,"",SUM('BdP_Series Longas'!C48*1000))</f>
        <v>180748200</v>
      </c>
    </row>
    <row r="29" spans="1:10" ht="20.100000000000001" customHeight="1" x14ac:dyDescent="0.3">
      <c r="A29" s="31">
        <f t="shared" si="0"/>
        <v>2002</v>
      </c>
      <c r="B29" s="35">
        <f>IF(SUM('Aeroportuária Cor NUTS II Tab'!B29)=0,"",'Aeroportuária Cor NUTS II Tab'!B29/'BdP_Series Longas'!$F49*100)</f>
        <v>43649.162355366861</v>
      </c>
      <c r="C29" s="36" t="str">
        <f>IF(SUM('Aeroportuária Cor NUTS II Tab'!C29)=0,"",'Aeroportuária Cor NUTS II Tab'!C29/'BdP_Series Longas'!$F49*100)</f>
        <v/>
      </c>
      <c r="D29" s="36">
        <f>IF(SUM('Aeroportuária Cor NUTS II Tab'!D29)=0,"",'Aeroportuária Cor NUTS II Tab'!D29/'BdP_Series Longas'!$F49*100)</f>
        <v>26102.984929667258</v>
      </c>
      <c r="E29" s="36" t="str">
        <f>IF(SUM('Aeroportuária Cor NUTS II Tab'!E29)=0,"",'Aeroportuária Cor NUTS II Tab'!E29/'BdP_Series Longas'!$F49*100)</f>
        <v/>
      </c>
      <c r="F29" s="36">
        <f>IF(SUM('Aeroportuária Cor NUTS II Tab'!F29)=0,"",'Aeroportuária Cor NUTS II Tab'!F29/'BdP_Series Longas'!$F49*100)</f>
        <v>13215.889502312773</v>
      </c>
      <c r="G29" s="36">
        <f>IF(SUM('Aeroportuária Cor NUTS II Tab'!G29)=0,"",'Aeroportuária Cor NUTS II Tab'!G29/'BdP_Series Longas'!$F49*100)</f>
        <v>82968.036787346893</v>
      </c>
      <c r="H29" s="36">
        <f>IF(SUM('BdP_Series Longas'!B49*1000)=0,"",SUM('BdP_Series Longas'!B49*1000))</f>
        <v>42977000</v>
      </c>
      <c r="I29" s="44">
        <f>IF(SUM('BdP_Series Longas'!F49)=0,"",SUM('BdP_Series Longas'!F49))</f>
        <v>85.767968913604946</v>
      </c>
      <c r="J29" s="36">
        <f>IF(SUM('BdP_Series Longas'!C49*1000)=0,"",SUM('BdP_Series Longas'!C49*1000))</f>
        <v>182141700</v>
      </c>
    </row>
    <row r="30" spans="1:10" ht="20.100000000000001" customHeight="1" x14ac:dyDescent="0.3">
      <c r="A30" s="31">
        <f t="shared" si="0"/>
        <v>2003</v>
      </c>
      <c r="B30" s="35">
        <f>IF(SUM('Aeroportuária Cor NUTS II Tab'!B30)=0,"",'Aeroportuária Cor NUTS II Tab'!B30/'BdP_Series Longas'!$F50*100)</f>
        <v>34938.257944523029</v>
      </c>
      <c r="C30" s="36" t="str">
        <f>IF(SUM('Aeroportuária Cor NUTS II Tab'!C30)=0,"",'Aeroportuária Cor NUTS II Tab'!C30/'BdP_Series Longas'!$F50*100)</f>
        <v/>
      </c>
      <c r="D30" s="36">
        <f>IF(SUM('Aeroportuária Cor NUTS II Tab'!D30)=0,"",'Aeroportuária Cor NUTS II Tab'!D30/'BdP_Series Longas'!$F50*100)</f>
        <v>17676.295476613752</v>
      </c>
      <c r="E30" s="36" t="str">
        <f>IF(SUM('Aeroportuária Cor NUTS II Tab'!E30)=0,"",'Aeroportuária Cor NUTS II Tab'!E30/'BdP_Series Longas'!$F50*100)</f>
        <v/>
      </c>
      <c r="F30" s="36">
        <f>IF(SUM('Aeroportuária Cor NUTS II Tab'!F30)=0,"",'Aeroportuária Cor NUTS II Tab'!F30/'BdP_Series Longas'!$F50*100)</f>
        <v>9783.3090476368816</v>
      </c>
      <c r="G30" s="36">
        <f>IF(SUM('Aeroportuária Cor NUTS II Tab'!G30)=0,"",'Aeroportuária Cor NUTS II Tab'!G30/'BdP_Series Longas'!$F50*100)</f>
        <v>62397.862468773666</v>
      </c>
      <c r="H30" s="36">
        <f>IF(SUM('BdP_Series Longas'!B50*1000)=0,"",SUM('BdP_Series Longas'!B50*1000))</f>
        <v>39833700</v>
      </c>
      <c r="I30" s="44">
        <f>IF(SUM('BdP_Series Longas'!F50)=0,"",SUM('BdP_Series Longas'!F50))</f>
        <v>87.127984595957713</v>
      </c>
      <c r="J30" s="36">
        <f>IF(SUM('BdP_Series Longas'!C50*1000)=0,"",SUM('BdP_Series Longas'!C50*1000))</f>
        <v>180446800</v>
      </c>
    </row>
    <row r="31" spans="1:10" ht="20.100000000000001" customHeight="1" x14ac:dyDescent="0.3">
      <c r="A31" s="31">
        <f t="shared" si="0"/>
        <v>2004</v>
      </c>
      <c r="B31" s="35">
        <f>IF(SUM('Aeroportuária Cor NUTS II Tab'!B31)=0,"",'Aeroportuária Cor NUTS II Tab'!B31/'BdP_Series Longas'!$F51*100)</f>
        <v>136937.81668802418</v>
      </c>
      <c r="C31" s="36" t="str">
        <f>IF(SUM('Aeroportuária Cor NUTS II Tab'!C31)=0,"",'Aeroportuária Cor NUTS II Tab'!C31/'BdP_Series Longas'!$F51*100)</f>
        <v/>
      </c>
      <c r="D31" s="36">
        <f>IF(SUM('Aeroportuária Cor NUTS II Tab'!D31)=0,"",'Aeroportuária Cor NUTS II Tab'!D31/'BdP_Series Longas'!$F51*100)</f>
        <v>19290.452439103039</v>
      </c>
      <c r="E31" s="36" t="str">
        <f>IF(SUM('Aeroportuária Cor NUTS II Tab'!E31)=0,"",'Aeroportuária Cor NUTS II Tab'!E31/'BdP_Series Longas'!$F51*100)</f>
        <v/>
      </c>
      <c r="F31" s="36">
        <f>IF(SUM('Aeroportuária Cor NUTS II Tab'!F31)=0,"",'Aeroportuária Cor NUTS II Tab'!F31/'BdP_Series Longas'!$F51*100)</f>
        <v>5908.6662535366086</v>
      </c>
      <c r="G31" s="36">
        <f>IF(SUM('Aeroportuária Cor NUTS II Tab'!G31)=0,"",'Aeroportuária Cor NUTS II Tab'!G31/'BdP_Series Longas'!$F51*100)</f>
        <v>162136.93538066384</v>
      </c>
      <c r="H31" s="36">
        <f>IF(SUM('BdP_Series Longas'!B51*1000)=0,"",SUM('BdP_Series Longas'!B51*1000))</f>
        <v>39908900</v>
      </c>
      <c r="I31" s="44">
        <f>IF(SUM('BdP_Series Longas'!F51)=0,"",SUM('BdP_Series Longas'!F51))</f>
        <v>89.360268010393668</v>
      </c>
      <c r="J31" s="36">
        <f>IF(SUM('BdP_Series Longas'!C51*1000)=0,"",SUM('BdP_Series Longas'!C51*1000))</f>
        <v>183674500</v>
      </c>
    </row>
    <row r="32" spans="1:10" ht="20.100000000000001" customHeight="1" x14ac:dyDescent="0.3">
      <c r="A32" s="31">
        <f t="shared" si="0"/>
        <v>2005</v>
      </c>
      <c r="B32" s="35">
        <f>IF(SUM('Aeroportuária Cor NUTS II Tab'!B32)=0,"",'Aeroportuária Cor NUTS II Tab'!B32/'BdP_Series Longas'!$F52*100)</f>
        <v>103067.92687316936</v>
      </c>
      <c r="C32" s="36" t="str">
        <f>IF(SUM('Aeroportuária Cor NUTS II Tab'!C32)=0,"",'Aeroportuária Cor NUTS II Tab'!C32/'BdP_Series Longas'!$F52*100)</f>
        <v/>
      </c>
      <c r="D32" s="36">
        <f>IF(SUM('Aeroportuária Cor NUTS II Tab'!D32)=0,"",'Aeroportuária Cor NUTS II Tab'!D32/'BdP_Series Longas'!$F52*100)</f>
        <v>18172.241967066468</v>
      </c>
      <c r="E32" s="36" t="str">
        <f>IF(SUM('Aeroportuária Cor NUTS II Tab'!E32)=0,"",'Aeroportuária Cor NUTS II Tab'!E32/'BdP_Series Longas'!$F52*100)</f>
        <v/>
      </c>
      <c r="F32" s="36">
        <f>IF(SUM('Aeroportuária Cor NUTS II Tab'!F32)=0,"",'Aeroportuária Cor NUTS II Tab'!F32/'BdP_Series Longas'!$F52*100)</f>
        <v>6924.3672922836922</v>
      </c>
      <c r="G32" s="36">
        <f>IF(SUM('Aeroportuária Cor NUTS II Tab'!G32)=0,"",'Aeroportuária Cor NUTS II Tab'!G32/'BdP_Series Longas'!$F52*100)</f>
        <v>128164.53613251951</v>
      </c>
      <c r="H32" s="36">
        <f>IF(SUM('BdP_Series Longas'!B52*1000)=0,"",SUM('BdP_Series Longas'!B52*1000))</f>
        <v>39953000</v>
      </c>
      <c r="I32" s="44">
        <f>IF(SUM('BdP_Series Longas'!F52)=0,"",SUM('BdP_Series Longas'!F52))</f>
        <v>91.777338372587806</v>
      </c>
      <c r="J32" s="36">
        <f>IF(SUM('BdP_Series Longas'!C52*1000)=0,"",SUM('BdP_Series Longas'!C52*1000))</f>
        <v>185110599.99999997</v>
      </c>
    </row>
    <row r="33" spans="1:10" ht="20.100000000000001" customHeight="1" x14ac:dyDescent="0.3">
      <c r="A33" s="31">
        <f t="shared" si="0"/>
        <v>2006</v>
      </c>
      <c r="B33" s="35">
        <f>IF(SUM('Aeroportuária Cor NUTS II Tab'!B33)=0,"",'Aeroportuária Cor NUTS II Tab'!B33/'BdP_Series Longas'!$F53*100)</f>
        <v>61818.324243524308</v>
      </c>
      <c r="C33" s="36" t="str">
        <f>IF(SUM('Aeroportuária Cor NUTS II Tab'!C33)=0,"",'Aeroportuária Cor NUTS II Tab'!C33/'BdP_Series Longas'!$F53*100)</f>
        <v/>
      </c>
      <c r="D33" s="36">
        <f>IF(SUM('Aeroportuária Cor NUTS II Tab'!D33)=0,"",'Aeroportuária Cor NUTS II Tab'!D33/'BdP_Series Longas'!$F53*100)</f>
        <v>15756.221630827051</v>
      </c>
      <c r="E33" s="36">
        <f>IF(SUM('Aeroportuária Cor NUTS II Tab'!E33)=0,"",'Aeroportuária Cor NUTS II Tab'!E33/'BdP_Series Longas'!$F53*100)</f>
        <v>901.22687745307394</v>
      </c>
      <c r="F33" s="36">
        <f>IF(SUM('Aeroportuária Cor NUTS II Tab'!F33)=0,"",'Aeroportuária Cor NUTS II Tab'!F33/'BdP_Series Longas'!$F53*100)</f>
        <v>8105.1350338465472</v>
      </c>
      <c r="G33" s="36">
        <f>IF(SUM('Aeroportuária Cor NUTS II Tab'!G33)=0,"",'Aeroportuária Cor NUTS II Tab'!G33/'BdP_Series Longas'!$F53*100)</f>
        <v>86580.907785650983</v>
      </c>
      <c r="H33" s="36">
        <f>IF(SUM('BdP_Series Longas'!B53*1000)=0,"",SUM('BdP_Series Longas'!B53*1000))</f>
        <v>39650600</v>
      </c>
      <c r="I33" s="44">
        <f>IF(SUM('BdP_Series Longas'!F53)=0,"",SUM('BdP_Series Longas'!F53))</f>
        <v>94.483311727943601</v>
      </c>
      <c r="J33" s="36">
        <f>IF(SUM('BdP_Series Longas'!C53*1000)=0,"",SUM('BdP_Series Longas'!C53*1000))</f>
        <v>188118599.99999997</v>
      </c>
    </row>
    <row r="34" spans="1:10" ht="20.100000000000001" customHeight="1" x14ac:dyDescent="0.3">
      <c r="A34" s="31">
        <f t="shared" si="0"/>
        <v>2007</v>
      </c>
      <c r="B34" s="35">
        <f>IF(SUM('Aeroportuária Cor NUTS II Tab'!B34)=0,"",'Aeroportuária Cor NUTS II Tab'!B34/'BdP_Series Longas'!$F54*100)</f>
        <v>11167.226142255347</v>
      </c>
      <c r="C34" s="36" t="str">
        <f>IF(SUM('Aeroportuária Cor NUTS II Tab'!C34)=0,"",'Aeroportuária Cor NUTS II Tab'!C34/'BdP_Series Longas'!$F54*100)</f>
        <v/>
      </c>
      <c r="D34" s="36">
        <f>IF(SUM('Aeroportuária Cor NUTS II Tab'!D34)=0,"",'Aeroportuária Cor NUTS II Tab'!D34/'BdP_Series Longas'!$F54*100)</f>
        <v>52364.480997853221</v>
      </c>
      <c r="E34" s="36">
        <f>IF(SUM('Aeroportuária Cor NUTS II Tab'!E34)=0,"",'Aeroportuária Cor NUTS II Tab'!E34/'BdP_Series Longas'!$F54*100)</f>
        <v>5358.4866762090905</v>
      </c>
      <c r="F34" s="36">
        <f>IF(SUM('Aeroportuária Cor NUTS II Tab'!F34)=0,"",'Aeroportuária Cor NUTS II Tab'!F34/'BdP_Series Longas'!$F54*100)</f>
        <v>5263.8694760612443</v>
      </c>
      <c r="G34" s="36">
        <f>IF(SUM('Aeroportuária Cor NUTS II Tab'!G34)=0,"",'Aeroportuária Cor NUTS II Tab'!G34/'BdP_Series Longas'!$F54*100)</f>
        <v>74154.06329237888</v>
      </c>
      <c r="H34" s="36">
        <f>IF(SUM('BdP_Series Longas'!B54*1000)=0,"",SUM('BdP_Series Longas'!B54*1000))</f>
        <v>40874200</v>
      </c>
      <c r="I34" s="44">
        <f>IF(SUM('BdP_Series Longas'!F54)=0,"",SUM('BdP_Series Longas'!F54))</f>
        <v>96.639934237245001</v>
      </c>
      <c r="J34" s="36">
        <f>IF(SUM('BdP_Series Longas'!C54*1000)=0,"",SUM('BdP_Series Longas'!C54*1000))</f>
        <v>192834000</v>
      </c>
    </row>
    <row r="35" spans="1:10" ht="20.100000000000001" customHeight="1" x14ac:dyDescent="0.3">
      <c r="A35" s="31">
        <f t="shared" si="0"/>
        <v>2008</v>
      </c>
      <c r="B35" s="35">
        <f>IF(SUM('Aeroportuária Cor NUTS II Tab'!B35)=0,"",'Aeroportuária Cor NUTS II Tab'!B35/'BdP_Series Longas'!$F55*100)</f>
        <v>7730.2789806738501</v>
      </c>
      <c r="C35" s="36" t="str">
        <f>IF(SUM('Aeroportuária Cor NUTS II Tab'!C35)=0,"",'Aeroportuária Cor NUTS II Tab'!C35/'BdP_Series Longas'!$F55*100)</f>
        <v/>
      </c>
      <c r="D35" s="36">
        <f>IF(SUM('Aeroportuária Cor NUTS II Tab'!D35)=0,"",'Aeroportuária Cor NUTS II Tab'!D35/'BdP_Series Longas'!$F55*100)</f>
        <v>101903.69061056952</v>
      </c>
      <c r="E35" s="36">
        <f>IF(SUM('Aeroportuária Cor NUTS II Tab'!E35)=0,"",'Aeroportuária Cor NUTS II Tab'!E35/'BdP_Series Longas'!$F55*100)</f>
        <v>11715.657003386354</v>
      </c>
      <c r="F35" s="36">
        <f>IF(SUM('Aeroportuária Cor NUTS II Tab'!F35)=0,"",'Aeroportuária Cor NUTS II Tab'!F35/'BdP_Series Longas'!$F55*100)</f>
        <v>12245.291431503336</v>
      </c>
      <c r="G35" s="36">
        <f>IF(SUM('Aeroportuária Cor NUTS II Tab'!G35)=0,"",'Aeroportuária Cor NUTS II Tab'!G35/'BdP_Series Longas'!$F55*100)</f>
        <v>133594.91802613306</v>
      </c>
      <c r="H35" s="36">
        <f>IF(SUM('BdP_Series Longas'!B55*1000)=0,"",SUM('BdP_Series Longas'!B55*1000))</f>
        <v>41047300</v>
      </c>
      <c r="I35" s="44">
        <f>IF(SUM('BdP_Series Longas'!F55)=0,"",SUM('BdP_Series Longas'!F55))</f>
        <v>99.711795903750058</v>
      </c>
      <c r="J35" s="36">
        <f>IF(SUM('BdP_Series Longas'!C55*1000)=0,"",SUM('BdP_Series Longas'!C55*1000))</f>
        <v>193449600</v>
      </c>
    </row>
    <row r="36" spans="1:10" ht="20.100000000000001" customHeight="1" x14ac:dyDescent="0.3">
      <c r="A36" s="31">
        <f t="shared" si="0"/>
        <v>2009</v>
      </c>
      <c r="B36" s="35">
        <f>IF(SUM('Aeroportuária Cor NUTS II Tab'!B36)=0,"",'Aeroportuária Cor NUTS II Tab'!B36/'BdP_Series Longas'!$F56*100)</f>
        <v>14184.756568103658</v>
      </c>
      <c r="C36" s="36" t="str">
        <f>IF(SUM('Aeroportuária Cor NUTS II Tab'!C36)=0,"",'Aeroportuária Cor NUTS II Tab'!C36/'BdP_Series Longas'!$F56*100)</f>
        <v/>
      </c>
      <c r="D36" s="36">
        <f>IF(SUM('Aeroportuária Cor NUTS II Tab'!D36)=0,"",'Aeroportuária Cor NUTS II Tab'!D36/'BdP_Series Longas'!$F56*100)</f>
        <v>113344.99762616615</v>
      </c>
      <c r="E36" s="36">
        <f>IF(SUM('Aeroportuária Cor NUTS II Tab'!E36)=0,"",'Aeroportuária Cor NUTS II Tab'!E36/'BdP_Series Longas'!$F56*100)</f>
        <v>10631.319933908917</v>
      </c>
      <c r="F36" s="36">
        <f>IF(SUM('Aeroportuária Cor NUTS II Tab'!F36)=0,"",'Aeroportuária Cor NUTS II Tab'!F36/'BdP_Series Longas'!$F56*100)</f>
        <v>16046.123185385746</v>
      </c>
      <c r="G36" s="36">
        <f>IF(SUM('Aeroportuária Cor NUTS II Tab'!G36)=0,"",'Aeroportuária Cor NUTS II Tab'!G36/'BdP_Series Longas'!$F56*100)</f>
        <v>154207.19731356445</v>
      </c>
      <c r="H36" s="36">
        <f>IF(SUM('BdP_Series Longas'!B56*1000)=0,"",SUM('BdP_Series Longas'!B56*1000))</f>
        <v>37953000</v>
      </c>
      <c r="I36" s="44">
        <f>IF(SUM('BdP_Series Longas'!F56)=0,"",SUM('BdP_Series Longas'!F56))</f>
        <v>97.99251706057494</v>
      </c>
      <c r="J36" s="36">
        <f>IF(SUM('BdP_Series Longas'!C56*1000)=0,"",SUM('BdP_Series Longas'!C56*1000))</f>
        <v>187410000</v>
      </c>
    </row>
    <row r="37" spans="1:10" ht="20.100000000000001" customHeight="1" x14ac:dyDescent="0.3">
      <c r="A37" s="31">
        <f t="shared" si="0"/>
        <v>2010</v>
      </c>
      <c r="B37" s="35">
        <f>IF(SUM('Aeroportuária Cor NUTS II Tab'!B37)=0,"",'Aeroportuária Cor NUTS II Tab'!B37/'BdP_Series Longas'!$F57*100)</f>
        <v>9602.6268682566169</v>
      </c>
      <c r="C37" s="36" t="str">
        <f>IF(SUM('Aeroportuária Cor NUTS II Tab'!C37)=0,"",'Aeroportuária Cor NUTS II Tab'!C37/'BdP_Series Longas'!$F57*100)</f>
        <v/>
      </c>
      <c r="D37" s="36">
        <f>IF(SUM('Aeroportuária Cor NUTS II Tab'!D37)=0,"",'Aeroportuária Cor NUTS II Tab'!D37/'BdP_Series Longas'!$F57*100)</f>
        <v>83210.580116851444</v>
      </c>
      <c r="E37" s="36" t="str">
        <f>IF(SUM('Aeroportuária Cor NUTS II Tab'!E37)=0,"",'Aeroportuária Cor NUTS II Tab'!E37/'BdP_Series Longas'!$F57*100)</f>
        <v/>
      </c>
      <c r="F37" s="36">
        <f>IF(SUM('Aeroportuária Cor NUTS II Tab'!F37)=0,"",'Aeroportuária Cor NUTS II Tab'!F37/'BdP_Series Longas'!$F57*100)</f>
        <v>17459.598534891709</v>
      </c>
      <c r="G37" s="36">
        <f>IF(SUM('Aeroportuária Cor NUTS II Tab'!G37)=0,"",'Aeroportuária Cor NUTS II Tab'!G37/'BdP_Series Longas'!$F57*100)</f>
        <v>110272.80551999978</v>
      </c>
      <c r="H37" s="36">
        <f>IF(SUM('BdP_Series Longas'!B57*1000)=0,"",SUM('BdP_Series Longas'!B57*1000))</f>
        <v>37525899.999999993</v>
      </c>
      <c r="I37" s="44">
        <f>IF(SUM('BdP_Series Longas'!F57)=0,"",SUM('BdP_Series Longas'!F57))</f>
        <v>98.473054610282517</v>
      </c>
      <c r="J37" s="36">
        <f>IF(SUM('BdP_Series Longas'!C57*1000)=0,"",SUM('BdP_Series Longas'!C57*1000))</f>
        <v>190666599.99999997</v>
      </c>
    </row>
    <row r="38" spans="1:10" ht="20.100000000000001" customHeight="1" x14ac:dyDescent="0.3">
      <c r="A38" s="31">
        <f t="shared" si="0"/>
        <v>2011</v>
      </c>
      <c r="B38" s="35">
        <f>IF(SUM('Aeroportuária Cor NUTS II Tab'!B38)=0,"",'Aeroportuária Cor NUTS II Tab'!B38/'BdP_Series Longas'!$F58*100)</f>
        <v>10922.916170839833</v>
      </c>
      <c r="C38" s="36" t="str">
        <f>IF(SUM('Aeroportuária Cor NUTS II Tab'!C38)=0,"",'Aeroportuária Cor NUTS II Tab'!C38/'BdP_Series Longas'!$F58*100)</f>
        <v/>
      </c>
      <c r="D38" s="36">
        <f>IF(SUM('Aeroportuária Cor NUTS II Tab'!D38)=0,"",'Aeroportuária Cor NUTS II Tab'!D38/'BdP_Series Longas'!$F58*100)</f>
        <v>46799.06344219944</v>
      </c>
      <c r="E38" s="36">
        <f>IF(SUM('Aeroportuária Cor NUTS II Tab'!E38)=0,"",'Aeroportuária Cor NUTS II Tab'!E38/'BdP_Series Longas'!$F58*100)</f>
        <v>1210.3990609604962</v>
      </c>
      <c r="F38" s="36">
        <f>IF(SUM('Aeroportuária Cor NUTS II Tab'!F38)=0,"",'Aeroportuária Cor NUTS II Tab'!F38/'BdP_Series Longas'!$F58*100)</f>
        <v>21876.168157743839</v>
      </c>
      <c r="G38" s="36">
        <f>IF(SUM('Aeroportuária Cor NUTS II Tab'!G38)=0,"",'Aeroportuária Cor NUTS II Tab'!G38/'BdP_Series Longas'!$F58*100)</f>
        <v>80808.546831743603</v>
      </c>
      <c r="H38" s="36">
        <f>IF(SUM('BdP_Series Longas'!B58*1000)=0,"",SUM('BdP_Series Longas'!B58*1000))</f>
        <v>32800500</v>
      </c>
      <c r="I38" s="44">
        <f>IF(SUM('BdP_Series Longas'!F58)=0,"",SUM('BdP_Series Longas'!F58))</f>
        <v>98.893004679806708</v>
      </c>
      <c r="J38" s="36">
        <f>IF(SUM('BdP_Series Longas'!C58*1000)=0,"",SUM('BdP_Series Longas'!C58*1000))</f>
        <v>187432500</v>
      </c>
    </row>
    <row r="39" spans="1:10" ht="20.100000000000001" customHeight="1" x14ac:dyDescent="0.3">
      <c r="A39" s="31">
        <f t="shared" si="0"/>
        <v>2012</v>
      </c>
      <c r="B39" s="35">
        <f>IF(SUM('Aeroportuária Cor NUTS II Tab'!B39)=0,"",'Aeroportuária Cor NUTS II Tab'!B39/'BdP_Series Longas'!$F59*100)</f>
        <v>5077.7108773036543</v>
      </c>
      <c r="C39" s="36" t="str">
        <f>IF(SUM('Aeroportuária Cor NUTS II Tab'!C39)=0,"",'Aeroportuária Cor NUTS II Tab'!C39/'BdP_Series Longas'!$F59*100)</f>
        <v/>
      </c>
      <c r="D39" s="36">
        <f>IF(SUM('Aeroportuária Cor NUTS II Tab'!D39)=0,"",'Aeroportuária Cor NUTS II Tab'!D39/'BdP_Series Longas'!$F59*100)</f>
        <v>39002.97433875547</v>
      </c>
      <c r="E39" s="36">
        <f>IF(SUM('Aeroportuária Cor NUTS II Tab'!E39)=0,"",'Aeroportuária Cor NUTS II Tab'!E39/'BdP_Series Longas'!$F59*100)</f>
        <v>950.91676429504798</v>
      </c>
      <c r="F39" s="36">
        <f>IF(SUM('Aeroportuária Cor NUTS II Tab'!F39)=0,"",'Aeroportuária Cor NUTS II Tab'!F39/'BdP_Series Longas'!$F59*100)</f>
        <v>13944.727609306239</v>
      </c>
      <c r="G39" s="36">
        <f>IF(SUM('Aeroportuária Cor NUTS II Tab'!G39)=0,"",'Aeroportuária Cor NUTS II Tab'!G39/'BdP_Series Longas'!$F59*100)</f>
        <v>58976.329589660403</v>
      </c>
      <c r="H39" s="36">
        <f>IF(SUM('BdP_Series Longas'!B59*1000)=0,"",SUM('BdP_Series Longas'!B59*1000))</f>
        <v>27318700</v>
      </c>
      <c r="I39" s="44">
        <f>IF(SUM('BdP_Series Longas'!F59)=0,"",SUM('BdP_Series Longas'!F59))</f>
        <v>97.484872999081205</v>
      </c>
      <c r="J39" s="36">
        <f>IF(SUM('BdP_Series Longas'!C59*1000)=0,"",SUM('BdP_Series Longas'!C59*1000))</f>
        <v>179827900</v>
      </c>
    </row>
    <row r="40" spans="1:10" ht="20.100000000000001" customHeight="1" x14ac:dyDescent="0.3">
      <c r="A40" s="31">
        <f t="shared" si="0"/>
        <v>2013</v>
      </c>
      <c r="B40" s="35">
        <f>IF(SUM('Aeroportuária Cor NUTS II Tab'!B40)=0,"",'Aeroportuária Cor NUTS II Tab'!B40/'BdP_Series Longas'!$F60*100)</f>
        <v>2513.5658869715276</v>
      </c>
      <c r="C40" s="36" t="str">
        <f>IF(SUM('Aeroportuária Cor NUTS II Tab'!C40)=0,"",'Aeroportuária Cor NUTS II Tab'!C40/'BdP_Series Longas'!$F60*100)</f>
        <v/>
      </c>
      <c r="D40" s="36">
        <f>IF(SUM('Aeroportuária Cor NUTS II Tab'!D40)=0,"",'Aeroportuária Cor NUTS II Tab'!D40/'BdP_Series Longas'!$F60*100)</f>
        <v>38144.978429680763</v>
      </c>
      <c r="E40" s="36">
        <f>IF(SUM('Aeroportuária Cor NUTS II Tab'!E40)=0,"",'Aeroportuária Cor NUTS II Tab'!E40/'BdP_Series Longas'!$F60*100)</f>
        <v>222.31418710711205</v>
      </c>
      <c r="F40" s="36">
        <f>IF(SUM('Aeroportuária Cor NUTS II Tab'!F40)=0,"",'Aeroportuária Cor NUTS II Tab'!F40/'BdP_Series Longas'!$F60*100)</f>
        <v>9617.8018594847781</v>
      </c>
      <c r="G40" s="36">
        <f>IF(SUM('Aeroportuária Cor NUTS II Tab'!G40)=0,"",'Aeroportuária Cor NUTS II Tab'!G40/'BdP_Series Longas'!$F60*100)</f>
        <v>50498.660363244184</v>
      </c>
      <c r="H40" s="36">
        <f>IF(SUM('BdP_Series Longas'!B60*1000)=0,"",SUM('BdP_Series Longas'!B60*1000))</f>
        <v>26005900</v>
      </c>
      <c r="I40" s="44">
        <f>IF(SUM('BdP_Series Longas'!F60)=0,"",SUM('BdP_Series Longas'!F60))</f>
        <v>96.709977351293347</v>
      </c>
      <c r="J40" s="36">
        <f>IF(SUM('BdP_Series Longas'!C60*1000)=0,"",SUM('BdP_Series Longas'!C60*1000))</f>
        <v>178168599.99999997</v>
      </c>
    </row>
    <row r="41" spans="1:10" ht="20.100000000000001" customHeight="1" x14ac:dyDescent="0.3">
      <c r="A41" s="31">
        <f t="shared" si="0"/>
        <v>2014</v>
      </c>
      <c r="B41" s="35">
        <f>IF(SUM('Aeroportuária Cor NUTS II Tab'!B41)=0,"",'Aeroportuária Cor NUTS II Tab'!B41/'BdP_Series Longas'!$F61*100)</f>
        <v>2968.6650482264436</v>
      </c>
      <c r="C41" s="36" t="str">
        <f>IF(SUM('Aeroportuária Cor NUTS II Tab'!C41)=0,"",'Aeroportuária Cor NUTS II Tab'!C41/'BdP_Series Longas'!$F61*100)</f>
        <v/>
      </c>
      <c r="D41" s="36">
        <f>IF(SUM('Aeroportuária Cor NUTS II Tab'!D41)=0,"",'Aeroportuária Cor NUTS II Tab'!D41/'BdP_Series Longas'!$F61*100)</f>
        <v>20461.597984830489</v>
      </c>
      <c r="E41" s="36">
        <f>IF(SUM('Aeroportuária Cor NUTS II Tab'!E41)=0,"",'Aeroportuária Cor NUTS II Tab'!E41/'BdP_Series Longas'!$F61*100)</f>
        <v>82.832197349756086</v>
      </c>
      <c r="F41" s="36">
        <f>IF(SUM('Aeroportuária Cor NUTS II Tab'!F41)=0,"",'Aeroportuária Cor NUTS II Tab'!F41/'BdP_Series Longas'!$F61*100)</f>
        <v>2951.2805129801982</v>
      </c>
      <c r="G41" s="36">
        <f>IF(SUM('Aeroportuária Cor NUTS II Tab'!G41)=0,"",'Aeroportuária Cor NUTS II Tab'!G41/'BdP_Series Longas'!$F61*100)</f>
        <v>26464.375743386889</v>
      </c>
      <c r="H41" s="36">
        <f>IF(SUM('BdP_Series Longas'!B61*1000)=0,"",SUM('BdP_Series Longas'!B61*1000))</f>
        <v>26601100</v>
      </c>
      <c r="I41" s="44">
        <f>IF(SUM('BdP_Series Longas'!F61)=0,"",SUM('BdP_Series Longas'!F61))</f>
        <v>97.7880613959573</v>
      </c>
      <c r="J41" s="36">
        <f>IF(SUM('BdP_Series Longas'!C61*1000)=0,"",SUM('BdP_Series Longas'!C61*1000))</f>
        <v>179580100</v>
      </c>
    </row>
    <row r="42" spans="1:10" ht="20.100000000000001" customHeight="1" x14ac:dyDescent="0.3">
      <c r="A42" s="31">
        <f t="shared" si="0"/>
        <v>2015</v>
      </c>
      <c r="B42" s="35">
        <f>IF(SUM('Aeroportuária Cor NUTS II Tab'!B42)=0,"",'Aeroportuária Cor NUTS II Tab'!B42/'BdP_Series Longas'!$F62*100)</f>
        <v>13053.626446027431</v>
      </c>
      <c r="C42" s="36" t="str">
        <f>IF(SUM('Aeroportuária Cor NUTS II Tab'!C42)=0,"",'Aeroportuária Cor NUTS II Tab'!C42/'BdP_Series Longas'!$F62*100)</f>
        <v/>
      </c>
      <c r="D42" s="36">
        <f>IF(SUM('Aeroportuária Cor NUTS II Tab'!D42)=0,"",'Aeroportuária Cor NUTS II Tab'!D42/'BdP_Series Longas'!$F62*100)</f>
        <v>28944.912567814248</v>
      </c>
      <c r="E42" s="36">
        <f>IF(SUM('Aeroportuária Cor NUTS II Tab'!E42)=0,"",'Aeroportuária Cor NUTS II Tab'!E42/'BdP_Series Longas'!$F62*100)</f>
        <v>18.447079041113081</v>
      </c>
      <c r="F42" s="36">
        <f>IF(SUM('Aeroportuária Cor NUTS II Tab'!F42)=0,"",'Aeroportuária Cor NUTS II Tab'!F42/'BdP_Series Longas'!$F62*100)</f>
        <v>5050.4480551898587</v>
      </c>
      <c r="G42" s="36">
        <f>IF(SUM('Aeroportuária Cor NUTS II Tab'!G42)=0,"",'Aeroportuária Cor NUTS II Tab'!G42/'BdP_Series Longas'!$F62*100)</f>
        <v>47067.434148072643</v>
      </c>
      <c r="H42" s="36">
        <f>IF(SUM('BdP_Series Longas'!B62*1000)=0,"",SUM('BdP_Series Longas'!B62*1000))</f>
        <v>28175600.000000004</v>
      </c>
      <c r="I42" s="44">
        <f>IF(SUM('BdP_Series Longas'!F62)=0,"",SUM('BdP_Series Longas'!F62))</f>
        <v>98.973934894021781</v>
      </c>
      <c r="J42" s="36">
        <f>IF(SUM('BdP_Series Longas'!C62*1000)=0,"",SUM('BdP_Series Longas'!C62*1000))</f>
        <v>182798200</v>
      </c>
    </row>
    <row r="43" spans="1:10" ht="20.100000000000001" customHeight="1" x14ac:dyDescent="0.3">
      <c r="A43" s="31">
        <f t="shared" si="0"/>
        <v>2016</v>
      </c>
      <c r="B43" s="35">
        <f>IF(SUM('Aeroportuária Cor NUTS II Tab'!B43)=0,"",'Aeroportuária Cor NUTS II Tab'!B43/'BdP_Series Longas'!$F63*100)</f>
        <v>1303.0045096960196</v>
      </c>
      <c r="C43" s="36" t="str">
        <f>IF(SUM('Aeroportuária Cor NUTS II Tab'!C43)=0,"",'Aeroportuária Cor NUTS II Tab'!C43/'BdP_Series Longas'!$F63*100)</f>
        <v/>
      </c>
      <c r="D43" s="36">
        <f>IF(SUM('Aeroportuária Cor NUTS II Tab'!D43)=0,"",'Aeroportuária Cor NUTS II Tab'!D43/'BdP_Series Longas'!$F63*100)</f>
        <v>30888.106903676635</v>
      </c>
      <c r="E43" s="36">
        <f>IF(SUM('Aeroportuária Cor NUTS II Tab'!E43)=0,"",'Aeroportuária Cor NUTS II Tab'!E43/'BdP_Series Longas'!$F63*100)</f>
        <v>14.000048454139888</v>
      </c>
      <c r="F43" s="36">
        <f>IF(SUM('Aeroportuária Cor NUTS II Tab'!F43)=0,"",'Aeroportuária Cor NUTS II Tab'!F43/'BdP_Series Longas'!$F63*100)</f>
        <v>24371.084348274515</v>
      </c>
      <c r="G43" s="36">
        <f>IF(SUM('Aeroportuária Cor NUTS II Tab'!G43)=0,"",'Aeroportuária Cor NUTS II Tab'!G43/'BdP_Series Longas'!$F63*100)</f>
        <v>56576.195810101308</v>
      </c>
      <c r="H43" s="36">
        <f>IF(SUM('BdP_Series Longas'!B63*1000)=0,"",SUM('BdP_Series Longas'!B63*1000))</f>
        <v>28893400</v>
      </c>
      <c r="I43" s="44">
        <f>IF(SUM('BdP_Series Longas'!F63)=0,"",SUM('BdP_Series Longas'!F63))</f>
        <v>99.999653900198652</v>
      </c>
      <c r="J43" s="36">
        <f>IF(SUM('BdP_Series Longas'!C63*1000)=0,"",SUM('BdP_Series Longas'!C63*1000))</f>
        <v>186489800</v>
      </c>
    </row>
    <row r="44" spans="1:10" ht="20.100000000000001" customHeight="1" x14ac:dyDescent="0.3">
      <c r="A44" s="31">
        <f t="shared" si="0"/>
        <v>2017</v>
      </c>
      <c r="B44" s="35">
        <f>IF(SUM('Aeroportuária Cor NUTS II Tab'!B44)=0,"",'Aeroportuária Cor NUTS II Tab'!B44/'BdP_Series Longas'!$F64*100)</f>
        <v>4825.3955820230658</v>
      </c>
      <c r="C44" s="36" t="str">
        <f>IF(SUM('Aeroportuária Cor NUTS II Tab'!C44)=0,"",'Aeroportuária Cor NUTS II Tab'!C44/'BdP_Series Longas'!$F64*100)</f>
        <v/>
      </c>
      <c r="D44" s="36">
        <f>IF(SUM('Aeroportuária Cor NUTS II Tab'!D44)=0,"",'Aeroportuária Cor NUTS II Tab'!D44/'BdP_Series Longas'!$F64*100)</f>
        <v>20134.821026786609</v>
      </c>
      <c r="E44" s="36">
        <f>IF(SUM('Aeroportuária Cor NUTS II Tab'!E44)=0,"",'Aeroportuária Cor NUTS II Tab'!E44/'BdP_Series Longas'!$F64*100)</f>
        <v>-83.256202166767522</v>
      </c>
      <c r="F44" s="36">
        <f>IF(SUM('Aeroportuária Cor NUTS II Tab'!F44)=0,"",'Aeroportuária Cor NUTS II Tab'!F44/'BdP_Series Longas'!$F64*100)</f>
        <v>23226.490287450935</v>
      </c>
      <c r="G44" s="36">
        <f>IF(SUM('Aeroportuária Cor NUTS II Tab'!G44)=0,"",'Aeroportuária Cor NUTS II Tab'!G44/'BdP_Series Longas'!$F64*100)</f>
        <v>48103.450694093845</v>
      </c>
      <c r="H44" s="36">
        <f>IF(SUM('BdP_Series Longas'!B64*1000)=0,"",SUM('BdP_Series Longas'!B64*1000))</f>
        <v>32213000</v>
      </c>
      <c r="I44" s="44">
        <f>IF(SUM('BdP_Series Longas'!F64)=0,"",SUM('BdP_Series Longas'!F64))</f>
        <v>102.09449601092726</v>
      </c>
      <c r="J44" s="36">
        <f>IF(SUM('BdP_Series Longas'!C64*1000)=0,"",SUM('BdP_Series Longas'!C64*1000))</f>
        <v>193028800.00000003</v>
      </c>
    </row>
    <row r="45" spans="1:10" ht="20.100000000000001" customHeight="1" x14ac:dyDescent="0.3">
      <c r="A45" s="31">
        <f t="shared" si="0"/>
        <v>2018</v>
      </c>
      <c r="B45" s="35">
        <f>IF(SUM('Aeroportuária Cor NUTS II Tab'!B45)=0,"",'Aeroportuária Cor NUTS II Tab'!B45/'BdP_Series Longas'!$F65*100)</f>
        <v>5899.1999233349279</v>
      </c>
      <c r="C45" s="36" t="str">
        <f>IF(SUM('Aeroportuária Cor NUTS II Tab'!C45)=0,"",'Aeroportuária Cor NUTS II Tab'!C45/'BdP_Series Longas'!$F65*100)</f>
        <v/>
      </c>
      <c r="D45" s="36">
        <f>IF(SUM('Aeroportuária Cor NUTS II Tab'!D45)=0,"",'Aeroportuária Cor NUTS II Tab'!D45/'BdP_Series Longas'!$F65*100)</f>
        <v>3238.3415046912114</v>
      </c>
      <c r="E45" s="36">
        <f>IF(SUM('Aeroportuária Cor NUTS II Tab'!E45)=0,"",'Aeroportuária Cor NUTS II Tab'!E45/'BdP_Series Longas'!$F65*100)</f>
        <v>59.083737206634147</v>
      </c>
      <c r="F45" s="36">
        <f>IF(SUM('Aeroportuária Cor NUTS II Tab'!F45)=0,"",'Aeroportuária Cor NUTS II Tab'!F45/'BdP_Series Longas'!$F65*100)</f>
        <v>7002.3404660931928</v>
      </c>
      <c r="G45" s="36">
        <f>IF(SUM('Aeroportuária Cor NUTS II Tab'!G45)=0,"",'Aeroportuária Cor NUTS II Tab'!G45/'BdP_Series Longas'!$F65*100)</f>
        <v>16198.965631325964</v>
      </c>
      <c r="H45" s="36">
        <f>IF(SUM('BdP_Series Longas'!B65*1000)=0,"",SUM('BdP_Series Longas'!B65*1000))</f>
        <v>34204500</v>
      </c>
      <c r="I45" s="44">
        <f>IF(SUM('BdP_Series Longas'!F65)=0,"",SUM('BdP_Series Longas'!F65))</f>
        <v>105.11306991770088</v>
      </c>
      <c r="J45" s="36">
        <f>IF(SUM('BdP_Series Longas'!C65*1000)=0,"",SUM('BdP_Series Longas'!C65*1000))</f>
        <v>198528700</v>
      </c>
    </row>
    <row r="46" spans="1:10" ht="20.100000000000001" customHeight="1" x14ac:dyDescent="0.3">
      <c r="A46" s="31">
        <f t="shared" si="0"/>
        <v>2019</v>
      </c>
      <c r="B46" s="35">
        <f>IF(SUM('Aeroportuária Cor NUTS II Tab'!B46)=0,"",'Aeroportuária Cor NUTS II Tab'!B46/'BdP_Series Longas'!$F66*100)</f>
        <v>10377.788171460104</v>
      </c>
      <c r="C46" s="36" t="str">
        <f>IF(SUM('Aeroportuária Cor NUTS II Tab'!C46)=0,"",'Aeroportuária Cor NUTS II Tab'!C46/'BdP_Series Longas'!$F66*100)</f>
        <v/>
      </c>
      <c r="D46" s="36">
        <f>IF(SUM('Aeroportuária Cor NUTS II Tab'!D46)=0,"",'Aeroportuária Cor NUTS II Tab'!D46/'BdP_Series Longas'!$F66*100)</f>
        <v>19660.81511208829</v>
      </c>
      <c r="E46" s="36">
        <f>IF(SUM('Aeroportuária Cor NUTS II Tab'!E46)=0,"",'Aeroportuária Cor NUTS II Tab'!E46/'BdP_Series Longas'!$F66*100)</f>
        <v>41.487396095076406</v>
      </c>
      <c r="F46" s="36">
        <f>IF(SUM('Aeroportuária Cor NUTS II Tab'!F46)=0,"",'Aeroportuária Cor NUTS II Tab'!F46/'BdP_Series Longas'!$F66*100)</f>
        <v>2542.4339714091689</v>
      </c>
      <c r="G46" s="36">
        <f>IF(SUM('Aeroportuária Cor NUTS II Tab'!G46)=0,"",'Aeroportuária Cor NUTS II Tab'!G46/'BdP_Series Longas'!$F66*100)</f>
        <v>32622.524651052634</v>
      </c>
      <c r="H46" s="36">
        <f>IF(SUM('BdP_Series Longas'!B66*1000)=0,"",SUM('BdP_Series Longas'!B66*1000))</f>
        <v>36047300</v>
      </c>
      <c r="I46" s="44">
        <f>IF(SUM('BdP_Series Longas'!F66)=0,"",SUM('BdP_Series Longas'!F66))</f>
        <v>107.67824497257767</v>
      </c>
      <c r="J46" s="36">
        <f>IF(SUM('BdP_Series Longas'!C66*1000)=0,"",SUM('BdP_Series Longas'!C66*1000))</f>
        <v>203854900</v>
      </c>
    </row>
    <row r="47" spans="1:10" ht="20.100000000000001" customHeight="1" x14ac:dyDescent="0.3">
      <c r="A47" s="31">
        <f t="shared" si="0"/>
        <v>2020</v>
      </c>
      <c r="B47" s="35">
        <f>IF(SUM('Aeroportuária Cor NUTS II Tab'!B47)=0,"",'Aeroportuária Cor NUTS II Tab'!B47/'BdP_Series Longas'!$F67*100)</f>
        <v>14040.975933398771</v>
      </c>
      <c r="C47" s="36" t="str">
        <f>IF(SUM('Aeroportuária Cor NUTS II Tab'!C47)=0,"",'Aeroportuária Cor NUTS II Tab'!C47/'BdP_Series Longas'!$F67*100)</f>
        <v/>
      </c>
      <c r="D47" s="36">
        <f>IF(SUM('Aeroportuária Cor NUTS II Tab'!D47)=0,"",'Aeroportuária Cor NUTS II Tab'!D47/'BdP_Series Longas'!$F67*100)</f>
        <v>35580.422710582767</v>
      </c>
      <c r="E47" s="36">
        <f>IF(SUM('Aeroportuária Cor NUTS II Tab'!E47)=0,"",'Aeroportuária Cor NUTS II Tab'!E47/'BdP_Series Longas'!$F67*100)</f>
        <v>32.048660341004116</v>
      </c>
      <c r="F47" s="36">
        <f>IF(SUM('Aeroportuária Cor NUTS II Tab'!F47)=0,"",'Aeroportuária Cor NUTS II Tab'!F47/'BdP_Series Longas'!$F67*100)</f>
        <v>5583.7923074126593</v>
      </c>
      <c r="G47" s="36">
        <f>IF(SUM('Aeroportuária Cor NUTS II Tab'!G47)=0,"",'Aeroportuária Cor NUTS II Tab'!G47/'BdP_Series Longas'!$F67*100)</f>
        <v>55237.239611735211</v>
      </c>
      <c r="H47" s="36">
        <f>IF(SUM('BdP_Series Longas'!B67*1000)=0,"",SUM('BdP_Series Longas'!B67*1000))</f>
        <v>35262500</v>
      </c>
      <c r="I47" s="44">
        <f>IF(SUM('BdP_Series Longas'!F67)=0,"",SUM('BdP_Series Longas'!F67))</f>
        <v>109.20893300248137</v>
      </c>
      <c r="J47" s="36">
        <f>IF(SUM('BdP_Series Longas'!C67*1000)=0,"",SUM('BdP_Series Longas'!C67*1000))</f>
        <v>186933900.00000003</v>
      </c>
    </row>
    <row r="48" spans="1:10" ht="20.100000000000001" customHeight="1" x14ac:dyDescent="0.3">
      <c r="A48" s="31">
        <f t="shared" si="0"/>
        <v>2021</v>
      </c>
      <c r="B48" s="35">
        <f>IF(SUM('Aeroportuária Cor NUTS II Tab'!B48)=0,"",'Aeroportuária Cor NUTS II Tab'!B48/'BdP_Series Longas'!$F68*100)</f>
        <v>8473.7819633042636</v>
      </c>
      <c r="C48" s="36" t="str">
        <f>IF(SUM('Aeroportuária Cor NUTS II Tab'!C48)=0,"",'Aeroportuária Cor NUTS II Tab'!C48/'BdP_Series Longas'!$F68*100)</f>
        <v/>
      </c>
      <c r="D48" s="36">
        <f>IF(SUM('Aeroportuária Cor NUTS II Tab'!D48)=0,"",'Aeroportuária Cor NUTS II Tab'!D48/'BdP_Series Longas'!$F68*100)</f>
        <v>7831.3416895388118</v>
      </c>
      <c r="E48" s="36">
        <f>IF(SUM('Aeroportuária Cor NUTS II Tab'!E48)=0,"",'Aeroportuária Cor NUTS II Tab'!E48/'BdP_Series Longas'!$F68*100)</f>
        <v>2.6196395917450745</v>
      </c>
      <c r="F48" s="36">
        <f>IF(SUM('Aeroportuária Cor NUTS II Tab'!F48)=0,"",'Aeroportuária Cor NUTS II Tab'!F48/'BdP_Series Longas'!$F68*100)</f>
        <v>3882.6184765586822</v>
      </c>
      <c r="G48" s="36">
        <f>IF(SUM('Aeroportuária Cor NUTS II Tab'!G48)=0,"",'Aeroportuária Cor NUTS II Tab'!G48/'BdP_Series Longas'!$F68*100)</f>
        <v>20190.361768993502</v>
      </c>
      <c r="H48" s="36">
        <f>IF(SUM('BdP_Series Longas'!B68*1000)=0,"",SUM('BdP_Series Longas'!B68*1000))</f>
        <v>38106500</v>
      </c>
      <c r="I48" s="44">
        <f>IF(SUM('BdP_Series Longas'!F68)=0,"",SUM('BdP_Series Longas'!F68))</f>
        <v>114.5195701520738</v>
      </c>
      <c r="J48" s="36">
        <f>IF(SUM('BdP_Series Longas'!C68*1000)=0,"",SUM('BdP_Series Longas'!C68*1000))</f>
        <v>197659099.99999997</v>
      </c>
    </row>
    <row r="49" spans="1:10" ht="20.100000000000001" customHeight="1" x14ac:dyDescent="0.3">
      <c r="A49" s="31">
        <f t="shared" si="0"/>
        <v>2022</v>
      </c>
      <c r="B49" s="35">
        <f>IF(SUM('Aeroportuária Cor NUTS II Tab'!B49)=0,"",'Aeroportuária Cor NUTS II Tab'!B49/'BdP_Series Longas'!$F69*100)</f>
        <v>5078.5932379506012</v>
      </c>
      <c r="C49" s="36" t="str">
        <f>IF(SUM('Aeroportuária Cor NUTS II Tab'!C49)=0,"",'Aeroportuária Cor NUTS II Tab'!C49/'BdP_Series Longas'!$F69*100)</f>
        <v/>
      </c>
      <c r="D49" s="36">
        <f>IF(SUM('Aeroportuária Cor NUTS II Tab'!D49)=0,"",'Aeroportuária Cor NUTS II Tab'!D49/'BdP_Series Longas'!$F69*100)</f>
        <v>8524.2575752015273</v>
      </c>
      <c r="E49" s="36">
        <f>IF(SUM('Aeroportuária Cor NUTS II Tab'!E49)=0,"",'Aeroportuária Cor NUTS II Tab'!E49/'BdP_Series Longas'!$F69*100)</f>
        <v>136.44968396204703</v>
      </c>
      <c r="F49" s="36">
        <f>IF(SUM('Aeroportuária Cor NUTS II Tab'!F49)=0,"",'Aeroportuária Cor NUTS II Tab'!F49/'BdP_Series Longas'!$F69*100)</f>
        <v>4722.5683689537755</v>
      </c>
      <c r="G49" s="36">
        <f>IF(SUM('Aeroportuária Cor NUTS II Tab'!G49)=0,"",'Aeroportuária Cor NUTS II Tab'!G49/'BdP_Series Longas'!$F69*100)</f>
        <v>18461.868866067947</v>
      </c>
      <c r="H49" s="36">
        <f>IF(SUM('BdP_Series Longas'!B69*1000)=0,"",SUM('BdP_Series Longas'!B69*1000))</f>
        <v>39248500</v>
      </c>
      <c r="I49" s="44">
        <f>IF(SUM('BdP_Series Longas'!F69)=0,"",SUM('BdP_Series Longas'!F69))</f>
        <v>123.99327362829153</v>
      </c>
      <c r="J49" s="36">
        <f>IF(SUM('BdP_Series Longas'!C69*1000)=0,"",SUM('BdP_Series Longas'!C69*1000))</f>
        <v>211154300</v>
      </c>
    </row>
    <row r="50" spans="1:10" ht="20.100000000000001" customHeight="1" x14ac:dyDescent="0.3">
      <c r="A50" s="31">
        <f t="shared" si="0"/>
        <v>2023</v>
      </c>
      <c r="B50" s="35">
        <f>IF(SUM('Aeroportuária Cor NUTS II Tab'!B50)=0,"",'Aeroportuária Cor NUTS II Tab'!B50/'BdP_Series Longas'!$F70*100)</f>
        <v>7803.139772537409</v>
      </c>
      <c r="C50" s="36" t="str">
        <f>IF(SUM('Aeroportuária Cor NUTS II Tab'!C50)=0,"",'Aeroportuária Cor NUTS II Tab'!C50/'BdP_Series Longas'!$F70*100)</f>
        <v/>
      </c>
      <c r="D50" s="36">
        <f>IF(SUM('Aeroportuária Cor NUTS II Tab'!D50)=0,"",'Aeroportuária Cor NUTS II Tab'!D50/'BdP_Series Longas'!$F70*100)</f>
        <v>36838.733121957099</v>
      </c>
      <c r="E50" s="36">
        <f>IF(SUM('Aeroportuária Cor NUTS II Tab'!E50)=0,"",'Aeroportuária Cor NUTS II Tab'!E50/'BdP_Series Longas'!$F70*100)</f>
        <v>104.78211539432938</v>
      </c>
      <c r="F50" s="36">
        <f>IF(SUM('Aeroportuária Cor NUTS II Tab'!F50)=0,"",'Aeroportuária Cor NUTS II Tab'!F50/'BdP_Series Longas'!$F70*100)</f>
        <v>9567.2327003702976</v>
      </c>
      <c r="G50" s="36">
        <f>IF(SUM('Aeroportuária Cor NUTS II Tab'!G50)=0,"",'Aeroportuária Cor NUTS II Tab'!G50/'BdP_Series Longas'!$F70*100)</f>
        <v>54313.887710259136</v>
      </c>
      <c r="H50" s="36">
        <f>IF(SUM('BdP_Series Longas'!B70*1000)=0,"",SUM('BdP_Series Longas'!B70*1000))</f>
        <v>40249000</v>
      </c>
      <c r="I50" s="44">
        <f>IF(SUM('BdP_Series Longas'!F70)=0,"",SUM('BdP_Series Longas'!F70))</f>
        <v>127.88441948868294</v>
      </c>
      <c r="J50" s="36">
        <f>IF(SUM('BdP_Series Longas'!C70*1000)=0,"",SUM('BdP_Series Longas'!C70*1000))</f>
        <v>215929000</v>
      </c>
    </row>
    <row r="51" spans="1:10" ht="20.100000000000001" customHeight="1" thickBot="1" x14ac:dyDescent="0.35">
      <c r="A51" s="31"/>
      <c r="B51" s="36"/>
      <c r="C51" s="36"/>
      <c r="D51" s="36"/>
      <c r="E51" s="36"/>
      <c r="F51" s="36"/>
      <c r="G51" s="36"/>
      <c r="H51" s="36"/>
      <c r="I51" s="44"/>
      <c r="J51" s="36"/>
    </row>
    <row r="52" spans="1:10" ht="54.75" customHeight="1" x14ac:dyDescent="0.3">
      <c r="A52" s="87" t="s">
        <v>81</v>
      </c>
      <c r="B52" s="87"/>
      <c r="C52" s="87"/>
      <c r="D52" s="87"/>
      <c r="E52" s="87"/>
      <c r="F52" s="87"/>
      <c r="G52" s="87"/>
      <c r="H52" s="87"/>
      <c r="I52" s="87"/>
      <c r="J52" s="87"/>
    </row>
    <row r="53" spans="1:10" x14ac:dyDescent="0.3">
      <c r="A53" s="84" t="str">
        <f>'Aeroportuária Cor NUTS II Tab'!A53</f>
        <v>2011-2023:</v>
      </c>
      <c r="B53" s="74"/>
      <c r="C53" s="74"/>
      <c r="D53" s="74"/>
      <c r="E53" s="74"/>
      <c r="F53" s="74"/>
      <c r="G53" s="74"/>
      <c r="H53" s="74"/>
      <c r="I53" s="74"/>
      <c r="J53" s="74"/>
    </row>
    <row r="54" spans="1:10" x14ac:dyDescent="0.3">
      <c r="A54" s="74" t="s">
        <v>130</v>
      </c>
      <c r="B54" s="74"/>
      <c r="C54" s="74"/>
      <c r="D54" s="74"/>
      <c r="E54" s="74"/>
      <c r="F54" s="74"/>
      <c r="G54" s="74"/>
      <c r="H54" s="74"/>
      <c r="I54" s="74"/>
      <c r="J54" s="74"/>
    </row>
    <row r="55" spans="1:10" ht="15" customHeight="1" x14ac:dyDescent="0.3">
      <c r="A55" s="74" t="s">
        <v>61</v>
      </c>
      <c r="B55" s="74"/>
      <c r="C55" s="74"/>
      <c r="D55" s="74"/>
      <c r="E55" s="74"/>
      <c r="F55" s="74"/>
      <c r="G55" s="74"/>
      <c r="H55" s="74"/>
      <c r="I55" s="74"/>
      <c r="J55" s="74"/>
    </row>
    <row r="56" spans="1:10" ht="56.4" customHeight="1" x14ac:dyDescent="0.3">
      <c r="A56" s="74" t="s">
        <v>44</v>
      </c>
      <c r="B56" s="74"/>
      <c r="C56" s="74"/>
      <c r="D56" s="74"/>
      <c r="E56" s="74"/>
      <c r="F56" s="74"/>
      <c r="G56" s="74"/>
      <c r="H56" s="74"/>
      <c r="I56" s="74"/>
      <c r="J56" s="74"/>
    </row>
    <row r="57" spans="1:10" x14ac:dyDescent="0.3">
      <c r="A57" s="40"/>
    </row>
  </sheetData>
  <sheetProtection algorithmName="SHA-512" hashValue="NueTPL/8qd6ZZfBTlbuPG75DNFkG1X4TUeD+AQ2QoG6kErZAe36XZxbJA0nSj8yneDQRWCz2NWd6x+iEW5uTqw==" saltValue="Es5DHA+HyXDMvj/yDJE9bA==" spinCount="100000" sheet="1" objects="1" scenarios="1" autoFilter="0"/>
  <mergeCells count="9">
    <mergeCell ref="A55:J55"/>
    <mergeCell ref="A56:J56"/>
    <mergeCell ref="A1:J1"/>
    <mergeCell ref="A3:A4"/>
    <mergeCell ref="B3:G3"/>
    <mergeCell ref="H3:J3"/>
    <mergeCell ref="A52:J52"/>
    <mergeCell ref="A53:J53"/>
    <mergeCell ref="A54:J54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90" fitToHeight="0" orientation="landscape" verticalDpi="300" r:id="rId1"/>
  <headerFooter alignWithMargins="0"/>
  <colBreaks count="1" manualBreakCount="1">
    <brk id="7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Folha27">
    <tabColor rgb="FF92D050"/>
    <pageSetUpPr fitToPage="1"/>
  </sheetPr>
  <dimension ref="A1:CP48"/>
  <sheetViews>
    <sheetView showGridLines="0" zoomScaleNormal="100" workbookViewId="0">
      <pane ySplit="2" topLeftCell="A25" activePane="bottomLeft" state="frozen"/>
      <selection sqref="A1:I1"/>
      <selection pane="bottomLeft" sqref="A1:XFD1048576"/>
    </sheetView>
  </sheetViews>
  <sheetFormatPr defaultColWidth="7" defaultRowHeight="14.4" x14ac:dyDescent="0.3"/>
  <cols>
    <col min="1" max="27" width="9.109375" style="34" customWidth="1"/>
    <col min="28" max="30" width="11.5546875" style="34" customWidth="1"/>
    <col min="31" max="16384" width="7" style="34"/>
  </cols>
  <sheetData>
    <row r="1" spans="1:94" s="22" customFormat="1" ht="33" customHeight="1" x14ac:dyDescent="0.3">
      <c r="A1" s="85" t="s">
        <v>39</v>
      </c>
      <c r="B1" s="85"/>
    </row>
    <row r="2" spans="1:94" s="23" customFormat="1" ht="19.5" customHeight="1" x14ac:dyDescent="0.3">
      <c r="A2" s="86" t="str">
        <f>Aeroportuaria_Const_Dados_Graf!B1&amp; " - Investimento em Infraestruturas Aeroportuárias - Dados encadeados em volume (ano de referência = 2016)"</f>
        <v>Continente - Investimento em Infraestruturas Aeroportuárias - Dados encadeados em volume (ano de referência = 2016)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</row>
    <row r="3" spans="1:94" s="23" customFormat="1" ht="19.5" customHeight="1" x14ac:dyDescent="0.3"/>
    <row r="4" spans="1:94" s="30" customFormat="1" ht="30" customHeight="1" x14ac:dyDescent="0.3">
      <c r="C4" s="29"/>
      <c r="D4" s="29"/>
      <c r="F4" s="29"/>
      <c r="G4" s="29"/>
      <c r="I4" s="29"/>
      <c r="J4" s="29"/>
      <c r="L4" s="29"/>
      <c r="M4" s="29"/>
      <c r="O4" s="29"/>
      <c r="P4" s="29"/>
      <c r="R4" s="29"/>
      <c r="S4" s="29"/>
      <c r="U4" s="29"/>
      <c r="V4" s="29"/>
      <c r="X4" s="29"/>
      <c r="Y4" s="29"/>
      <c r="AA4" s="29"/>
      <c r="AB4" s="29"/>
      <c r="AD4" s="29"/>
      <c r="AE4" s="29"/>
      <c r="AG4" s="29"/>
      <c r="AH4" s="29"/>
      <c r="AJ4" s="29"/>
      <c r="AK4" s="29"/>
      <c r="AM4" s="29"/>
      <c r="AN4" s="29"/>
      <c r="AP4" s="29"/>
      <c r="AQ4" s="29"/>
      <c r="AS4" s="29"/>
      <c r="AT4" s="29"/>
      <c r="AV4" s="29"/>
      <c r="AW4" s="29"/>
      <c r="AY4" s="29"/>
      <c r="AZ4" s="29"/>
      <c r="BB4" s="29"/>
      <c r="BC4" s="29"/>
      <c r="BE4" s="29"/>
      <c r="BF4" s="29"/>
      <c r="BH4" s="29"/>
      <c r="BI4" s="29"/>
      <c r="BK4" s="29"/>
      <c r="BL4" s="29"/>
      <c r="BN4" s="29"/>
      <c r="BO4" s="29"/>
      <c r="BQ4" s="29"/>
      <c r="BR4" s="29"/>
      <c r="BT4" s="29"/>
      <c r="BU4" s="29"/>
      <c r="BW4" s="29"/>
      <c r="BX4" s="29"/>
      <c r="BZ4" s="29"/>
      <c r="CA4" s="29"/>
      <c r="CC4" s="29"/>
      <c r="CD4" s="29"/>
      <c r="CF4" s="29"/>
      <c r="CG4" s="29"/>
      <c r="CI4" s="29"/>
      <c r="CJ4" s="29"/>
      <c r="CL4" s="29"/>
      <c r="CM4" s="29"/>
      <c r="CO4" s="29"/>
      <c r="CP4" s="29"/>
    </row>
    <row r="5" spans="1:94" ht="20.100000000000001" customHeight="1" x14ac:dyDescent="0.3"/>
    <row r="6" spans="1:94" ht="20.100000000000001" customHeight="1" x14ac:dyDescent="0.3"/>
    <row r="7" spans="1:94" ht="20.100000000000001" customHeight="1" x14ac:dyDescent="0.3"/>
    <row r="8" spans="1:94" ht="20.100000000000001" customHeight="1" x14ac:dyDescent="0.3"/>
    <row r="9" spans="1:94" ht="20.100000000000001" customHeight="1" x14ac:dyDescent="0.3"/>
    <row r="10" spans="1:94" ht="20.100000000000001" customHeight="1" x14ac:dyDescent="0.3"/>
    <row r="11" spans="1:94" ht="20.100000000000001" customHeight="1" x14ac:dyDescent="0.3"/>
    <row r="12" spans="1:94" ht="20.100000000000001" customHeight="1" x14ac:dyDescent="0.3"/>
    <row r="13" spans="1:94" ht="20.100000000000001" customHeight="1" x14ac:dyDescent="0.3"/>
    <row r="14" spans="1:94" ht="20.100000000000001" customHeight="1" x14ac:dyDescent="0.3"/>
    <row r="15" spans="1:94" ht="20.100000000000001" customHeight="1" x14ac:dyDescent="0.3"/>
    <row r="16" spans="1:94" ht="20.100000000000001" customHeight="1" x14ac:dyDescent="0.3"/>
    <row r="17" s="34" customFormat="1" ht="20.100000000000001" customHeight="1" x14ac:dyDescent="0.3"/>
    <row r="18" s="34" customFormat="1" ht="20.100000000000001" customHeight="1" x14ac:dyDescent="0.3"/>
    <row r="19" s="34" customFormat="1" ht="20.100000000000001" customHeight="1" x14ac:dyDescent="0.3"/>
    <row r="20" s="34" customFormat="1" ht="20.100000000000001" customHeight="1" x14ac:dyDescent="0.3"/>
    <row r="21" s="34" customFormat="1" ht="20.100000000000001" customHeight="1" x14ac:dyDescent="0.3"/>
    <row r="22" s="34" customFormat="1" ht="20.100000000000001" customHeight="1" x14ac:dyDescent="0.3"/>
    <row r="23" s="34" customFormat="1" ht="20.100000000000001" customHeight="1" x14ac:dyDescent="0.3"/>
    <row r="24" s="34" customFormat="1" ht="20.100000000000001" customHeight="1" x14ac:dyDescent="0.3"/>
    <row r="25" s="34" customFormat="1" ht="20.100000000000001" customHeight="1" x14ac:dyDescent="0.3"/>
    <row r="26" s="34" customFormat="1" ht="20.100000000000001" customHeight="1" x14ac:dyDescent="0.3"/>
    <row r="27" s="34" customFormat="1" ht="20.100000000000001" customHeight="1" x14ac:dyDescent="0.3"/>
    <row r="28" s="34" customFormat="1" ht="20.100000000000001" customHeight="1" x14ac:dyDescent="0.3"/>
    <row r="29" s="34" customFormat="1" ht="20.100000000000001" customHeight="1" x14ac:dyDescent="0.3"/>
    <row r="30" s="34" customFormat="1" ht="20.100000000000001" customHeight="1" x14ac:dyDescent="0.3"/>
    <row r="31" s="34" customFormat="1" ht="20.100000000000001" customHeight="1" x14ac:dyDescent="0.3"/>
    <row r="32" s="34" customFormat="1" ht="20.100000000000001" customHeight="1" x14ac:dyDescent="0.3"/>
    <row r="33" spans="1:24" ht="20.100000000000001" customHeight="1" x14ac:dyDescent="0.3"/>
    <row r="34" spans="1:24" ht="20.100000000000001" customHeight="1" x14ac:dyDescent="0.3"/>
    <row r="35" spans="1:24" ht="20.100000000000001" customHeight="1" x14ac:dyDescent="0.3"/>
    <row r="36" spans="1:24" ht="20.100000000000001" customHeight="1" x14ac:dyDescent="0.3"/>
    <row r="37" spans="1:24" ht="20.100000000000001" customHeight="1" x14ac:dyDescent="0.3"/>
    <row r="38" spans="1:24" ht="20.100000000000001" customHeight="1" x14ac:dyDescent="0.3"/>
    <row r="39" spans="1:24" ht="20.100000000000001" customHeight="1" x14ac:dyDescent="0.3"/>
    <row r="40" spans="1:24" ht="20.100000000000001" customHeight="1" x14ac:dyDescent="0.3"/>
    <row r="41" spans="1:24" ht="20.100000000000001" customHeight="1" x14ac:dyDescent="0.3"/>
    <row r="42" spans="1:24" ht="20.100000000000001" customHeight="1" x14ac:dyDescent="0.3"/>
    <row r="43" spans="1:24" ht="57.6" customHeight="1" x14ac:dyDescent="0.3">
      <c r="A43" s="74" t="s">
        <v>83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</row>
    <row r="44" spans="1:24" x14ac:dyDescent="0.3">
      <c r="A44" s="84" t="str">
        <f>'Aeroportuária Cor NUTS II Tab'!A53</f>
        <v>2011-2023: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</row>
    <row r="45" spans="1:24" x14ac:dyDescent="0.3">
      <c r="A45" s="74" t="s">
        <v>128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</row>
    <row r="46" spans="1:24" ht="15" customHeight="1" x14ac:dyDescent="0.3">
      <c r="A46" s="74" t="s">
        <v>61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</row>
    <row r="47" spans="1:24" ht="45" customHeight="1" x14ac:dyDescent="0.3">
      <c r="A47" s="74" t="s">
        <v>44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</row>
    <row r="48" spans="1:24" ht="54" customHeight="1" x14ac:dyDescent="0.3"/>
  </sheetData>
  <sheetProtection algorithmName="SHA-512" hashValue="/ih4sMgxWLquc0OHtU9gXy/im2XhFDvsbdjqHoJYW5+4zahgqWDvQ3aplnS70ZntSB/2tOaxMkyhPZIo2HG4Qw==" saltValue="Y7az8EYu0eR2ps05l+cPkw==" spinCount="100000" sheet="1" objects="1" scenarios="1" autoFilter="0"/>
  <mergeCells count="7">
    <mergeCell ref="A47:X47"/>
    <mergeCell ref="A1:B1"/>
    <mergeCell ref="A2:X2"/>
    <mergeCell ref="A43:X43"/>
    <mergeCell ref="A44:X44"/>
    <mergeCell ref="A46:X46"/>
    <mergeCell ref="A45:X45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56" fitToHeight="0" orientation="landscape" verticalDpi="300" r:id="rId1"/>
  <headerFooter alignWithMargins="0"/>
  <rowBreaks count="1" manualBreakCount="1">
    <brk id="22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01" r:id="rId4" name="Drop Down 1">
              <controlPr defaultSize="0" autoLine="0" autoPict="0">
                <anchor moveWithCells="1">
                  <from>
                    <xdr:col>2</xdr:col>
                    <xdr:colOff>0</xdr:colOff>
                    <xdr:row>0</xdr:row>
                    <xdr:rowOff>38100</xdr:rowOff>
                  </from>
                  <to>
                    <xdr:col>3</xdr:col>
                    <xdr:colOff>563880</xdr:colOff>
                    <xdr:row>0</xdr:row>
                    <xdr:rowOff>289560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Folha28">
    <tabColor rgb="FF00B050"/>
    <pageSetUpPr fitToPage="1"/>
  </sheetPr>
  <dimension ref="A1:XFB59"/>
  <sheetViews>
    <sheetView showGridLines="0" zoomScaleNormal="100" workbookViewId="0">
      <pane xSplit="1" ySplit="4" topLeftCell="B41" activePane="bottomRight" state="frozen"/>
      <selection pane="topRight" activeCell="B1" sqref="B1"/>
      <selection pane="bottomLeft" activeCell="A5" sqref="A5"/>
      <selection pane="bottomRight" activeCell="B50" sqref="B50"/>
    </sheetView>
  </sheetViews>
  <sheetFormatPr defaultColWidth="7" defaultRowHeight="14.4" x14ac:dyDescent="0.3"/>
  <cols>
    <col min="1" max="1" width="6.6640625" style="34" bestFit="1" customWidth="1"/>
    <col min="2" max="9" width="15.109375" style="34" customWidth="1"/>
    <col min="10" max="10" width="9.109375" style="34" customWidth="1"/>
    <col min="11" max="13" width="11.5546875" style="34" customWidth="1"/>
    <col min="14" max="16384" width="7" style="34"/>
  </cols>
  <sheetData>
    <row r="1" spans="1:77" s="22" customFormat="1" ht="26.25" customHeight="1" x14ac:dyDescent="0.3">
      <c r="A1" s="75" t="s">
        <v>63</v>
      </c>
      <c r="B1" s="75"/>
      <c r="C1" s="75"/>
      <c r="D1" s="75"/>
      <c r="E1" s="75"/>
      <c r="F1" s="75"/>
      <c r="G1" s="75"/>
      <c r="H1" s="75"/>
      <c r="I1" s="75"/>
    </row>
    <row r="2" spans="1:77" s="23" customFormat="1" ht="19.5" customHeight="1" x14ac:dyDescent="0.3">
      <c r="B2" s="24"/>
      <c r="C2" s="24"/>
      <c r="D2" s="24"/>
      <c r="E2" s="24"/>
      <c r="F2" s="24"/>
      <c r="G2" s="25"/>
      <c r="H2" s="24"/>
      <c r="I2" s="25" t="s">
        <v>35</v>
      </c>
    </row>
    <row r="3" spans="1:77" s="23" customFormat="1" ht="19.5" customHeight="1" x14ac:dyDescent="0.3">
      <c r="A3" s="76"/>
      <c r="B3" s="78" t="s">
        <v>63</v>
      </c>
      <c r="C3" s="79"/>
      <c r="D3" s="79"/>
      <c r="E3" s="79"/>
      <c r="F3" s="79"/>
      <c r="G3" s="80"/>
      <c r="H3" s="81" t="s">
        <v>36</v>
      </c>
      <c r="I3" s="82"/>
    </row>
    <row r="4" spans="1:77" s="30" customFormat="1" ht="30" customHeight="1" x14ac:dyDescent="0.3">
      <c r="A4" s="77"/>
      <c r="B4" s="26" t="s">
        <v>0</v>
      </c>
      <c r="C4" s="26" t="s">
        <v>1</v>
      </c>
      <c r="D4" s="26" t="s">
        <v>33</v>
      </c>
      <c r="E4" s="26" t="s">
        <v>2</v>
      </c>
      <c r="F4" s="27" t="s">
        <v>3</v>
      </c>
      <c r="G4" s="28" t="s">
        <v>32</v>
      </c>
      <c r="H4" s="28" t="s">
        <v>37</v>
      </c>
      <c r="I4" s="27" t="s">
        <v>38</v>
      </c>
      <c r="J4" s="29"/>
      <c r="K4" s="29"/>
      <c r="M4" s="29"/>
      <c r="N4" s="29"/>
      <c r="P4" s="29"/>
      <c r="Q4" s="29"/>
      <c r="S4" s="29"/>
      <c r="T4" s="29"/>
      <c r="V4" s="29"/>
      <c r="W4" s="29"/>
      <c r="Y4" s="29"/>
      <c r="Z4" s="29"/>
      <c r="AB4" s="29"/>
      <c r="AC4" s="29"/>
      <c r="AE4" s="29"/>
      <c r="AF4" s="29"/>
      <c r="AH4" s="29"/>
      <c r="AI4" s="29"/>
      <c r="AK4" s="29"/>
      <c r="AL4" s="29"/>
      <c r="AN4" s="29"/>
      <c r="AO4" s="29"/>
      <c r="AQ4" s="29"/>
      <c r="AR4" s="29"/>
      <c r="AT4" s="29"/>
      <c r="AU4" s="29"/>
      <c r="AW4" s="29"/>
      <c r="AX4" s="29"/>
      <c r="AZ4" s="29"/>
      <c r="BA4" s="29"/>
      <c r="BC4" s="29"/>
      <c r="BD4" s="29"/>
      <c r="BF4" s="29"/>
      <c r="BG4" s="29"/>
      <c r="BI4" s="29"/>
      <c r="BJ4" s="29"/>
      <c r="BL4" s="29"/>
      <c r="BM4" s="29"/>
      <c r="BO4" s="29"/>
      <c r="BP4" s="29"/>
      <c r="BR4" s="29"/>
      <c r="BS4" s="29"/>
      <c r="BU4" s="29"/>
      <c r="BV4" s="29"/>
      <c r="BX4" s="29"/>
      <c r="BY4" s="29"/>
    </row>
    <row r="5" spans="1:77" ht="15.9" customHeight="1" x14ac:dyDescent="0.3">
      <c r="A5" s="31">
        <v>1978</v>
      </c>
      <c r="B5" s="32"/>
      <c r="C5" s="33"/>
      <c r="D5" s="33"/>
      <c r="E5" s="33"/>
      <c r="F5" s="33"/>
      <c r="G5" s="33"/>
      <c r="H5" s="33">
        <f>IF(SUM('BdP_Series Longas'!D25*1000)=0,"",SUM('BdP_Series Longas'!D25*1000))</f>
        <v>1489100</v>
      </c>
      <c r="I5" s="33">
        <f>IF(SUM('BdP_Series Longas'!E25*1000)=0,"",SUM('BdP_Series Longas'!E25*1000))</f>
        <v>5039200</v>
      </c>
    </row>
    <row r="6" spans="1:77" ht="15.9" customHeight="1" x14ac:dyDescent="0.3">
      <c r="A6" s="31">
        <f>A5+1</f>
        <v>1979</v>
      </c>
      <c r="B6" s="35"/>
      <c r="C6" s="36"/>
      <c r="D6" s="36"/>
      <c r="E6" s="36"/>
      <c r="F6" s="36"/>
      <c r="G6" s="36"/>
      <c r="H6" s="36">
        <f>IF(SUM('BdP_Series Longas'!D26*1000)=0,"",SUM('BdP_Series Longas'!D26*1000))</f>
        <v>2131000</v>
      </c>
      <c r="I6" s="36">
        <f>IF(SUM('BdP_Series Longas'!E26*1000)=0,"",SUM('BdP_Series Longas'!E26*1000))</f>
        <v>6404400</v>
      </c>
    </row>
    <row r="7" spans="1:77" ht="15.9" customHeight="1" x14ac:dyDescent="0.3">
      <c r="A7" s="31">
        <f t="shared" ref="A7:A50" si="0">A6+1</f>
        <v>1980</v>
      </c>
      <c r="B7" s="35">
        <v>4222</v>
      </c>
      <c r="C7" s="36">
        <v>6820</v>
      </c>
      <c r="D7" s="36">
        <v>12685</v>
      </c>
      <c r="E7" s="36">
        <v>2394</v>
      </c>
      <c r="F7" s="36">
        <v>91</v>
      </c>
      <c r="G7" s="36">
        <v>26211.599778650285</v>
      </c>
      <c r="H7" s="36">
        <f>IF(SUM('BdP_Series Longas'!D27*1000)=0,"",SUM('BdP_Series Longas'!D27*1000))</f>
        <v>2428200</v>
      </c>
      <c r="I7" s="36">
        <f>IF(SUM('BdP_Series Longas'!E27*1000)=0,"",SUM('BdP_Series Longas'!E27*1000))</f>
        <v>8356900</v>
      </c>
    </row>
    <row r="8" spans="1:77" ht="15.9" customHeight="1" x14ac:dyDescent="0.3">
      <c r="A8" s="31">
        <f t="shared" si="0"/>
        <v>1981</v>
      </c>
      <c r="B8" s="35">
        <v>8111</v>
      </c>
      <c r="C8" s="36">
        <v>13948</v>
      </c>
      <c r="D8" s="36">
        <v>11423</v>
      </c>
      <c r="E8" s="36">
        <v>9625</v>
      </c>
      <c r="F8" s="36">
        <v>0</v>
      </c>
      <c r="G8" s="36">
        <v>43107.222851722036</v>
      </c>
      <c r="H8" s="36">
        <f>IF(SUM('BdP_Series Longas'!D28*1000)=0,"",SUM('BdP_Series Longas'!D28*1000))</f>
        <v>3327100.0000000005</v>
      </c>
      <c r="I8" s="36">
        <f>IF(SUM('BdP_Series Longas'!E28*1000)=0,"",SUM('BdP_Series Longas'!E28*1000))</f>
        <v>10058300</v>
      </c>
    </row>
    <row r="9" spans="1:77" ht="15.9" customHeight="1" x14ac:dyDescent="0.3">
      <c r="A9" s="31">
        <f t="shared" si="0"/>
        <v>1982</v>
      </c>
      <c r="B9" s="35">
        <v>21580</v>
      </c>
      <c r="C9" s="36">
        <v>3714</v>
      </c>
      <c r="D9" s="36">
        <v>8464</v>
      </c>
      <c r="E9" s="36">
        <v>797</v>
      </c>
      <c r="F9" s="36">
        <v>4751</v>
      </c>
      <c r="G9" s="36">
        <v>39306.648396532182</v>
      </c>
      <c r="H9" s="36">
        <f>IF(SUM('BdP_Series Longas'!D29*1000)=0,"",SUM('BdP_Series Longas'!D29*1000))</f>
        <v>3960399.9999999995</v>
      </c>
      <c r="I9" s="36">
        <f>IF(SUM('BdP_Series Longas'!E29*1000)=0,"",SUM('BdP_Series Longas'!E29*1000))</f>
        <v>12147000</v>
      </c>
    </row>
    <row r="10" spans="1:77" ht="15.9" customHeight="1" x14ac:dyDescent="0.3">
      <c r="A10" s="31">
        <f t="shared" si="0"/>
        <v>1983</v>
      </c>
      <c r="B10" s="35">
        <v>1984</v>
      </c>
      <c r="C10" s="36">
        <v>30720</v>
      </c>
      <c r="D10" s="36">
        <v>6731</v>
      </c>
      <c r="E10" s="36">
        <v>1489</v>
      </c>
      <c r="F10" s="36">
        <v>0</v>
      </c>
      <c r="G10" s="36">
        <v>40924.714748741724</v>
      </c>
      <c r="H10" s="36">
        <f>IF(SUM('BdP_Series Longas'!D30*1000)=0,"",SUM('BdP_Series Longas'!D30*1000))</f>
        <v>4837500</v>
      </c>
      <c r="I10" s="36">
        <f>IF(SUM('BdP_Series Longas'!E30*1000)=0,"",SUM('BdP_Series Longas'!E30*1000))</f>
        <v>15440000</v>
      </c>
    </row>
    <row r="11" spans="1:77" ht="15.9" customHeight="1" x14ac:dyDescent="0.3">
      <c r="A11" s="31">
        <f t="shared" si="0"/>
        <v>1984</v>
      </c>
      <c r="B11" s="35">
        <v>3383</v>
      </c>
      <c r="C11" s="36">
        <v>30270</v>
      </c>
      <c r="D11" s="36">
        <v>5948</v>
      </c>
      <c r="E11" s="36">
        <v>539</v>
      </c>
      <c r="F11" s="36">
        <v>156</v>
      </c>
      <c r="G11" s="36">
        <v>40295.765369311448</v>
      </c>
      <c r="H11" s="36">
        <f>IF(SUM('BdP_Series Longas'!D31*1000)=0,"",SUM('BdP_Series Longas'!D31*1000))</f>
        <v>5235300</v>
      </c>
      <c r="I11" s="36">
        <f>IF(SUM('BdP_Series Longas'!E31*1000)=0,"",SUM('BdP_Series Longas'!E31*1000))</f>
        <v>18949000</v>
      </c>
    </row>
    <row r="12" spans="1:77" ht="15.9" customHeight="1" x14ac:dyDescent="0.3">
      <c r="A12" s="31">
        <f t="shared" si="0"/>
        <v>1985</v>
      </c>
      <c r="B12" s="35">
        <v>7705</v>
      </c>
      <c r="C12" s="36">
        <v>24846</v>
      </c>
      <c r="D12" s="36">
        <v>10510</v>
      </c>
      <c r="E12" s="36">
        <v>3476</v>
      </c>
      <c r="F12" s="36">
        <v>3075</v>
      </c>
      <c r="G12" s="36">
        <v>49611.742074889975</v>
      </c>
      <c r="H12" s="36">
        <f>IF(SUM('BdP_Series Longas'!D32*1000)=0,"",SUM('BdP_Series Longas'!D32*1000))</f>
        <v>5999400</v>
      </c>
      <c r="I12" s="36">
        <f>IF(SUM('BdP_Series Longas'!E32*1000)=0,"",SUM('BdP_Series Longas'!E32*1000))</f>
        <v>23226699.999999996</v>
      </c>
    </row>
    <row r="13" spans="1:77" ht="15.9" customHeight="1" x14ac:dyDescent="0.3">
      <c r="A13" s="31">
        <f t="shared" si="0"/>
        <v>1986</v>
      </c>
      <c r="B13" s="35">
        <v>3394</v>
      </c>
      <c r="C13" s="36">
        <v>41896</v>
      </c>
      <c r="D13" s="36">
        <v>16201</v>
      </c>
      <c r="E13" s="36">
        <v>5049</v>
      </c>
      <c r="F13" s="36">
        <v>0</v>
      </c>
      <c r="G13" s="36">
        <v>66539.618962291497</v>
      </c>
      <c r="H13" s="36">
        <f>IF(SUM('BdP_Series Longas'!D33*1000)=0,"",SUM('BdP_Series Longas'!D33*1000))</f>
        <v>7063200</v>
      </c>
      <c r="I13" s="36">
        <f>IF(SUM('BdP_Series Longas'!E33*1000)=0,"",SUM('BdP_Series Longas'!E33*1000))</f>
        <v>28332600</v>
      </c>
    </row>
    <row r="14" spans="1:77" ht="15.9" customHeight="1" x14ac:dyDescent="0.3">
      <c r="A14" s="31">
        <f t="shared" si="0"/>
        <v>1987</v>
      </c>
      <c r="B14" s="35">
        <v>13689</v>
      </c>
      <c r="C14" s="36">
        <v>36555</v>
      </c>
      <c r="D14" s="36">
        <v>9029</v>
      </c>
      <c r="E14" s="36">
        <v>22053</v>
      </c>
      <c r="F14" s="36">
        <v>1459</v>
      </c>
      <c r="G14" s="36">
        <v>82784.79011304646</v>
      </c>
      <c r="H14" s="36">
        <f>IF(SUM('BdP_Series Longas'!D34*1000)=0,"",SUM('BdP_Series Longas'!D34*1000))</f>
        <v>9207300</v>
      </c>
      <c r="I14" s="36">
        <f>IF(SUM('BdP_Series Longas'!E34*1000)=0,"",SUM('BdP_Series Longas'!E34*1000))</f>
        <v>33508500</v>
      </c>
    </row>
    <row r="15" spans="1:77" ht="15.9" customHeight="1" x14ac:dyDescent="0.3">
      <c r="A15" s="31">
        <f t="shared" si="0"/>
        <v>1988</v>
      </c>
      <c r="B15" s="35">
        <v>6388</v>
      </c>
      <c r="C15" s="36">
        <v>69796</v>
      </c>
      <c r="D15" s="36">
        <v>5232</v>
      </c>
      <c r="E15" s="36">
        <v>31241</v>
      </c>
      <c r="F15" s="36">
        <v>2915</v>
      </c>
      <c r="G15" s="36">
        <v>115570.79237924583</v>
      </c>
      <c r="H15" s="36">
        <f>IF(SUM('BdP_Series Longas'!D35*1000)=0,"",SUM('BdP_Series Longas'!D35*1000))</f>
        <v>11703599.999999998</v>
      </c>
      <c r="I15" s="36">
        <f>IF(SUM('BdP_Series Longas'!E35*1000)=0,"",SUM('BdP_Series Longas'!E35*1000))</f>
        <v>40045800</v>
      </c>
    </row>
    <row r="16" spans="1:77" ht="15.9" customHeight="1" x14ac:dyDescent="0.3">
      <c r="A16" s="31">
        <f t="shared" si="0"/>
        <v>1989</v>
      </c>
      <c r="B16" s="35">
        <v>34100</v>
      </c>
      <c r="C16" s="36">
        <v>53397</v>
      </c>
      <c r="D16" s="36">
        <v>23907</v>
      </c>
      <c r="E16" s="36">
        <v>21462</v>
      </c>
      <c r="F16" s="36">
        <v>3030</v>
      </c>
      <c r="G16" s="36">
        <v>135896.07104271522</v>
      </c>
      <c r="H16" s="36">
        <f>IF(SUM('BdP_Series Longas'!D36*1000)=0,"",SUM('BdP_Series Longas'!D36*1000))</f>
        <v>13409199.999999998</v>
      </c>
      <c r="I16" s="36">
        <f>IF(SUM('BdP_Series Longas'!E36*1000)=0,"",SUM('BdP_Series Longas'!E36*1000))</f>
        <v>47221300</v>
      </c>
    </row>
    <row r="17" spans="1:9" ht="15.9" customHeight="1" x14ac:dyDescent="0.3">
      <c r="A17" s="31">
        <f t="shared" si="0"/>
        <v>1990</v>
      </c>
      <c r="B17" s="35">
        <v>34962</v>
      </c>
      <c r="C17" s="36">
        <v>64748</v>
      </c>
      <c r="D17" s="36">
        <v>25493</v>
      </c>
      <c r="E17" s="36">
        <v>26965</v>
      </c>
      <c r="F17" s="36">
        <v>5579</v>
      </c>
      <c r="G17" s="36">
        <v>157748.0302511265</v>
      </c>
      <c r="H17" s="36">
        <f>IF(SUM('BdP_Series Longas'!D37*1000)=0,"",SUM('BdP_Series Longas'!D37*1000))</f>
        <v>15365900</v>
      </c>
      <c r="I17" s="36">
        <f>IF(SUM('BdP_Series Longas'!E37*1000)=0,"",SUM('BdP_Series Longas'!E37*1000))</f>
        <v>56692000</v>
      </c>
    </row>
    <row r="18" spans="1:9" ht="15.9" customHeight="1" x14ac:dyDescent="0.3">
      <c r="A18" s="31">
        <f t="shared" si="0"/>
        <v>1991</v>
      </c>
      <c r="B18" s="35">
        <v>79264</v>
      </c>
      <c r="C18" s="36">
        <v>84356</v>
      </c>
      <c r="D18" s="36">
        <v>31477</v>
      </c>
      <c r="E18" s="36">
        <v>45610</v>
      </c>
      <c r="F18" s="36">
        <v>3997</v>
      </c>
      <c r="G18" s="36">
        <v>244704.31368415506</v>
      </c>
      <c r="H18" s="36">
        <f>IF(SUM('BdP_Series Longas'!D38*1000)=0,"",SUM('BdP_Series Longas'!D38*1000))</f>
        <v>17376300</v>
      </c>
      <c r="I18" s="36">
        <f>IF(SUM('BdP_Series Longas'!E38*1000)=0,"",SUM('BdP_Series Longas'!E38*1000))</f>
        <v>65005299.999999993</v>
      </c>
    </row>
    <row r="19" spans="1:9" ht="15.9" customHeight="1" x14ac:dyDescent="0.3">
      <c r="A19" s="31">
        <f t="shared" si="0"/>
        <v>1992</v>
      </c>
      <c r="B19" s="35">
        <v>109343</v>
      </c>
      <c r="C19" s="36">
        <v>118321</v>
      </c>
      <c r="D19" s="36">
        <v>15218</v>
      </c>
      <c r="E19" s="36">
        <v>59193</v>
      </c>
      <c r="F19" s="36">
        <v>6562</v>
      </c>
      <c r="G19" s="36">
        <v>308636.74932145776</v>
      </c>
      <c r="H19" s="36">
        <f>IF(SUM('BdP_Series Longas'!D39*1000)=0,"",SUM('BdP_Series Longas'!D39*1000))</f>
        <v>19442000</v>
      </c>
      <c r="I19" s="36">
        <f>IF(SUM('BdP_Series Longas'!E39*1000)=0,"",SUM('BdP_Series Longas'!E39*1000))</f>
        <v>72957600</v>
      </c>
    </row>
    <row r="20" spans="1:9" ht="15.9" customHeight="1" x14ac:dyDescent="0.3">
      <c r="A20" s="31">
        <f t="shared" si="0"/>
        <v>1993</v>
      </c>
      <c r="B20" s="35">
        <v>32961</v>
      </c>
      <c r="C20" s="36">
        <v>92131</v>
      </c>
      <c r="D20" s="36">
        <v>192434</v>
      </c>
      <c r="E20" s="36">
        <v>43482</v>
      </c>
      <c r="F20" s="36">
        <v>7992</v>
      </c>
      <c r="G20" s="36">
        <v>368999.76283960062</v>
      </c>
      <c r="H20" s="36">
        <f>IF(SUM('BdP_Series Longas'!D40*1000)=0,"",SUM('BdP_Series Longas'!D40*1000))</f>
        <v>18553100</v>
      </c>
      <c r="I20" s="36">
        <f>IF(SUM('BdP_Series Longas'!E40*1000)=0,"",SUM('BdP_Series Longas'!E40*1000))</f>
        <v>76065100</v>
      </c>
    </row>
    <row r="21" spans="1:9" ht="15.9" customHeight="1" x14ac:dyDescent="0.3">
      <c r="A21" s="31">
        <f t="shared" si="0"/>
        <v>1994</v>
      </c>
      <c r="B21" s="35">
        <v>70124</v>
      </c>
      <c r="C21" s="36">
        <v>85375</v>
      </c>
      <c r="D21" s="36">
        <v>227181</v>
      </c>
      <c r="E21" s="36">
        <v>44689</v>
      </c>
      <c r="F21" s="36">
        <v>2397</v>
      </c>
      <c r="G21" s="36">
        <v>429765.94903686532</v>
      </c>
      <c r="H21" s="36">
        <f>IF(SUM('BdP_Series Longas'!D41*1000)=0,"",SUM('BdP_Series Longas'!D41*1000))</f>
        <v>19235100</v>
      </c>
      <c r="I21" s="36">
        <f>IF(SUM('BdP_Series Longas'!E41*1000)=0,"",SUM('BdP_Series Longas'!E41*1000))</f>
        <v>82468799.999999985</v>
      </c>
    </row>
    <row r="22" spans="1:9" ht="15.9" customHeight="1" x14ac:dyDescent="0.3">
      <c r="A22" s="31">
        <f t="shared" si="0"/>
        <v>1995</v>
      </c>
      <c r="B22" s="35">
        <v>118632.787913639</v>
      </c>
      <c r="C22" s="36">
        <v>79088.525275759341</v>
      </c>
      <c r="D22" s="36">
        <v>123905.35626535624</v>
      </c>
      <c r="E22" s="36">
        <v>24605.318974680678</v>
      </c>
      <c r="F22" s="36">
        <v>11423.898095387456</v>
      </c>
      <c r="G22" s="36">
        <v>357655.88652482268</v>
      </c>
      <c r="H22" s="36">
        <f>IF(SUM('BdP_Series Longas'!D42*1000)=0,"",SUM('BdP_Series Longas'!D42*1000))</f>
        <v>20727200</v>
      </c>
      <c r="I22" s="36">
        <f>IF(SUM('BdP_Series Longas'!E42*1000)=0,"",SUM('BdP_Series Longas'!E42*1000))</f>
        <v>89028600</v>
      </c>
    </row>
    <row r="23" spans="1:9" ht="15.9" customHeight="1" x14ac:dyDescent="0.3">
      <c r="A23" s="31">
        <f t="shared" si="0"/>
        <v>1996</v>
      </c>
      <c r="B23" s="35">
        <v>114943.6863207547</v>
      </c>
      <c r="C23" s="36">
        <v>77835.882075471658</v>
      </c>
      <c r="D23" s="36">
        <v>125804.50707547169</v>
      </c>
      <c r="E23" s="36">
        <v>27152.051886792447</v>
      </c>
      <c r="F23" s="36">
        <v>15386.16273584905</v>
      </c>
      <c r="G23" s="36">
        <v>361122.29009433952</v>
      </c>
      <c r="H23" s="36">
        <f>IF(SUM('BdP_Series Longas'!D43*1000)=0,"",SUM('BdP_Series Longas'!D43*1000))</f>
        <v>22478100</v>
      </c>
      <c r="I23" s="36">
        <f>IF(SUM('BdP_Series Longas'!E43*1000)=0,"",SUM('BdP_Series Longas'!E43*1000))</f>
        <v>94351600</v>
      </c>
    </row>
    <row r="24" spans="1:9" ht="15.9" customHeight="1" x14ac:dyDescent="0.3">
      <c r="A24" s="31">
        <f t="shared" si="0"/>
        <v>1997</v>
      </c>
      <c r="B24" s="35">
        <v>146097.42545454545</v>
      </c>
      <c r="C24" s="36">
        <v>103627.24363636364</v>
      </c>
      <c r="D24" s="36">
        <v>165633.70909090908</v>
      </c>
      <c r="E24" s="36">
        <v>33976.145454545447</v>
      </c>
      <c r="F24" s="36">
        <v>17837.47636363636</v>
      </c>
      <c r="G24" s="36">
        <v>467171.99999999994</v>
      </c>
      <c r="H24" s="36">
        <f>IF(SUM('BdP_Series Longas'!D44*1000)=0,"",SUM('BdP_Series Longas'!D44*1000))</f>
        <v>26603400</v>
      </c>
      <c r="I24" s="36">
        <f>IF(SUM('BdP_Series Longas'!E44*1000)=0,"",SUM('BdP_Series Longas'!E44*1000))</f>
        <v>102330900</v>
      </c>
    </row>
    <row r="25" spans="1:9" ht="15.9" customHeight="1" x14ac:dyDescent="0.3">
      <c r="A25" s="31">
        <f t="shared" si="0"/>
        <v>1998</v>
      </c>
      <c r="B25" s="35">
        <v>217117.97261348923</v>
      </c>
      <c r="C25" s="36">
        <v>128043.93256692955</v>
      </c>
      <c r="D25" s="36">
        <v>204128.00844003254</v>
      </c>
      <c r="E25" s="36">
        <v>38042.037936551533</v>
      </c>
      <c r="F25" s="36">
        <v>26907.782930731562</v>
      </c>
      <c r="G25" s="36">
        <v>614239.73448773439</v>
      </c>
      <c r="H25" s="36">
        <f>IF(SUM('BdP_Series Longas'!D45*1000)=0,"",SUM('BdP_Series Longas'!D45*1000))</f>
        <v>30453100</v>
      </c>
      <c r="I25" s="36">
        <f>IF(SUM('BdP_Series Longas'!E45*1000)=0,"",SUM('BdP_Series Longas'!E45*1000))</f>
        <v>111353400</v>
      </c>
    </row>
    <row r="26" spans="1:9" ht="15.9" customHeight="1" x14ac:dyDescent="0.3">
      <c r="A26" s="31">
        <f t="shared" si="0"/>
        <v>1999</v>
      </c>
      <c r="B26" s="35">
        <v>215473.04292929301</v>
      </c>
      <c r="C26" s="36">
        <v>155874.1161616162</v>
      </c>
      <c r="D26" s="36">
        <v>246647.8661616162</v>
      </c>
      <c r="E26" s="36">
        <v>47679.141414141435</v>
      </c>
      <c r="F26" s="36">
        <v>30257.916666666672</v>
      </c>
      <c r="G26" s="36">
        <v>695932.08333333349</v>
      </c>
      <c r="H26" s="36">
        <f>IF(SUM('BdP_Series Longas'!D46*1000)=0,"",SUM('BdP_Series Longas'!D46*1000))</f>
        <v>32999900</v>
      </c>
      <c r="I26" s="36">
        <f>IF(SUM('BdP_Series Longas'!E46*1000)=0,"",SUM('BdP_Series Longas'!E46*1000))</f>
        <v>119603300</v>
      </c>
    </row>
    <row r="27" spans="1:9" ht="15.9" customHeight="1" x14ac:dyDescent="0.3">
      <c r="A27" s="31">
        <f t="shared" si="0"/>
        <v>2000</v>
      </c>
      <c r="B27" s="35">
        <v>300964.94602551527</v>
      </c>
      <c r="C27" s="36">
        <v>219300.67713444555</v>
      </c>
      <c r="D27" s="36">
        <v>260591.59960745837</v>
      </c>
      <c r="E27" s="36">
        <v>63312.747791952919</v>
      </c>
      <c r="F27" s="36">
        <v>39455.770363101088</v>
      </c>
      <c r="G27" s="36">
        <v>883625.74092247314</v>
      </c>
      <c r="H27" s="36">
        <f>IF(SUM('BdP_Series Longas'!D47*1000)=0,"",SUM('BdP_Series Longas'!D47*1000))</f>
        <v>35959899.999999993</v>
      </c>
      <c r="I27" s="36">
        <f>IF(SUM('BdP_Series Longas'!E47*1000)=0,"",SUM('BdP_Series Longas'!E47*1000))</f>
        <v>128414500</v>
      </c>
    </row>
    <row r="28" spans="1:9" ht="15.9" customHeight="1" x14ac:dyDescent="0.3">
      <c r="A28" s="31">
        <f t="shared" si="0"/>
        <v>2001</v>
      </c>
      <c r="B28" s="35">
        <v>264813.64346997137</v>
      </c>
      <c r="C28" s="36">
        <v>205400.32602478541</v>
      </c>
      <c r="D28" s="36">
        <v>232560.69971401329</v>
      </c>
      <c r="E28" s="36">
        <v>67052.172545281195</v>
      </c>
      <c r="F28" s="36">
        <v>52623.224022878923</v>
      </c>
      <c r="G28" s="36">
        <v>822450.06577693031</v>
      </c>
      <c r="H28" s="36">
        <f>IF(SUM('BdP_Series Longas'!D48*1000)=0,"",SUM('BdP_Series Longas'!D48*1000))</f>
        <v>37177399.999999993</v>
      </c>
      <c r="I28" s="36">
        <f>IF(SUM('BdP_Series Longas'!E48*1000)=0,"",SUM('BdP_Series Longas'!E48*1000))</f>
        <v>135775100</v>
      </c>
    </row>
    <row r="29" spans="1:9" ht="15.9" customHeight="1" x14ac:dyDescent="0.3">
      <c r="A29" s="31">
        <f t="shared" si="0"/>
        <v>2002</v>
      </c>
      <c r="B29" s="35">
        <v>262738.31968164485</v>
      </c>
      <c r="C29" s="36">
        <v>188452.1876287988</v>
      </c>
      <c r="D29" s="36">
        <v>229896.02972143923</v>
      </c>
      <c r="E29" s="36">
        <v>51609.312794608806</v>
      </c>
      <c r="F29" s="36">
        <v>32060.330675438807</v>
      </c>
      <c r="G29" s="36">
        <v>764756.18050193042</v>
      </c>
      <c r="H29" s="36">
        <f>IF(SUM('BdP_Series Longas'!D49*1000)=0,"",SUM('BdP_Series Longas'!D49*1000))</f>
        <v>36860500</v>
      </c>
      <c r="I29" s="36">
        <f>IF(SUM('BdP_Series Longas'!E49*1000)=0,"",SUM('BdP_Series Longas'!E49*1000))</f>
        <v>142554200</v>
      </c>
    </row>
    <row r="30" spans="1:9" ht="15.9" customHeight="1" x14ac:dyDescent="0.3">
      <c r="A30" s="31">
        <f t="shared" si="0"/>
        <v>2003</v>
      </c>
      <c r="B30" s="35">
        <v>314542.23642172525</v>
      </c>
      <c r="C30" s="36">
        <v>188337.01810436641</v>
      </c>
      <c r="D30" s="36">
        <v>244643.96166134189</v>
      </c>
      <c r="E30" s="36">
        <v>81547.987220447292</v>
      </c>
      <c r="F30" s="36">
        <v>39803.184238551657</v>
      </c>
      <c r="G30" s="36">
        <v>868874.3876464325</v>
      </c>
      <c r="H30" s="36">
        <f>IF(SUM('BdP_Series Longas'!D50*1000)=0,"",SUM('BdP_Series Longas'!D50*1000))</f>
        <v>34706300</v>
      </c>
      <c r="I30" s="36">
        <f>IF(SUM('BdP_Series Longas'!E50*1000)=0,"",SUM('BdP_Series Longas'!E50*1000))</f>
        <v>146067800</v>
      </c>
    </row>
    <row r="31" spans="1:9" ht="15.9" customHeight="1" x14ac:dyDescent="0.3">
      <c r="A31" s="31">
        <f t="shared" si="0"/>
        <v>2004</v>
      </c>
      <c r="B31" s="35">
        <v>133897.80834984779</v>
      </c>
      <c r="C31" s="36">
        <v>150740.2999661809</v>
      </c>
      <c r="D31" s="36">
        <v>294743.60328582855</v>
      </c>
      <c r="E31" s="36">
        <v>53895.973172265774</v>
      </c>
      <c r="F31" s="36">
        <v>31158.609490216153</v>
      </c>
      <c r="G31" s="36">
        <v>664436.29426433914</v>
      </c>
      <c r="H31" s="36">
        <f>IF(SUM('BdP_Series Longas'!D51*1000)=0,"",SUM('BdP_Series Longas'!D51*1000))</f>
        <v>35662700</v>
      </c>
      <c r="I31" s="36">
        <f>IF(SUM('BdP_Series Longas'!E51*1000)=0,"",SUM('BdP_Series Longas'!E51*1000))</f>
        <v>152248400.00000003</v>
      </c>
    </row>
    <row r="32" spans="1:9" ht="15.9" customHeight="1" x14ac:dyDescent="0.3">
      <c r="A32" s="31">
        <f t="shared" si="0"/>
        <v>2005</v>
      </c>
      <c r="B32" s="35">
        <v>219270.59783913556</v>
      </c>
      <c r="C32" s="36">
        <v>165129.70948379347</v>
      </c>
      <c r="D32" s="36">
        <v>225587.03481392548</v>
      </c>
      <c r="E32" s="36">
        <v>53238.540216086411</v>
      </c>
      <c r="F32" s="36">
        <v>43312.710684273698</v>
      </c>
      <c r="G32" s="36">
        <v>706538.59303721471</v>
      </c>
      <c r="H32" s="36">
        <f>IF(SUM('BdP_Series Longas'!D52*1000)=0,"",SUM('BdP_Series Longas'!D52*1000))</f>
        <v>36667800</v>
      </c>
      <c r="I32" s="36">
        <f>IF(SUM('BdP_Series Longas'!E52*1000)=0,"",SUM('BdP_Series Longas'!E52*1000))</f>
        <v>158552700</v>
      </c>
    </row>
    <row r="33" spans="1:1019 1027:2045 2053:3071 3079:5114 5122:6140 6148:7166 7174:8192 8200:9209 9217:10235 10243:11261 11269:12287 12295:14330 14338:15356 15364:16382" ht="15.9" customHeight="1" x14ac:dyDescent="0.3">
      <c r="A33" s="31">
        <f t="shared" si="0"/>
        <v>2006</v>
      </c>
      <c r="B33" s="35">
        <v>247203.40280021212</v>
      </c>
      <c r="C33" s="36">
        <v>188002.58789012895</v>
      </c>
      <c r="D33" s="36">
        <v>259203.56798468839</v>
      </c>
      <c r="E33" s="36">
        <v>50400.693774800544</v>
      </c>
      <c r="F33" s="36">
        <v>28000.385430444741</v>
      </c>
      <c r="G33" s="36">
        <v>772810.63788027479</v>
      </c>
      <c r="H33" s="36">
        <f>IF(SUM('BdP_Series Longas'!D53*1000)=0,"",SUM('BdP_Series Longas'!D53*1000))</f>
        <v>37463200.000000007</v>
      </c>
      <c r="I33" s="36">
        <f>IF(SUM('BdP_Series Longas'!E53*1000)=0,"",SUM('BdP_Series Longas'!E53*1000))</f>
        <v>166260400</v>
      </c>
    </row>
    <row r="34" spans="1:1019 1027:2045 2053:3071 3079:5114 5122:6140 6148:7166 7174:8192 8200:9209 9217:10235 10243:11261 11269:12287 12295:14330 14338:15356 15364:16382" ht="15.9" customHeight="1" x14ac:dyDescent="0.3">
      <c r="A34" s="31">
        <f t="shared" si="0"/>
        <v>2007</v>
      </c>
      <c r="B34" s="35">
        <v>254710.56451843842</v>
      </c>
      <c r="C34" s="36">
        <v>216808.62089015762</v>
      </c>
      <c r="D34" s="36">
        <v>281890.36584787059</v>
      </c>
      <c r="E34" s="36">
        <v>71806.392675389638</v>
      </c>
      <c r="F34" s="36">
        <v>36850.091396897376</v>
      </c>
      <c r="G34" s="36">
        <v>862066.03532875376</v>
      </c>
      <c r="H34" s="36">
        <f>IF(SUM('BdP_Series Longas'!D54*1000)=0,"",SUM('BdP_Series Longas'!D54*1000))</f>
        <v>39500799.999999993</v>
      </c>
      <c r="I34" s="36">
        <f>IF(SUM('BdP_Series Longas'!E54*1000)=0,"",SUM('BdP_Series Longas'!E54*1000))</f>
        <v>175483400</v>
      </c>
    </row>
    <row r="35" spans="1:1019 1027:2045 2053:3071 3079:5114 5122:6140 6148:7166 7174:8192 8200:9209 9217:10235 10243:11261 11269:12287 12295:14330 14338:15356 15364:16382" ht="15.9" customHeight="1" x14ac:dyDescent="0.3">
      <c r="A35" s="31">
        <f t="shared" si="0"/>
        <v>2008</v>
      </c>
      <c r="B35" s="35">
        <v>187127.77773103322</v>
      </c>
      <c r="C35" s="36">
        <v>253177.43567757407</v>
      </c>
      <c r="D35" s="36">
        <v>327917.76001128147</v>
      </c>
      <c r="E35" s="36">
        <v>83432.995255624061</v>
      </c>
      <c r="F35" s="36">
        <v>42934.070578657804</v>
      </c>
      <c r="G35" s="36">
        <v>894590.03925417073</v>
      </c>
      <c r="H35" s="36">
        <f>IF(SUM('BdP_Series Longas'!D55*1000)=0,"",SUM('BdP_Series Longas'!D55*1000))</f>
        <v>40929000</v>
      </c>
      <c r="I35" s="36">
        <f>IF(SUM('BdP_Series Longas'!E55*1000)=0,"",SUM('BdP_Series Longas'!E55*1000))</f>
        <v>179102800</v>
      </c>
    </row>
    <row r="36" spans="1:1019 1027:2045 2053:3071 3079:5114 5122:6140 6148:7166 7174:8192 8200:9209 9217:10235 10243:11261 11269:12287 12295:14330 14338:15356 15364:16382" ht="15.9" customHeight="1" x14ac:dyDescent="0.3">
      <c r="A36" s="31">
        <f t="shared" si="0"/>
        <v>2009</v>
      </c>
      <c r="B36" s="35">
        <v>282841.79074937745</v>
      </c>
      <c r="C36" s="36">
        <v>268301.6863176176</v>
      </c>
      <c r="D36" s="36">
        <v>308604.29248045932</v>
      </c>
      <c r="E36" s="36">
        <v>84973.634197386738</v>
      </c>
      <c r="F36" s="36">
        <v>43030.436294413063</v>
      </c>
      <c r="G36" s="36">
        <v>987751.84003925428</v>
      </c>
      <c r="H36" s="36">
        <f>IF(SUM('BdP_Series Longas'!D56*1000)=0,"",SUM('BdP_Series Longas'!D56*1000))</f>
        <v>37191100.000000007</v>
      </c>
      <c r="I36" s="36">
        <f>IF(SUM('BdP_Series Longas'!E56*1000)=0,"",SUM('BdP_Series Longas'!E56*1000))</f>
        <v>175416400</v>
      </c>
    </row>
    <row r="37" spans="1:1019 1027:2045 2053:3071 3079:5114 5122:6140 6148:7166 7174:8192 8200:9209 9217:10235 10243:11261 11269:12287 12295:14330 14338:15356 15364:16382" ht="15.9" customHeight="1" x14ac:dyDescent="0.3">
      <c r="A37" s="31">
        <f t="shared" si="0"/>
        <v>2010</v>
      </c>
      <c r="B37" s="35">
        <v>299571.84434395382</v>
      </c>
      <c r="C37" s="36">
        <v>288984.20415920863</v>
      </c>
      <c r="D37" s="36">
        <v>344002.68681789981</v>
      </c>
      <c r="E37" s="36">
        <v>92343.068039380625</v>
      </c>
      <c r="F37" s="36">
        <v>48752.082802461708</v>
      </c>
      <c r="G37" s="36">
        <v>1073653.8861629046</v>
      </c>
      <c r="H37" s="36">
        <f>IF(SUM('BdP_Series Longas'!D57*1000)=0,"",SUM('BdP_Series Longas'!D57*1000))</f>
        <v>36952900</v>
      </c>
      <c r="I37" s="36">
        <f>IF(SUM('BdP_Series Longas'!E57*1000)=0,"",SUM('BdP_Series Longas'!E57*1000))</f>
        <v>179610800.00000003</v>
      </c>
    </row>
    <row r="38" spans="1:1019 1027:2045 2053:3071 3079:5114 5122:6140 6148:7166 7174:8192 8200:9209 9217:10235 10243:11261 11269:12287 12295:14330 14338:15356 15364:16382" ht="15.9" customHeight="1" x14ac:dyDescent="0.3">
      <c r="A38" s="31">
        <f t="shared" si="0"/>
        <v>2011</v>
      </c>
      <c r="B38" s="35">
        <v>260981.76809365145</v>
      </c>
      <c r="C38" s="36">
        <v>257414.23375779818</v>
      </c>
      <c r="D38" s="36">
        <v>314522.2791998703</v>
      </c>
      <c r="E38" s="36">
        <v>86615.195333450451</v>
      </c>
      <c r="F38" s="36">
        <v>38279.688482746737</v>
      </c>
      <c r="G38" s="36">
        <v>957813.16486751719</v>
      </c>
      <c r="H38" s="36">
        <f>IF(SUM('BdP_Series Longas'!D58*1000)=0,"",SUM('BdP_Series Longas'!D58*1000))</f>
        <v>32437399.999999996</v>
      </c>
      <c r="I38" s="36">
        <f>IF(SUM('BdP_Series Longas'!E58*1000)=0,"",SUM('BdP_Series Longas'!E58*1000))</f>
        <v>176096200</v>
      </c>
    </row>
    <row r="39" spans="1:1019 1027:2045 2053:3071 3079:5114 5122:6140 6148:7166 7174:8192 8200:9209 9217:10235 10243:11261 11269:12287 12295:14330 14338:15356 15364:16382" ht="15.9" customHeight="1" x14ac:dyDescent="0.3">
      <c r="A39" s="31">
        <f t="shared" si="0"/>
        <v>2012</v>
      </c>
      <c r="B39" s="35">
        <v>214757.67864422695</v>
      </c>
      <c r="C39" s="36">
        <v>233329.09114223011</v>
      </c>
      <c r="D39" s="36">
        <v>282275.2656139193</v>
      </c>
      <c r="E39" s="36">
        <v>79788.839935030453</v>
      </c>
      <c r="F39" s="36">
        <v>42626.916617488023</v>
      </c>
      <c r="G39" s="36">
        <v>852777.79195289488</v>
      </c>
      <c r="H39" s="36">
        <f>IF(SUM('BdP_Series Longas'!D59*1000)=0,"",SUM('BdP_Series Longas'!D59*1000))</f>
        <v>26631600</v>
      </c>
      <c r="I39" s="36">
        <f>IF(SUM('BdP_Series Longas'!E59*1000)=0,"",SUM('BdP_Series Longas'!E59*1000))</f>
        <v>168295599.99999997</v>
      </c>
    </row>
    <row r="40" spans="1:1019 1027:2045 2053:3071 3079:5114 5122:6140 6148:7166 7174:8192 8200:9209 9217:10235 10243:11261 11269:12287 12295:14330 14338:15356 15364:16382" ht="15.9" customHeight="1" x14ac:dyDescent="0.3">
      <c r="A40" s="31">
        <f t="shared" si="0"/>
        <v>2013</v>
      </c>
      <c r="B40" s="35">
        <v>182772.7415833243</v>
      </c>
      <c r="C40" s="36">
        <v>214746.36464328316</v>
      </c>
      <c r="D40" s="36">
        <v>259649.57858782806</v>
      </c>
      <c r="E40" s="36">
        <v>73011.235430002576</v>
      </c>
      <c r="F40" s="36">
        <v>34832.116065669819</v>
      </c>
      <c r="G40" s="36">
        <v>765012.03631010803</v>
      </c>
      <c r="H40" s="36">
        <f>IF(SUM('BdP_Series Longas'!D60*1000)=0,"",SUM('BdP_Series Longas'!D60*1000))</f>
        <v>25150300</v>
      </c>
      <c r="I40" s="36">
        <f>IF(SUM('BdP_Series Longas'!E60*1000)=0,"",SUM('BdP_Series Longas'!E60*1000))</f>
        <v>170492300</v>
      </c>
    </row>
    <row r="41" spans="1:1019 1027:2045 2053:3071 3079:5114 5122:6140 6148:7166 7174:8192 8200:9209 9217:10235 10243:11261 11269:12287 12295:14330 14338:15356 15364:16382" ht="15.9" customHeight="1" x14ac:dyDescent="0.3">
      <c r="A41" s="31">
        <f t="shared" si="0"/>
        <v>2014</v>
      </c>
      <c r="B41" s="35">
        <v>187941.53221566667</v>
      </c>
      <c r="C41" s="36">
        <v>228840.04665737587</v>
      </c>
      <c r="D41" s="36">
        <v>279373.97918413696</v>
      </c>
      <c r="E41" s="36">
        <v>79124.703066753136</v>
      </c>
      <c r="F41" s="36">
        <v>42151.446432495271</v>
      </c>
      <c r="G41" s="36">
        <v>817431.70755642781</v>
      </c>
      <c r="H41" s="36">
        <f>IF(SUM('BdP_Series Longas'!D61*1000)=0,"",SUM('BdP_Series Longas'!D61*1000))</f>
        <v>26012699.999999996</v>
      </c>
      <c r="I41" s="36">
        <f>IF(SUM('BdP_Series Longas'!E61*1000)=0,"",SUM('BdP_Series Longas'!E61*1000))</f>
        <v>173053700</v>
      </c>
    </row>
    <row r="42" spans="1:1019 1027:2045 2053:3071 3079:5114 5122:6140 6148:7166 7174:8192 8200:9209 9217:10235 10243:11261 11269:12287 12295:14330 14338:15356 15364:16382" ht="15.9" customHeight="1" x14ac:dyDescent="0.3">
      <c r="A42" s="31">
        <f t="shared" si="0"/>
        <v>2015</v>
      </c>
      <c r="B42" s="35">
        <v>193507.34497958655</v>
      </c>
      <c r="C42" s="36">
        <v>276895.26577340398</v>
      </c>
      <c r="D42" s="36">
        <v>333561.69682023686</v>
      </c>
      <c r="E42" s="36">
        <v>103088.59925946582</v>
      </c>
      <c r="F42" s="36">
        <v>51315.20406033891</v>
      </c>
      <c r="G42" s="36">
        <v>958368.11089303228</v>
      </c>
      <c r="H42" s="36">
        <f>IF(SUM('BdP_Series Longas'!D62*1000)=0,"",SUM('BdP_Series Longas'!D62*1000))</f>
        <v>27886500</v>
      </c>
      <c r="I42" s="36">
        <f>IF(SUM('BdP_Series Longas'!E62*1000)=0,"",SUM('BdP_Series Longas'!E62*1000))</f>
        <v>179713200</v>
      </c>
    </row>
    <row r="43" spans="1:1019 1027:2045 2053:3071 3079:5114 5122:6140 6148:7166 7174:8192 8200:9209 9217:10235 10243:11261 11269:12287 12295:14330 14338:15356 15364:16382" ht="15.9" customHeight="1" x14ac:dyDescent="0.3">
      <c r="A43" s="31">
        <f t="shared" si="0"/>
        <v>2016</v>
      </c>
      <c r="B43" s="35">
        <v>153094.84440897268</v>
      </c>
      <c r="C43" s="36">
        <v>295939.75133729848</v>
      </c>
      <c r="D43" s="36">
        <v>357347.67097226199</v>
      </c>
      <c r="E43" s="36">
        <v>106873.7534447608</v>
      </c>
      <c r="F43" s="36">
        <v>51716.516637490939</v>
      </c>
      <c r="G43" s="36">
        <v>964972.53680078499</v>
      </c>
      <c r="H43" s="36">
        <f>IF(SUM('BdP_Series Longas'!D63*1000)=0,"",SUM('BdP_Series Longas'!D63*1000))</f>
        <v>28893300</v>
      </c>
      <c r="I43" s="36">
        <f>IF(SUM('BdP_Series Longas'!E63*1000)=0,"",SUM('BdP_Series Longas'!E63*1000))</f>
        <v>186489800</v>
      </c>
    </row>
    <row r="44" spans="1:1019 1027:2045 2053:3071 3079:5114 5122:6140 6148:7166 7174:8192 8200:9209 9217:10235 10243:11261 11269:12287 12295:14330 14338:15356 15364:16382" s="36" customFormat="1" ht="15.9" customHeight="1" x14ac:dyDescent="0.3">
      <c r="A44" s="31">
        <f t="shared" si="0"/>
        <v>2017</v>
      </c>
      <c r="B44" s="35">
        <v>145294.51775359918</v>
      </c>
      <c r="C44" s="36">
        <v>338516.07692440774</v>
      </c>
      <c r="D44" s="36">
        <v>381252.74924519</v>
      </c>
      <c r="E44" s="36">
        <v>123922.66477320534</v>
      </c>
      <c r="F44" s="36">
        <v>56849.550675530736</v>
      </c>
      <c r="G44" s="36">
        <v>1045835.5593719332</v>
      </c>
      <c r="H44" s="36">
        <f>IF(SUM('BdP_Series Longas'!D64*1000)=0,"",SUM('BdP_Series Longas'!D64*1000))</f>
        <v>32887699.999999996</v>
      </c>
      <c r="I44" s="36">
        <f>IF(SUM('BdP_Series Longas'!E64*1000)=0,"",SUM('BdP_Series Longas'!E64*1000))</f>
        <v>195947100</v>
      </c>
      <c r="J44" s="31"/>
      <c r="S44" s="31"/>
      <c r="T44" s="35"/>
      <c r="AB44" s="31"/>
      <c r="AC44" s="35"/>
      <c r="AK44" s="31"/>
      <c r="AL44" s="35"/>
      <c r="AT44" s="31"/>
      <c r="AU44" s="35"/>
      <c r="BC44" s="31"/>
      <c r="BD44" s="35"/>
      <c r="BL44" s="31"/>
      <c r="BM44" s="35"/>
      <c r="BU44" s="31"/>
      <c r="BV44" s="35"/>
      <c r="CD44" s="31"/>
      <c r="CE44" s="35"/>
      <c r="CM44" s="31"/>
      <c r="CN44" s="35"/>
      <c r="CV44" s="31"/>
      <c r="CW44" s="35"/>
      <c r="DE44" s="31"/>
      <c r="DF44" s="35"/>
      <c r="DN44" s="31"/>
      <c r="DO44" s="35"/>
      <c r="DW44" s="31"/>
      <c r="DX44" s="35"/>
      <c r="EF44" s="31"/>
      <c r="EG44" s="35"/>
      <c r="EO44" s="31"/>
      <c r="EP44" s="35"/>
      <c r="EX44" s="31"/>
      <c r="EY44" s="35"/>
      <c r="FG44" s="31"/>
      <c r="FH44" s="35"/>
      <c r="FP44" s="31"/>
      <c r="FQ44" s="35"/>
      <c r="FY44" s="31"/>
      <c r="FZ44" s="35"/>
      <c r="GH44" s="31"/>
      <c r="GI44" s="35"/>
      <c r="GQ44" s="31"/>
      <c r="GR44" s="35"/>
      <c r="GZ44" s="31"/>
      <c r="HA44" s="35"/>
      <c r="HI44" s="31"/>
      <c r="HJ44" s="35"/>
      <c r="HR44" s="31"/>
      <c r="HS44" s="35"/>
      <c r="IA44" s="31"/>
      <c r="IB44" s="35"/>
      <c r="IJ44" s="31"/>
      <c r="IK44" s="35"/>
      <c r="IS44" s="31"/>
      <c r="IT44" s="35"/>
      <c r="JB44" s="31"/>
      <c r="JC44" s="35"/>
      <c r="JK44" s="31"/>
      <c r="JL44" s="35"/>
      <c r="JT44" s="31"/>
      <c r="JU44" s="35"/>
      <c r="KC44" s="31"/>
      <c r="KD44" s="35"/>
      <c r="KL44" s="31"/>
      <c r="KM44" s="35"/>
      <c r="KU44" s="31"/>
      <c r="KV44" s="35"/>
      <c r="LD44" s="31"/>
      <c r="LE44" s="35"/>
      <c r="LM44" s="31"/>
      <c r="LN44" s="35"/>
      <c r="LV44" s="31"/>
      <c r="LW44" s="35"/>
      <c r="ME44" s="31"/>
      <c r="MF44" s="35"/>
      <c r="MN44" s="31"/>
      <c r="MO44" s="35"/>
      <c r="MW44" s="31"/>
      <c r="MX44" s="35"/>
      <c r="NF44" s="31"/>
      <c r="NG44" s="35"/>
      <c r="NO44" s="31"/>
      <c r="NP44" s="35"/>
      <c r="NX44" s="31"/>
      <c r="NY44" s="35"/>
      <c r="OG44" s="31"/>
      <c r="OH44" s="35"/>
      <c r="OP44" s="31"/>
      <c r="OQ44" s="35"/>
      <c r="OY44" s="31"/>
      <c r="OZ44" s="35"/>
      <c r="PH44" s="31"/>
      <c r="PI44" s="35"/>
      <c r="PQ44" s="31"/>
      <c r="PR44" s="35"/>
      <c r="PZ44" s="31"/>
      <c r="QA44" s="35"/>
      <c r="QI44" s="31"/>
      <c r="QJ44" s="35"/>
      <c r="QR44" s="31"/>
      <c r="QS44" s="35"/>
      <c r="RA44" s="31"/>
      <c r="RB44" s="35"/>
      <c r="RJ44" s="31"/>
      <c r="RK44" s="35"/>
      <c r="RS44" s="31"/>
      <c r="RT44" s="35"/>
      <c r="SB44" s="31"/>
      <c r="SC44" s="35"/>
      <c r="SK44" s="31"/>
      <c r="SL44" s="35"/>
      <c r="ST44" s="31"/>
      <c r="SU44" s="35"/>
      <c r="TC44" s="31"/>
      <c r="TD44" s="35"/>
      <c r="TL44" s="31"/>
      <c r="TM44" s="35"/>
      <c r="TU44" s="31"/>
      <c r="TV44" s="35"/>
      <c r="UD44" s="31"/>
      <c r="UE44" s="35"/>
      <c r="UM44" s="31"/>
      <c r="UN44" s="35"/>
      <c r="UV44" s="31"/>
      <c r="UW44" s="35"/>
      <c r="VE44" s="31"/>
      <c r="VF44" s="35"/>
      <c r="VN44" s="31"/>
      <c r="VO44" s="35"/>
      <c r="VW44" s="31"/>
      <c r="VX44" s="35"/>
      <c r="WF44" s="31"/>
      <c r="WG44" s="35"/>
      <c r="WO44" s="31"/>
      <c r="WP44" s="35"/>
      <c r="WX44" s="31"/>
      <c r="WY44" s="35"/>
      <c r="XG44" s="31"/>
      <c r="XH44" s="35"/>
      <c r="XP44" s="31"/>
      <c r="XQ44" s="35"/>
      <c r="XY44" s="31"/>
      <c r="XZ44" s="35"/>
      <c r="YH44" s="31"/>
      <c r="YI44" s="35"/>
      <c r="YQ44" s="31"/>
      <c r="YR44" s="35"/>
      <c r="YZ44" s="31"/>
      <c r="ZA44" s="35"/>
      <c r="ZI44" s="31"/>
      <c r="ZJ44" s="35"/>
      <c r="ZR44" s="31"/>
      <c r="ZS44" s="35"/>
      <c r="AAA44" s="31"/>
      <c r="AAB44" s="35"/>
      <c r="AAJ44" s="31"/>
      <c r="AAK44" s="35"/>
      <c r="AAS44" s="31"/>
      <c r="AAT44" s="35"/>
      <c r="ABB44" s="31"/>
      <c r="ABC44" s="35"/>
      <c r="ABK44" s="31"/>
      <c r="ABL44" s="35"/>
      <c r="ABT44" s="31"/>
      <c r="ABU44" s="35"/>
      <c r="ACC44" s="31"/>
      <c r="ACD44" s="35"/>
      <c r="ACL44" s="31"/>
      <c r="ACM44" s="35"/>
      <c r="ACU44" s="31"/>
      <c r="ACV44" s="35"/>
      <c r="ADD44" s="31"/>
      <c r="ADE44" s="35"/>
      <c r="ADM44" s="31"/>
      <c r="ADN44" s="35"/>
      <c r="ADV44" s="31"/>
      <c r="ADW44" s="35"/>
      <c r="AEE44" s="31"/>
      <c r="AEF44" s="35"/>
      <c r="AEN44" s="31"/>
      <c r="AEO44" s="35"/>
      <c r="AEW44" s="31"/>
      <c r="AEX44" s="35"/>
      <c r="AFF44" s="31"/>
      <c r="AFG44" s="35"/>
      <c r="AFO44" s="31"/>
      <c r="AFP44" s="35"/>
      <c r="AFX44" s="31"/>
      <c r="AFY44" s="35"/>
      <c r="AGG44" s="31"/>
      <c r="AGH44" s="35"/>
      <c r="AGP44" s="31"/>
      <c r="AGQ44" s="35"/>
      <c r="AGY44" s="31"/>
      <c r="AGZ44" s="35"/>
      <c r="AHH44" s="31"/>
      <c r="AHI44" s="35"/>
      <c r="AHQ44" s="31"/>
      <c r="AHR44" s="35"/>
      <c r="AHZ44" s="31"/>
      <c r="AIA44" s="35"/>
      <c r="AII44" s="31"/>
      <c r="AIJ44" s="35"/>
      <c r="AIR44" s="31"/>
      <c r="AIS44" s="35"/>
      <c r="AJA44" s="31"/>
      <c r="AJB44" s="35"/>
      <c r="AJJ44" s="31"/>
      <c r="AJK44" s="35"/>
      <c r="AJS44" s="31"/>
      <c r="AJT44" s="35"/>
      <c r="AKB44" s="31"/>
      <c r="AKC44" s="35"/>
      <c r="AKK44" s="31"/>
      <c r="AKL44" s="35"/>
      <c r="AKT44" s="31"/>
      <c r="AKU44" s="35"/>
      <c r="ALC44" s="31"/>
      <c r="ALD44" s="35"/>
      <c r="ALL44" s="31"/>
      <c r="ALM44" s="35"/>
      <c r="ALU44" s="31"/>
      <c r="ALV44" s="35"/>
      <c r="AMD44" s="31"/>
      <c r="AME44" s="35"/>
      <c r="AMM44" s="31"/>
      <c r="AMN44" s="35"/>
      <c r="AMV44" s="31"/>
      <c r="AMW44" s="35"/>
      <c r="ANE44" s="31"/>
      <c r="ANF44" s="35"/>
      <c r="ANN44" s="31"/>
      <c r="ANO44" s="35"/>
      <c r="ANW44" s="31"/>
      <c r="ANX44" s="35"/>
      <c r="AOF44" s="31"/>
      <c r="AOG44" s="35"/>
      <c r="AOO44" s="31"/>
      <c r="AOP44" s="35"/>
      <c r="AOX44" s="31"/>
      <c r="AOY44" s="35"/>
      <c r="APG44" s="31"/>
      <c r="APH44" s="35"/>
      <c r="APP44" s="31"/>
      <c r="APQ44" s="35"/>
      <c r="APY44" s="31"/>
      <c r="APZ44" s="35"/>
      <c r="AQH44" s="31"/>
      <c r="AQI44" s="35"/>
      <c r="AQQ44" s="31"/>
      <c r="AQR44" s="35"/>
      <c r="AQZ44" s="31"/>
      <c r="ARA44" s="35"/>
      <c r="ARI44" s="31"/>
      <c r="ARJ44" s="35"/>
      <c r="ARR44" s="31"/>
      <c r="ARS44" s="35"/>
      <c r="ASA44" s="31"/>
      <c r="ASB44" s="35"/>
      <c r="ASJ44" s="31"/>
      <c r="ASK44" s="35"/>
      <c r="ASS44" s="31"/>
      <c r="AST44" s="35"/>
      <c r="ATB44" s="31"/>
      <c r="ATC44" s="35"/>
      <c r="ATK44" s="31"/>
      <c r="ATL44" s="35"/>
      <c r="ATT44" s="31"/>
      <c r="ATU44" s="35"/>
      <c r="AUC44" s="31"/>
      <c r="AUD44" s="35"/>
      <c r="AUL44" s="31"/>
      <c r="AUM44" s="35"/>
      <c r="AUU44" s="31"/>
      <c r="AUV44" s="35"/>
      <c r="AVD44" s="31"/>
      <c r="AVE44" s="35"/>
      <c r="AVM44" s="31"/>
      <c r="AVN44" s="35"/>
      <c r="AVV44" s="31"/>
      <c r="AVW44" s="35"/>
      <c r="AWE44" s="31"/>
      <c r="AWF44" s="35"/>
      <c r="AWN44" s="31"/>
      <c r="AWO44" s="35"/>
      <c r="AWW44" s="31"/>
      <c r="AWX44" s="35"/>
      <c r="AXF44" s="31"/>
      <c r="AXG44" s="35"/>
      <c r="AXO44" s="31"/>
      <c r="AXP44" s="35"/>
      <c r="AXX44" s="31"/>
      <c r="AXY44" s="35"/>
      <c r="AYG44" s="31"/>
      <c r="AYH44" s="35"/>
      <c r="AYP44" s="31"/>
      <c r="AYQ44" s="35"/>
      <c r="AYY44" s="31"/>
      <c r="AYZ44" s="35"/>
      <c r="AZH44" s="31"/>
      <c r="AZI44" s="35"/>
      <c r="AZQ44" s="31"/>
      <c r="AZR44" s="35"/>
      <c r="AZZ44" s="31"/>
      <c r="BAA44" s="35"/>
      <c r="BAI44" s="31"/>
      <c r="BAJ44" s="35"/>
      <c r="BAR44" s="31"/>
      <c r="BAS44" s="35"/>
      <c r="BBA44" s="31"/>
      <c r="BBB44" s="35"/>
      <c r="BBJ44" s="31"/>
      <c r="BBK44" s="35"/>
      <c r="BBS44" s="31"/>
      <c r="BBT44" s="35"/>
      <c r="BCB44" s="31"/>
      <c r="BCC44" s="35"/>
      <c r="BCK44" s="31"/>
      <c r="BCL44" s="35"/>
      <c r="BCT44" s="31"/>
      <c r="BCU44" s="35"/>
      <c r="BDC44" s="31"/>
      <c r="BDD44" s="35"/>
      <c r="BDL44" s="31"/>
      <c r="BDM44" s="35"/>
      <c r="BDU44" s="31"/>
      <c r="BDV44" s="35"/>
      <c r="BED44" s="31"/>
      <c r="BEE44" s="35"/>
      <c r="BEM44" s="31"/>
      <c r="BEN44" s="35"/>
      <c r="BEV44" s="31"/>
      <c r="BEW44" s="35"/>
      <c r="BFE44" s="31"/>
      <c r="BFF44" s="35"/>
      <c r="BFN44" s="31"/>
      <c r="BFO44" s="35"/>
      <c r="BFW44" s="31"/>
      <c r="BFX44" s="35"/>
      <c r="BGF44" s="31"/>
      <c r="BGG44" s="35"/>
      <c r="BGO44" s="31"/>
      <c r="BGP44" s="35"/>
      <c r="BGX44" s="31"/>
      <c r="BGY44" s="35"/>
      <c r="BHG44" s="31"/>
      <c r="BHH44" s="35"/>
      <c r="BHP44" s="31"/>
      <c r="BHQ44" s="35"/>
      <c r="BHY44" s="31"/>
      <c r="BHZ44" s="35"/>
      <c r="BIH44" s="31"/>
      <c r="BII44" s="35"/>
      <c r="BIQ44" s="31"/>
      <c r="BIR44" s="35"/>
      <c r="BIZ44" s="31"/>
      <c r="BJA44" s="35"/>
      <c r="BJI44" s="31"/>
      <c r="BJJ44" s="35"/>
      <c r="BJR44" s="31"/>
      <c r="BJS44" s="35"/>
      <c r="BKA44" s="31"/>
      <c r="BKB44" s="35"/>
      <c r="BKJ44" s="31"/>
      <c r="BKK44" s="35"/>
      <c r="BKS44" s="31"/>
      <c r="BKT44" s="35"/>
      <c r="BLB44" s="31"/>
      <c r="BLC44" s="35"/>
      <c r="BLK44" s="31"/>
      <c r="BLL44" s="35"/>
      <c r="BLT44" s="31"/>
      <c r="BLU44" s="35"/>
      <c r="BMC44" s="31"/>
      <c r="BMD44" s="35"/>
      <c r="BML44" s="31"/>
      <c r="BMM44" s="35"/>
      <c r="BMU44" s="31"/>
      <c r="BMV44" s="35"/>
      <c r="BND44" s="31"/>
      <c r="BNE44" s="35"/>
      <c r="BNM44" s="31"/>
      <c r="BNN44" s="35"/>
      <c r="BNV44" s="31"/>
      <c r="BNW44" s="35"/>
      <c r="BOE44" s="31"/>
      <c r="BOF44" s="35"/>
      <c r="BON44" s="31"/>
      <c r="BOO44" s="35"/>
      <c r="BOW44" s="31"/>
      <c r="BOX44" s="35"/>
      <c r="BPF44" s="31"/>
      <c r="BPG44" s="35"/>
      <c r="BPO44" s="31"/>
      <c r="BPP44" s="35"/>
      <c r="BPX44" s="31"/>
      <c r="BPY44" s="35"/>
      <c r="BQG44" s="31"/>
      <c r="BQH44" s="35"/>
      <c r="BQP44" s="31"/>
      <c r="BQQ44" s="35"/>
      <c r="BQY44" s="31"/>
      <c r="BQZ44" s="35"/>
      <c r="BRH44" s="31"/>
      <c r="BRI44" s="35"/>
      <c r="BRQ44" s="31"/>
      <c r="BRR44" s="35"/>
      <c r="BRZ44" s="31"/>
      <c r="BSA44" s="35"/>
      <c r="BSI44" s="31"/>
      <c r="BSJ44" s="35"/>
      <c r="BSR44" s="31"/>
      <c r="BSS44" s="35"/>
      <c r="BTA44" s="31"/>
      <c r="BTB44" s="35"/>
      <c r="BTJ44" s="31"/>
      <c r="BTK44" s="35"/>
      <c r="BTS44" s="31"/>
      <c r="BTT44" s="35"/>
      <c r="BUB44" s="31"/>
      <c r="BUC44" s="35"/>
      <c r="BUK44" s="31"/>
      <c r="BUL44" s="35"/>
      <c r="BUT44" s="31"/>
      <c r="BUU44" s="35"/>
      <c r="BVC44" s="31"/>
      <c r="BVD44" s="35"/>
      <c r="BVL44" s="31"/>
      <c r="BVM44" s="35"/>
      <c r="BVU44" s="31"/>
      <c r="BVV44" s="35"/>
      <c r="BWD44" s="31"/>
      <c r="BWE44" s="35"/>
      <c r="BWM44" s="31"/>
      <c r="BWN44" s="35"/>
      <c r="BWV44" s="31"/>
      <c r="BWW44" s="35"/>
      <c r="BXE44" s="31"/>
      <c r="BXF44" s="35"/>
      <c r="BXN44" s="31"/>
      <c r="BXO44" s="35"/>
      <c r="BXW44" s="31"/>
      <c r="BXX44" s="35"/>
      <c r="BYF44" s="31"/>
      <c r="BYG44" s="35"/>
      <c r="BYO44" s="31"/>
      <c r="BYP44" s="35"/>
      <c r="BYX44" s="31"/>
      <c r="BYY44" s="35"/>
      <c r="BZG44" s="31"/>
      <c r="BZH44" s="35"/>
      <c r="BZP44" s="31"/>
      <c r="BZQ44" s="35"/>
      <c r="BZY44" s="31"/>
      <c r="BZZ44" s="35"/>
      <c r="CAH44" s="31"/>
      <c r="CAI44" s="35"/>
      <c r="CAQ44" s="31"/>
      <c r="CAR44" s="35"/>
      <c r="CAZ44" s="31"/>
      <c r="CBA44" s="35"/>
      <c r="CBI44" s="31"/>
      <c r="CBJ44" s="35"/>
      <c r="CBR44" s="31"/>
      <c r="CBS44" s="35"/>
      <c r="CCA44" s="31"/>
      <c r="CCB44" s="35"/>
      <c r="CCJ44" s="31"/>
      <c r="CCK44" s="35"/>
      <c r="CCS44" s="31"/>
      <c r="CCT44" s="35"/>
      <c r="CDB44" s="31"/>
      <c r="CDC44" s="35"/>
      <c r="CDK44" s="31"/>
      <c r="CDL44" s="35"/>
      <c r="CDT44" s="31"/>
      <c r="CDU44" s="35"/>
      <c r="CEC44" s="31"/>
      <c r="CED44" s="35"/>
      <c r="CEL44" s="31"/>
      <c r="CEM44" s="35"/>
      <c r="CEU44" s="31"/>
      <c r="CEV44" s="35"/>
      <c r="CFD44" s="31"/>
      <c r="CFE44" s="35"/>
      <c r="CFM44" s="31"/>
      <c r="CFN44" s="35"/>
      <c r="CFV44" s="31"/>
      <c r="CFW44" s="35"/>
      <c r="CGE44" s="31"/>
      <c r="CGF44" s="35"/>
      <c r="CGN44" s="31"/>
      <c r="CGO44" s="35"/>
      <c r="CGW44" s="31"/>
      <c r="CGX44" s="35"/>
      <c r="CHF44" s="31"/>
      <c r="CHG44" s="35"/>
      <c r="CHO44" s="31"/>
      <c r="CHP44" s="35"/>
      <c r="CHX44" s="31"/>
      <c r="CHY44" s="35"/>
      <c r="CIG44" s="31"/>
      <c r="CIH44" s="35"/>
      <c r="CIP44" s="31"/>
      <c r="CIQ44" s="35"/>
      <c r="CIY44" s="31"/>
      <c r="CIZ44" s="35"/>
      <c r="CJH44" s="31"/>
      <c r="CJI44" s="35"/>
      <c r="CJQ44" s="31"/>
      <c r="CJR44" s="35"/>
      <c r="CJZ44" s="31"/>
      <c r="CKA44" s="35"/>
      <c r="CKI44" s="31"/>
      <c r="CKJ44" s="35"/>
      <c r="CKR44" s="31"/>
      <c r="CKS44" s="35"/>
      <c r="CLA44" s="31"/>
      <c r="CLB44" s="35"/>
      <c r="CLJ44" s="31"/>
      <c r="CLK44" s="35"/>
      <c r="CLS44" s="31"/>
      <c r="CLT44" s="35"/>
      <c r="CMB44" s="31"/>
      <c r="CMC44" s="35"/>
      <c r="CMK44" s="31"/>
      <c r="CML44" s="35"/>
      <c r="CMT44" s="31"/>
      <c r="CMU44" s="35"/>
      <c r="CNC44" s="31"/>
      <c r="CND44" s="35"/>
      <c r="CNL44" s="31"/>
      <c r="CNM44" s="35"/>
      <c r="CNU44" s="31"/>
      <c r="CNV44" s="35"/>
      <c r="COD44" s="31"/>
      <c r="COE44" s="35"/>
      <c r="COM44" s="31"/>
      <c r="CON44" s="35"/>
      <c r="COV44" s="31"/>
      <c r="COW44" s="35"/>
      <c r="CPE44" s="31"/>
      <c r="CPF44" s="35"/>
      <c r="CPN44" s="31"/>
      <c r="CPO44" s="35"/>
      <c r="CPW44" s="31"/>
      <c r="CPX44" s="35"/>
      <c r="CQF44" s="31"/>
      <c r="CQG44" s="35"/>
      <c r="CQO44" s="31"/>
      <c r="CQP44" s="35"/>
      <c r="CQX44" s="31"/>
      <c r="CQY44" s="35"/>
      <c r="CRG44" s="31"/>
      <c r="CRH44" s="35"/>
      <c r="CRP44" s="31"/>
      <c r="CRQ44" s="35"/>
      <c r="CRY44" s="31"/>
      <c r="CRZ44" s="35"/>
      <c r="CSH44" s="31"/>
      <c r="CSI44" s="35"/>
      <c r="CSQ44" s="31"/>
      <c r="CSR44" s="35"/>
      <c r="CSZ44" s="31"/>
      <c r="CTA44" s="35"/>
      <c r="CTI44" s="31"/>
      <c r="CTJ44" s="35"/>
      <c r="CTR44" s="31"/>
      <c r="CTS44" s="35"/>
      <c r="CUA44" s="31"/>
      <c r="CUB44" s="35"/>
      <c r="CUJ44" s="31"/>
      <c r="CUK44" s="35"/>
      <c r="CUS44" s="31"/>
      <c r="CUT44" s="35"/>
      <c r="CVB44" s="31"/>
      <c r="CVC44" s="35"/>
      <c r="CVK44" s="31"/>
      <c r="CVL44" s="35"/>
      <c r="CVT44" s="31"/>
      <c r="CVU44" s="35"/>
      <c r="CWC44" s="31"/>
      <c r="CWD44" s="35"/>
      <c r="CWL44" s="31"/>
      <c r="CWM44" s="35"/>
      <c r="CWU44" s="31"/>
      <c r="CWV44" s="35"/>
      <c r="CXD44" s="31"/>
      <c r="CXE44" s="35"/>
      <c r="CXM44" s="31"/>
      <c r="CXN44" s="35"/>
      <c r="CXV44" s="31"/>
      <c r="CXW44" s="35"/>
      <c r="CYE44" s="31"/>
      <c r="CYF44" s="35"/>
      <c r="CYN44" s="31"/>
      <c r="CYO44" s="35"/>
      <c r="CYW44" s="31"/>
      <c r="CYX44" s="35"/>
      <c r="CZF44" s="31"/>
      <c r="CZG44" s="35"/>
      <c r="CZO44" s="31"/>
      <c r="CZP44" s="35"/>
      <c r="CZX44" s="31"/>
      <c r="CZY44" s="35"/>
      <c r="DAG44" s="31"/>
      <c r="DAH44" s="35"/>
      <c r="DAP44" s="31"/>
      <c r="DAQ44" s="35"/>
      <c r="DAY44" s="31"/>
      <c r="DAZ44" s="35"/>
      <c r="DBH44" s="31"/>
      <c r="DBI44" s="35"/>
      <c r="DBQ44" s="31"/>
      <c r="DBR44" s="35"/>
      <c r="DBZ44" s="31"/>
      <c r="DCA44" s="35"/>
      <c r="DCI44" s="31"/>
      <c r="DCJ44" s="35"/>
      <c r="DCR44" s="31"/>
      <c r="DCS44" s="35"/>
      <c r="DDA44" s="31"/>
      <c r="DDB44" s="35"/>
      <c r="DDJ44" s="31"/>
      <c r="DDK44" s="35"/>
      <c r="DDS44" s="31"/>
      <c r="DDT44" s="35"/>
      <c r="DEB44" s="31"/>
      <c r="DEC44" s="35"/>
      <c r="DEK44" s="31"/>
      <c r="DEL44" s="35"/>
      <c r="DET44" s="31"/>
      <c r="DEU44" s="35"/>
      <c r="DFC44" s="31"/>
      <c r="DFD44" s="35"/>
      <c r="DFL44" s="31"/>
      <c r="DFM44" s="35"/>
      <c r="DFU44" s="31"/>
      <c r="DFV44" s="35"/>
      <c r="DGD44" s="31"/>
      <c r="DGE44" s="35"/>
      <c r="DGM44" s="31"/>
      <c r="DGN44" s="35"/>
      <c r="DGV44" s="31"/>
      <c r="DGW44" s="35"/>
      <c r="DHE44" s="31"/>
      <c r="DHF44" s="35"/>
      <c r="DHN44" s="31"/>
      <c r="DHO44" s="35"/>
      <c r="DHW44" s="31"/>
      <c r="DHX44" s="35"/>
      <c r="DIF44" s="31"/>
      <c r="DIG44" s="35"/>
      <c r="DIO44" s="31"/>
      <c r="DIP44" s="35"/>
      <c r="DIX44" s="31"/>
      <c r="DIY44" s="35"/>
      <c r="DJG44" s="31"/>
      <c r="DJH44" s="35"/>
      <c r="DJP44" s="31"/>
      <c r="DJQ44" s="35"/>
      <c r="DJY44" s="31"/>
      <c r="DJZ44" s="35"/>
      <c r="DKH44" s="31"/>
      <c r="DKI44" s="35"/>
      <c r="DKQ44" s="31"/>
      <c r="DKR44" s="35"/>
      <c r="DKZ44" s="31"/>
      <c r="DLA44" s="35"/>
      <c r="DLI44" s="31"/>
      <c r="DLJ44" s="35"/>
      <c r="DLR44" s="31"/>
      <c r="DLS44" s="35"/>
      <c r="DMA44" s="31"/>
      <c r="DMB44" s="35"/>
      <c r="DMJ44" s="31"/>
      <c r="DMK44" s="35"/>
      <c r="DMS44" s="31"/>
      <c r="DMT44" s="35"/>
      <c r="DNB44" s="31"/>
      <c r="DNC44" s="35"/>
      <c r="DNK44" s="31"/>
      <c r="DNL44" s="35"/>
      <c r="DNT44" s="31"/>
      <c r="DNU44" s="35"/>
      <c r="DOC44" s="31"/>
      <c r="DOD44" s="35"/>
      <c r="DOL44" s="31"/>
      <c r="DOM44" s="35"/>
      <c r="DOU44" s="31"/>
      <c r="DOV44" s="35"/>
      <c r="DPD44" s="31"/>
      <c r="DPE44" s="35"/>
      <c r="DPM44" s="31"/>
      <c r="DPN44" s="35"/>
      <c r="DPV44" s="31"/>
      <c r="DPW44" s="35"/>
      <c r="DQE44" s="31"/>
      <c r="DQF44" s="35"/>
      <c r="DQN44" s="31"/>
      <c r="DQO44" s="35"/>
      <c r="DQW44" s="31"/>
      <c r="DQX44" s="35"/>
      <c r="DRF44" s="31"/>
      <c r="DRG44" s="35"/>
      <c r="DRO44" s="31"/>
      <c r="DRP44" s="35"/>
      <c r="DRX44" s="31"/>
      <c r="DRY44" s="35"/>
      <c r="DSG44" s="31"/>
      <c r="DSH44" s="35"/>
      <c r="DSP44" s="31"/>
      <c r="DSQ44" s="35"/>
      <c r="DSY44" s="31"/>
      <c r="DSZ44" s="35"/>
      <c r="DTH44" s="31"/>
      <c r="DTI44" s="35"/>
      <c r="DTQ44" s="31"/>
      <c r="DTR44" s="35"/>
      <c r="DTZ44" s="31"/>
      <c r="DUA44" s="35"/>
      <c r="DUI44" s="31"/>
      <c r="DUJ44" s="35"/>
      <c r="DUR44" s="31"/>
      <c r="DUS44" s="35"/>
      <c r="DVA44" s="31"/>
      <c r="DVB44" s="35"/>
      <c r="DVJ44" s="31"/>
      <c r="DVK44" s="35"/>
      <c r="DVS44" s="31"/>
      <c r="DVT44" s="35"/>
      <c r="DWB44" s="31"/>
      <c r="DWC44" s="35"/>
      <c r="DWK44" s="31"/>
      <c r="DWL44" s="35"/>
      <c r="DWT44" s="31"/>
      <c r="DWU44" s="35"/>
      <c r="DXC44" s="31"/>
      <c r="DXD44" s="35"/>
      <c r="DXL44" s="31"/>
      <c r="DXM44" s="35"/>
      <c r="DXU44" s="31"/>
      <c r="DXV44" s="35"/>
      <c r="DYD44" s="31"/>
      <c r="DYE44" s="35"/>
      <c r="DYM44" s="31"/>
      <c r="DYN44" s="35"/>
      <c r="DYV44" s="31"/>
      <c r="DYW44" s="35"/>
      <c r="DZE44" s="31"/>
      <c r="DZF44" s="35"/>
      <c r="DZN44" s="31"/>
      <c r="DZO44" s="35"/>
      <c r="DZW44" s="31"/>
      <c r="DZX44" s="35"/>
      <c r="EAF44" s="31"/>
      <c r="EAG44" s="35"/>
      <c r="EAO44" s="31"/>
      <c r="EAP44" s="35"/>
      <c r="EAX44" s="31"/>
      <c r="EAY44" s="35"/>
      <c r="EBG44" s="31"/>
      <c r="EBH44" s="35"/>
      <c r="EBP44" s="31"/>
      <c r="EBQ44" s="35"/>
      <c r="EBY44" s="31"/>
      <c r="EBZ44" s="35"/>
      <c r="ECH44" s="31"/>
      <c r="ECI44" s="35"/>
      <c r="ECQ44" s="31"/>
      <c r="ECR44" s="35"/>
      <c r="ECZ44" s="31"/>
      <c r="EDA44" s="35"/>
      <c r="EDI44" s="31"/>
      <c r="EDJ44" s="35"/>
      <c r="EDR44" s="31"/>
      <c r="EDS44" s="35"/>
      <c r="EEA44" s="31"/>
      <c r="EEB44" s="35"/>
      <c r="EEJ44" s="31"/>
      <c r="EEK44" s="35"/>
      <c r="EES44" s="31"/>
      <c r="EET44" s="35"/>
      <c r="EFB44" s="31"/>
      <c r="EFC44" s="35"/>
      <c r="EFK44" s="31"/>
      <c r="EFL44" s="35"/>
      <c r="EFT44" s="31"/>
      <c r="EFU44" s="35"/>
      <c r="EGC44" s="31"/>
      <c r="EGD44" s="35"/>
      <c r="EGL44" s="31"/>
      <c r="EGM44" s="35"/>
      <c r="EGU44" s="31"/>
      <c r="EGV44" s="35"/>
      <c r="EHD44" s="31"/>
      <c r="EHE44" s="35"/>
      <c r="EHM44" s="31"/>
      <c r="EHN44" s="35"/>
      <c r="EHV44" s="31"/>
      <c r="EHW44" s="35"/>
      <c r="EIE44" s="31"/>
      <c r="EIF44" s="35"/>
      <c r="EIN44" s="31"/>
      <c r="EIO44" s="35"/>
      <c r="EIW44" s="31"/>
      <c r="EIX44" s="35"/>
      <c r="EJF44" s="31"/>
      <c r="EJG44" s="35"/>
      <c r="EJO44" s="31"/>
      <c r="EJP44" s="35"/>
      <c r="EJX44" s="31"/>
      <c r="EJY44" s="35"/>
      <c r="EKG44" s="31"/>
      <c r="EKH44" s="35"/>
      <c r="EKP44" s="31"/>
      <c r="EKQ44" s="35"/>
      <c r="EKY44" s="31"/>
      <c r="EKZ44" s="35"/>
      <c r="ELH44" s="31"/>
      <c r="ELI44" s="35"/>
      <c r="ELQ44" s="31"/>
      <c r="ELR44" s="35"/>
      <c r="ELZ44" s="31"/>
      <c r="EMA44" s="35"/>
      <c r="EMI44" s="31"/>
      <c r="EMJ44" s="35"/>
      <c r="EMR44" s="31"/>
      <c r="EMS44" s="35"/>
      <c r="ENA44" s="31"/>
      <c r="ENB44" s="35"/>
      <c r="ENJ44" s="31"/>
      <c r="ENK44" s="35"/>
      <c r="ENS44" s="31"/>
      <c r="ENT44" s="35"/>
      <c r="EOB44" s="31"/>
      <c r="EOC44" s="35"/>
      <c r="EOK44" s="31"/>
      <c r="EOL44" s="35"/>
      <c r="EOT44" s="31"/>
      <c r="EOU44" s="35"/>
      <c r="EPC44" s="31"/>
      <c r="EPD44" s="35"/>
      <c r="EPL44" s="31"/>
      <c r="EPM44" s="35"/>
      <c r="EPU44" s="31"/>
      <c r="EPV44" s="35"/>
      <c r="EQD44" s="31"/>
      <c r="EQE44" s="35"/>
      <c r="EQM44" s="31"/>
      <c r="EQN44" s="35"/>
      <c r="EQV44" s="31"/>
      <c r="EQW44" s="35"/>
      <c r="ERE44" s="31"/>
      <c r="ERF44" s="35"/>
      <c r="ERN44" s="31"/>
      <c r="ERO44" s="35"/>
      <c r="ERW44" s="31"/>
      <c r="ERX44" s="35"/>
      <c r="ESF44" s="31"/>
      <c r="ESG44" s="35"/>
      <c r="ESO44" s="31"/>
      <c r="ESP44" s="35"/>
      <c r="ESX44" s="31"/>
      <c r="ESY44" s="35"/>
      <c r="ETG44" s="31"/>
      <c r="ETH44" s="35"/>
      <c r="ETP44" s="31"/>
      <c r="ETQ44" s="35"/>
      <c r="ETY44" s="31"/>
      <c r="ETZ44" s="35"/>
      <c r="EUH44" s="31"/>
      <c r="EUI44" s="35"/>
      <c r="EUQ44" s="31"/>
      <c r="EUR44" s="35"/>
      <c r="EUZ44" s="31"/>
      <c r="EVA44" s="35"/>
      <c r="EVI44" s="31"/>
      <c r="EVJ44" s="35"/>
      <c r="EVR44" s="31"/>
      <c r="EVS44" s="35"/>
      <c r="EWA44" s="31"/>
      <c r="EWB44" s="35"/>
      <c r="EWJ44" s="31"/>
      <c r="EWK44" s="35"/>
      <c r="EWS44" s="31"/>
      <c r="EWT44" s="35"/>
      <c r="EXB44" s="31"/>
      <c r="EXC44" s="35"/>
      <c r="EXK44" s="31"/>
      <c r="EXL44" s="35"/>
      <c r="EXT44" s="31"/>
      <c r="EXU44" s="35"/>
      <c r="EYC44" s="31"/>
      <c r="EYD44" s="35"/>
      <c r="EYL44" s="31"/>
      <c r="EYM44" s="35"/>
      <c r="EYU44" s="31"/>
      <c r="EYV44" s="35"/>
      <c r="EZD44" s="31"/>
      <c r="EZE44" s="35"/>
      <c r="EZM44" s="31"/>
      <c r="EZN44" s="35"/>
      <c r="EZV44" s="31"/>
      <c r="EZW44" s="35"/>
      <c r="FAE44" s="31"/>
      <c r="FAF44" s="35"/>
      <c r="FAN44" s="31"/>
      <c r="FAO44" s="35"/>
      <c r="FAW44" s="31"/>
      <c r="FAX44" s="35"/>
      <c r="FBF44" s="31"/>
      <c r="FBG44" s="35"/>
      <c r="FBO44" s="31"/>
      <c r="FBP44" s="35"/>
      <c r="FBX44" s="31"/>
      <c r="FBY44" s="35"/>
      <c r="FCG44" s="31"/>
      <c r="FCH44" s="35"/>
      <c r="FCP44" s="31"/>
      <c r="FCQ44" s="35"/>
      <c r="FCY44" s="31"/>
      <c r="FCZ44" s="35"/>
      <c r="FDH44" s="31"/>
      <c r="FDI44" s="35"/>
      <c r="FDQ44" s="31"/>
      <c r="FDR44" s="35"/>
      <c r="FDZ44" s="31"/>
      <c r="FEA44" s="35"/>
      <c r="FEI44" s="31"/>
      <c r="FEJ44" s="35"/>
      <c r="FER44" s="31"/>
      <c r="FES44" s="35"/>
      <c r="FFA44" s="31"/>
      <c r="FFB44" s="35"/>
      <c r="FFJ44" s="31"/>
      <c r="FFK44" s="35"/>
      <c r="FFS44" s="31"/>
      <c r="FFT44" s="35"/>
      <c r="FGB44" s="31"/>
      <c r="FGC44" s="35"/>
      <c r="FGK44" s="31"/>
      <c r="FGL44" s="35"/>
      <c r="FGT44" s="31"/>
      <c r="FGU44" s="35"/>
      <c r="FHC44" s="31"/>
      <c r="FHD44" s="35"/>
      <c r="FHL44" s="31"/>
      <c r="FHM44" s="35"/>
      <c r="FHU44" s="31"/>
      <c r="FHV44" s="35"/>
      <c r="FID44" s="31"/>
      <c r="FIE44" s="35"/>
      <c r="FIM44" s="31"/>
      <c r="FIN44" s="35"/>
      <c r="FIV44" s="31"/>
      <c r="FIW44" s="35"/>
      <c r="FJE44" s="31"/>
      <c r="FJF44" s="35"/>
      <c r="FJN44" s="31"/>
      <c r="FJO44" s="35"/>
      <c r="FJW44" s="31"/>
      <c r="FJX44" s="35"/>
      <c r="FKF44" s="31"/>
      <c r="FKG44" s="35"/>
      <c r="FKO44" s="31"/>
      <c r="FKP44" s="35"/>
      <c r="FKX44" s="31"/>
      <c r="FKY44" s="35"/>
      <c r="FLG44" s="31"/>
      <c r="FLH44" s="35"/>
      <c r="FLP44" s="31"/>
      <c r="FLQ44" s="35"/>
      <c r="FLY44" s="31"/>
      <c r="FLZ44" s="35"/>
      <c r="FMH44" s="31"/>
      <c r="FMI44" s="35"/>
      <c r="FMQ44" s="31"/>
      <c r="FMR44" s="35"/>
      <c r="FMZ44" s="31"/>
      <c r="FNA44" s="35"/>
      <c r="FNI44" s="31"/>
      <c r="FNJ44" s="35"/>
      <c r="FNR44" s="31"/>
      <c r="FNS44" s="35"/>
      <c r="FOA44" s="31"/>
      <c r="FOB44" s="35"/>
      <c r="FOJ44" s="31"/>
      <c r="FOK44" s="35"/>
      <c r="FOS44" s="31"/>
      <c r="FOT44" s="35"/>
      <c r="FPB44" s="31"/>
      <c r="FPC44" s="35"/>
      <c r="FPK44" s="31"/>
      <c r="FPL44" s="35"/>
      <c r="FPT44" s="31"/>
      <c r="FPU44" s="35"/>
      <c r="FQC44" s="31"/>
      <c r="FQD44" s="35"/>
      <c r="FQL44" s="31"/>
      <c r="FQM44" s="35"/>
      <c r="FQU44" s="31"/>
      <c r="FQV44" s="35"/>
      <c r="FRD44" s="31"/>
      <c r="FRE44" s="35"/>
      <c r="FRM44" s="31"/>
      <c r="FRN44" s="35"/>
      <c r="FRV44" s="31"/>
      <c r="FRW44" s="35"/>
      <c r="FSE44" s="31"/>
      <c r="FSF44" s="35"/>
      <c r="FSN44" s="31"/>
      <c r="FSO44" s="35"/>
      <c r="FSW44" s="31"/>
      <c r="FSX44" s="35"/>
      <c r="FTF44" s="31"/>
      <c r="FTG44" s="35"/>
      <c r="FTO44" s="31"/>
      <c r="FTP44" s="35"/>
      <c r="FTX44" s="31"/>
      <c r="FTY44" s="35"/>
      <c r="FUG44" s="31"/>
      <c r="FUH44" s="35"/>
      <c r="FUP44" s="31"/>
      <c r="FUQ44" s="35"/>
      <c r="FUY44" s="31"/>
      <c r="FUZ44" s="35"/>
      <c r="FVH44" s="31"/>
      <c r="FVI44" s="35"/>
      <c r="FVQ44" s="31"/>
      <c r="FVR44" s="35"/>
      <c r="FVZ44" s="31"/>
      <c r="FWA44" s="35"/>
      <c r="FWI44" s="31"/>
      <c r="FWJ44" s="35"/>
      <c r="FWR44" s="31"/>
      <c r="FWS44" s="35"/>
      <c r="FXA44" s="31"/>
      <c r="FXB44" s="35"/>
      <c r="FXJ44" s="31"/>
      <c r="FXK44" s="35"/>
      <c r="FXS44" s="31"/>
      <c r="FXT44" s="35"/>
      <c r="FYB44" s="31"/>
      <c r="FYC44" s="35"/>
      <c r="FYK44" s="31"/>
      <c r="FYL44" s="35"/>
      <c r="FYT44" s="31"/>
      <c r="FYU44" s="35"/>
      <c r="FZC44" s="31"/>
      <c r="FZD44" s="35"/>
      <c r="FZL44" s="31"/>
      <c r="FZM44" s="35"/>
      <c r="FZU44" s="31"/>
      <c r="FZV44" s="35"/>
      <c r="GAD44" s="31"/>
      <c r="GAE44" s="35"/>
      <c r="GAM44" s="31"/>
      <c r="GAN44" s="35"/>
      <c r="GAV44" s="31"/>
      <c r="GAW44" s="35"/>
      <c r="GBE44" s="31"/>
      <c r="GBF44" s="35"/>
      <c r="GBN44" s="31"/>
      <c r="GBO44" s="35"/>
      <c r="GBW44" s="31"/>
      <c r="GBX44" s="35"/>
      <c r="GCF44" s="31"/>
      <c r="GCG44" s="35"/>
      <c r="GCO44" s="31"/>
      <c r="GCP44" s="35"/>
      <c r="GCX44" s="31"/>
      <c r="GCY44" s="35"/>
      <c r="GDG44" s="31"/>
      <c r="GDH44" s="35"/>
      <c r="GDP44" s="31"/>
      <c r="GDQ44" s="35"/>
      <c r="GDY44" s="31"/>
      <c r="GDZ44" s="35"/>
      <c r="GEH44" s="31"/>
      <c r="GEI44" s="35"/>
      <c r="GEQ44" s="31"/>
      <c r="GER44" s="35"/>
      <c r="GEZ44" s="31"/>
      <c r="GFA44" s="35"/>
      <c r="GFI44" s="31"/>
      <c r="GFJ44" s="35"/>
      <c r="GFR44" s="31"/>
      <c r="GFS44" s="35"/>
      <c r="GGA44" s="31"/>
      <c r="GGB44" s="35"/>
      <c r="GGJ44" s="31"/>
      <c r="GGK44" s="35"/>
      <c r="GGS44" s="31"/>
      <c r="GGT44" s="35"/>
      <c r="GHB44" s="31"/>
      <c r="GHC44" s="35"/>
      <c r="GHK44" s="31"/>
      <c r="GHL44" s="35"/>
      <c r="GHT44" s="31"/>
      <c r="GHU44" s="35"/>
      <c r="GIC44" s="31"/>
      <c r="GID44" s="35"/>
      <c r="GIL44" s="31"/>
      <c r="GIM44" s="35"/>
      <c r="GIU44" s="31"/>
      <c r="GIV44" s="35"/>
      <c r="GJD44" s="31"/>
      <c r="GJE44" s="35"/>
      <c r="GJM44" s="31"/>
      <c r="GJN44" s="35"/>
      <c r="GJV44" s="31"/>
      <c r="GJW44" s="35"/>
      <c r="GKE44" s="31"/>
      <c r="GKF44" s="35"/>
      <c r="GKN44" s="31"/>
      <c r="GKO44" s="35"/>
      <c r="GKW44" s="31"/>
      <c r="GKX44" s="35"/>
      <c r="GLF44" s="31"/>
      <c r="GLG44" s="35"/>
      <c r="GLO44" s="31"/>
      <c r="GLP44" s="35"/>
      <c r="GLX44" s="31"/>
      <c r="GLY44" s="35"/>
      <c r="GMG44" s="31"/>
      <c r="GMH44" s="35"/>
      <c r="GMP44" s="31"/>
      <c r="GMQ44" s="35"/>
      <c r="GMY44" s="31"/>
      <c r="GMZ44" s="35"/>
      <c r="GNH44" s="31"/>
      <c r="GNI44" s="35"/>
      <c r="GNQ44" s="31"/>
      <c r="GNR44" s="35"/>
      <c r="GNZ44" s="31"/>
      <c r="GOA44" s="35"/>
      <c r="GOI44" s="31"/>
      <c r="GOJ44" s="35"/>
      <c r="GOR44" s="31"/>
      <c r="GOS44" s="35"/>
      <c r="GPA44" s="31"/>
      <c r="GPB44" s="35"/>
      <c r="GPJ44" s="31"/>
      <c r="GPK44" s="35"/>
      <c r="GPS44" s="31"/>
      <c r="GPT44" s="35"/>
      <c r="GQB44" s="31"/>
      <c r="GQC44" s="35"/>
      <c r="GQK44" s="31"/>
      <c r="GQL44" s="35"/>
      <c r="GQT44" s="31"/>
      <c r="GQU44" s="35"/>
      <c r="GRC44" s="31"/>
      <c r="GRD44" s="35"/>
      <c r="GRL44" s="31"/>
      <c r="GRM44" s="35"/>
      <c r="GRU44" s="31"/>
      <c r="GRV44" s="35"/>
      <c r="GSD44" s="31"/>
      <c r="GSE44" s="35"/>
      <c r="GSM44" s="31"/>
      <c r="GSN44" s="35"/>
      <c r="GSV44" s="31"/>
      <c r="GSW44" s="35"/>
      <c r="GTE44" s="31"/>
      <c r="GTF44" s="35"/>
      <c r="GTN44" s="31"/>
      <c r="GTO44" s="35"/>
      <c r="GTW44" s="31"/>
      <c r="GTX44" s="35"/>
      <c r="GUF44" s="31"/>
      <c r="GUG44" s="35"/>
      <c r="GUO44" s="31"/>
      <c r="GUP44" s="35"/>
      <c r="GUX44" s="31"/>
      <c r="GUY44" s="35"/>
      <c r="GVG44" s="31"/>
      <c r="GVH44" s="35"/>
      <c r="GVP44" s="31"/>
      <c r="GVQ44" s="35"/>
      <c r="GVY44" s="31"/>
      <c r="GVZ44" s="35"/>
      <c r="GWH44" s="31"/>
      <c r="GWI44" s="35"/>
      <c r="GWQ44" s="31"/>
      <c r="GWR44" s="35"/>
      <c r="GWZ44" s="31"/>
      <c r="GXA44" s="35"/>
      <c r="GXI44" s="31"/>
      <c r="GXJ44" s="35"/>
      <c r="GXR44" s="31"/>
      <c r="GXS44" s="35"/>
      <c r="GYA44" s="31"/>
      <c r="GYB44" s="35"/>
      <c r="GYJ44" s="31"/>
      <c r="GYK44" s="35"/>
      <c r="GYS44" s="31"/>
      <c r="GYT44" s="35"/>
      <c r="GZB44" s="31"/>
      <c r="GZC44" s="35"/>
      <c r="GZK44" s="31"/>
      <c r="GZL44" s="35"/>
      <c r="GZT44" s="31"/>
      <c r="GZU44" s="35"/>
      <c r="HAC44" s="31"/>
      <c r="HAD44" s="35"/>
      <c r="HAL44" s="31"/>
      <c r="HAM44" s="35"/>
      <c r="HAU44" s="31"/>
      <c r="HAV44" s="35"/>
      <c r="HBD44" s="31"/>
      <c r="HBE44" s="35"/>
      <c r="HBM44" s="31"/>
      <c r="HBN44" s="35"/>
      <c r="HBV44" s="31"/>
      <c r="HBW44" s="35"/>
      <c r="HCE44" s="31"/>
      <c r="HCF44" s="35"/>
      <c r="HCN44" s="31"/>
      <c r="HCO44" s="35"/>
      <c r="HCW44" s="31"/>
      <c r="HCX44" s="35"/>
      <c r="HDF44" s="31"/>
      <c r="HDG44" s="35"/>
      <c r="HDO44" s="31"/>
      <c r="HDP44" s="35"/>
      <c r="HDX44" s="31"/>
      <c r="HDY44" s="35"/>
      <c r="HEG44" s="31"/>
      <c r="HEH44" s="35"/>
      <c r="HEP44" s="31"/>
      <c r="HEQ44" s="35"/>
      <c r="HEY44" s="31"/>
      <c r="HEZ44" s="35"/>
      <c r="HFH44" s="31"/>
      <c r="HFI44" s="35"/>
      <c r="HFQ44" s="31"/>
      <c r="HFR44" s="35"/>
      <c r="HFZ44" s="31"/>
      <c r="HGA44" s="35"/>
      <c r="HGI44" s="31"/>
      <c r="HGJ44" s="35"/>
      <c r="HGR44" s="31"/>
      <c r="HGS44" s="35"/>
      <c r="HHA44" s="31"/>
      <c r="HHB44" s="35"/>
      <c r="HHJ44" s="31"/>
      <c r="HHK44" s="35"/>
      <c r="HHS44" s="31"/>
      <c r="HHT44" s="35"/>
      <c r="HIB44" s="31"/>
      <c r="HIC44" s="35"/>
      <c r="HIK44" s="31"/>
      <c r="HIL44" s="35"/>
      <c r="HIT44" s="31"/>
      <c r="HIU44" s="35"/>
      <c r="HJC44" s="31"/>
      <c r="HJD44" s="35"/>
      <c r="HJL44" s="31"/>
      <c r="HJM44" s="35"/>
      <c r="HJU44" s="31"/>
      <c r="HJV44" s="35"/>
      <c r="HKD44" s="31"/>
      <c r="HKE44" s="35"/>
      <c r="HKM44" s="31"/>
      <c r="HKN44" s="35"/>
      <c r="HKV44" s="31"/>
      <c r="HKW44" s="35"/>
      <c r="HLE44" s="31"/>
      <c r="HLF44" s="35"/>
      <c r="HLN44" s="31"/>
      <c r="HLO44" s="35"/>
      <c r="HLW44" s="31"/>
      <c r="HLX44" s="35"/>
      <c r="HMF44" s="31"/>
      <c r="HMG44" s="35"/>
      <c r="HMO44" s="31"/>
      <c r="HMP44" s="35"/>
      <c r="HMX44" s="31"/>
      <c r="HMY44" s="35"/>
      <c r="HNG44" s="31"/>
      <c r="HNH44" s="35"/>
      <c r="HNP44" s="31"/>
      <c r="HNQ44" s="35"/>
      <c r="HNY44" s="31"/>
      <c r="HNZ44" s="35"/>
      <c r="HOH44" s="31"/>
      <c r="HOI44" s="35"/>
      <c r="HOQ44" s="31"/>
      <c r="HOR44" s="35"/>
      <c r="HOZ44" s="31"/>
      <c r="HPA44" s="35"/>
      <c r="HPI44" s="31"/>
      <c r="HPJ44" s="35"/>
      <c r="HPR44" s="31"/>
      <c r="HPS44" s="35"/>
      <c r="HQA44" s="31"/>
      <c r="HQB44" s="35"/>
      <c r="HQJ44" s="31"/>
      <c r="HQK44" s="35"/>
      <c r="HQS44" s="31"/>
      <c r="HQT44" s="35"/>
      <c r="HRB44" s="31"/>
      <c r="HRC44" s="35"/>
      <c r="HRK44" s="31"/>
      <c r="HRL44" s="35"/>
      <c r="HRT44" s="31"/>
      <c r="HRU44" s="35"/>
      <c r="HSC44" s="31"/>
      <c r="HSD44" s="35"/>
      <c r="HSL44" s="31"/>
      <c r="HSM44" s="35"/>
      <c r="HSU44" s="31"/>
      <c r="HSV44" s="35"/>
      <c r="HTD44" s="31"/>
      <c r="HTE44" s="35"/>
      <c r="HTM44" s="31"/>
      <c r="HTN44" s="35"/>
      <c r="HTV44" s="31"/>
      <c r="HTW44" s="35"/>
      <c r="HUE44" s="31"/>
      <c r="HUF44" s="35"/>
      <c r="HUN44" s="31"/>
      <c r="HUO44" s="35"/>
      <c r="HUW44" s="31"/>
      <c r="HUX44" s="35"/>
      <c r="HVF44" s="31"/>
      <c r="HVG44" s="35"/>
      <c r="HVO44" s="31"/>
      <c r="HVP44" s="35"/>
      <c r="HVX44" s="31"/>
      <c r="HVY44" s="35"/>
      <c r="HWG44" s="31"/>
      <c r="HWH44" s="35"/>
      <c r="HWP44" s="31"/>
      <c r="HWQ44" s="35"/>
      <c r="HWY44" s="31"/>
      <c r="HWZ44" s="35"/>
      <c r="HXH44" s="31"/>
      <c r="HXI44" s="35"/>
      <c r="HXQ44" s="31"/>
      <c r="HXR44" s="35"/>
      <c r="HXZ44" s="31"/>
      <c r="HYA44" s="35"/>
      <c r="HYI44" s="31"/>
      <c r="HYJ44" s="35"/>
      <c r="HYR44" s="31"/>
      <c r="HYS44" s="35"/>
      <c r="HZA44" s="31"/>
      <c r="HZB44" s="35"/>
      <c r="HZJ44" s="31"/>
      <c r="HZK44" s="35"/>
      <c r="HZS44" s="31"/>
      <c r="HZT44" s="35"/>
      <c r="IAB44" s="31"/>
      <c r="IAC44" s="35"/>
      <c r="IAK44" s="31"/>
      <c r="IAL44" s="35"/>
      <c r="IAT44" s="31"/>
      <c r="IAU44" s="35"/>
      <c r="IBC44" s="31"/>
      <c r="IBD44" s="35"/>
      <c r="IBL44" s="31"/>
      <c r="IBM44" s="35"/>
      <c r="IBU44" s="31"/>
      <c r="IBV44" s="35"/>
      <c r="ICD44" s="31"/>
      <c r="ICE44" s="35"/>
      <c r="ICM44" s="31"/>
      <c r="ICN44" s="35"/>
      <c r="ICV44" s="31"/>
      <c r="ICW44" s="35"/>
      <c r="IDE44" s="31"/>
      <c r="IDF44" s="35"/>
      <c r="IDN44" s="31"/>
      <c r="IDO44" s="35"/>
      <c r="IDW44" s="31"/>
      <c r="IDX44" s="35"/>
      <c r="IEF44" s="31"/>
      <c r="IEG44" s="35"/>
      <c r="IEO44" s="31"/>
      <c r="IEP44" s="35"/>
      <c r="IEX44" s="31"/>
      <c r="IEY44" s="35"/>
      <c r="IFG44" s="31"/>
      <c r="IFH44" s="35"/>
      <c r="IFP44" s="31"/>
      <c r="IFQ44" s="35"/>
      <c r="IFY44" s="31"/>
      <c r="IFZ44" s="35"/>
      <c r="IGH44" s="31"/>
      <c r="IGI44" s="35"/>
      <c r="IGQ44" s="31"/>
      <c r="IGR44" s="35"/>
      <c r="IGZ44" s="31"/>
      <c r="IHA44" s="35"/>
      <c r="IHI44" s="31"/>
      <c r="IHJ44" s="35"/>
      <c r="IHR44" s="31"/>
      <c r="IHS44" s="35"/>
      <c r="IIA44" s="31"/>
      <c r="IIB44" s="35"/>
      <c r="IIJ44" s="31"/>
      <c r="IIK44" s="35"/>
      <c r="IIS44" s="31"/>
      <c r="IIT44" s="35"/>
      <c r="IJB44" s="31"/>
      <c r="IJC44" s="35"/>
      <c r="IJK44" s="31"/>
      <c r="IJL44" s="35"/>
      <c r="IJT44" s="31"/>
      <c r="IJU44" s="35"/>
      <c r="IKC44" s="31"/>
      <c r="IKD44" s="35"/>
      <c r="IKL44" s="31"/>
      <c r="IKM44" s="35"/>
      <c r="IKU44" s="31"/>
      <c r="IKV44" s="35"/>
      <c r="ILD44" s="31"/>
      <c r="ILE44" s="35"/>
      <c r="ILM44" s="31"/>
      <c r="ILN44" s="35"/>
      <c r="ILV44" s="31"/>
      <c r="ILW44" s="35"/>
      <c r="IME44" s="31"/>
      <c r="IMF44" s="35"/>
      <c r="IMN44" s="31"/>
      <c r="IMO44" s="35"/>
      <c r="IMW44" s="31"/>
      <c r="IMX44" s="35"/>
      <c r="INF44" s="31"/>
      <c r="ING44" s="35"/>
      <c r="INO44" s="31"/>
      <c r="INP44" s="35"/>
      <c r="INX44" s="31"/>
      <c r="INY44" s="35"/>
      <c r="IOG44" s="31"/>
      <c r="IOH44" s="35"/>
      <c r="IOP44" s="31"/>
      <c r="IOQ44" s="35"/>
      <c r="IOY44" s="31"/>
      <c r="IOZ44" s="35"/>
      <c r="IPH44" s="31"/>
      <c r="IPI44" s="35"/>
      <c r="IPQ44" s="31"/>
      <c r="IPR44" s="35"/>
      <c r="IPZ44" s="31"/>
      <c r="IQA44" s="35"/>
      <c r="IQI44" s="31"/>
      <c r="IQJ44" s="35"/>
      <c r="IQR44" s="31"/>
      <c r="IQS44" s="35"/>
      <c r="IRA44" s="31"/>
      <c r="IRB44" s="35"/>
      <c r="IRJ44" s="31"/>
      <c r="IRK44" s="35"/>
      <c r="IRS44" s="31"/>
      <c r="IRT44" s="35"/>
      <c r="ISB44" s="31"/>
      <c r="ISC44" s="35"/>
      <c r="ISK44" s="31"/>
      <c r="ISL44" s="35"/>
      <c r="IST44" s="31"/>
      <c r="ISU44" s="35"/>
      <c r="ITC44" s="31"/>
      <c r="ITD44" s="35"/>
      <c r="ITL44" s="31"/>
      <c r="ITM44" s="35"/>
      <c r="ITU44" s="31"/>
      <c r="ITV44" s="35"/>
      <c r="IUD44" s="31"/>
      <c r="IUE44" s="35"/>
      <c r="IUM44" s="31"/>
      <c r="IUN44" s="35"/>
      <c r="IUV44" s="31"/>
      <c r="IUW44" s="35"/>
      <c r="IVE44" s="31"/>
      <c r="IVF44" s="35"/>
      <c r="IVN44" s="31"/>
      <c r="IVO44" s="35"/>
      <c r="IVW44" s="31"/>
      <c r="IVX44" s="35"/>
      <c r="IWF44" s="31"/>
      <c r="IWG44" s="35"/>
      <c r="IWO44" s="31"/>
      <c r="IWP44" s="35"/>
      <c r="IWX44" s="31"/>
      <c r="IWY44" s="35"/>
      <c r="IXG44" s="31"/>
      <c r="IXH44" s="35"/>
      <c r="IXP44" s="31"/>
      <c r="IXQ44" s="35"/>
      <c r="IXY44" s="31"/>
      <c r="IXZ44" s="35"/>
      <c r="IYH44" s="31"/>
      <c r="IYI44" s="35"/>
      <c r="IYQ44" s="31"/>
      <c r="IYR44" s="35"/>
      <c r="IYZ44" s="31"/>
      <c r="IZA44" s="35"/>
      <c r="IZI44" s="31"/>
      <c r="IZJ44" s="35"/>
      <c r="IZR44" s="31"/>
      <c r="IZS44" s="35"/>
      <c r="JAA44" s="31"/>
      <c r="JAB44" s="35"/>
      <c r="JAJ44" s="31"/>
      <c r="JAK44" s="35"/>
      <c r="JAS44" s="31"/>
      <c r="JAT44" s="35"/>
      <c r="JBB44" s="31"/>
      <c r="JBC44" s="35"/>
      <c r="JBK44" s="31"/>
      <c r="JBL44" s="35"/>
      <c r="JBT44" s="31"/>
      <c r="JBU44" s="35"/>
      <c r="JCC44" s="31"/>
      <c r="JCD44" s="35"/>
      <c r="JCL44" s="31"/>
      <c r="JCM44" s="35"/>
      <c r="JCU44" s="31"/>
      <c r="JCV44" s="35"/>
      <c r="JDD44" s="31"/>
      <c r="JDE44" s="35"/>
      <c r="JDM44" s="31"/>
      <c r="JDN44" s="35"/>
      <c r="JDV44" s="31"/>
      <c r="JDW44" s="35"/>
      <c r="JEE44" s="31"/>
      <c r="JEF44" s="35"/>
      <c r="JEN44" s="31"/>
      <c r="JEO44" s="35"/>
      <c r="JEW44" s="31"/>
      <c r="JEX44" s="35"/>
      <c r="JFF44" s="31"/>
      <c r="JFG44" s="35"/>
      <c r="JFO44" s="31"/>
      <c r="JFP44" s="35"/>
      <c r="JFX44" s="31"/>
      <c r="JFY44" s="35"/>
      <c r="JGG44" s="31"/>
      <c r="JGH44" s="35"/>
      <c r="JGP44" s="31"/>
      <c r="JGQ44" s="35"/>
      <c r="JGY44" s="31"/>
      <c r="JGZ44" s="35"/>
      <c r="JHH44" s="31"/>
      <c r="JHI44" s="35"/>
      <c r="JHQ44" s="31"/>
      <c r="JHR44" s="35"/>
      <c r="JHZ44" s="31"/>
      <c r="JIA44" s="35"/>
      <c r="JII44" s="31"/>
      <c r="JIJ44" s="35"/>
      <c r="JIR44" s="31"/>
      <c r="JIS44" s="35"/>
      <c r="JJA44" s="31"/>
      <c r="JJB44" s="35"/>
      <c r="JJJ44" s="31"/>
      <c r="JJK44" s="35"/>
      <c r="JJS44" s="31"/>
      <c r="JJT44" s="35"/>
      <c r="JKB44" s="31"/>
      <c r="JKC44" s="35"/>
      <c r="JKK44" s="31"/>
      <c r="JKL44" s="35"/>
      <c r="JKT44" s="31"/>
      <c r="JKU44" s="35"/>
      <c r="JLC44" s="31"/>
      <c r="JLD44" s="35"/>
      <c r="JLL44" s="31"/>
      <c r="JLM44" s="35"/>
      <c r="JLU44" s="31"/>
      <c r="JLV44" s="35"/>
      <c r="JMD44" s="31"/>
      <c r="JME44" s="35"/>
      <c r="JMM44" s="31"/>
      <c r="JMN44" s="35"/>
      <c r="JMV44" s="31"/>
      <c r="JMW44" s="35"/>
      <c r="JNE44" s="31"/>
      <c r="JNF44" s="35"/>
      <c r="JNN44" s="31"/>
      <c r="JNO44" s="35"/>
      <c r="JNW44" s="31"/>
      <c r="JNX44" s="35"/>
      <c r="JOF44" s="31"/>
      <c r="JOG44" s="35"/>
      <c r="JOO44" s="31"/>
      <c r="JOP44" s="35"/>
      <c r="JOX44" s="31"/>
      <c r="JOY44" s="35"/>
      <c r="JPG44" s="31"/>
      <c r="JPH44" s="35"/>
      <c r="JPP44" s="31"/>
      <c r="JPQ44" s="35"/>
      <c r="JPY44" s="31"/>
      <c r="JPZ44" s="35"/>
      <c r="JQH44" s="31"/>
      <c r="JQI44" s="35"/>
      <c r="JQQ44" s="31"/>
      <c r="JQR44" s="35"/>
      <c r="JQZ44" s="31"/>
      <c r="JRA44" s="35"/>
      <c r="JRI44" s="31"/>
      <c r="JRJ44" s="35"/>
      <c r="JRR44" s="31"/>
      <c r="JRS44" s="35"/>
      <c r="JSA44" s="31"/>
      <c r="JSB44" s="35"/>
      <c r="JSJ44" s="31"/>
      <c r="JSK44" s="35"/>
      <c r="JSS44" s="31"/>
      <c r="JST44" s="35"/>
      <c r="JTB44" s="31"/>
      <c r="JTC44" s="35"/>
      <c r="JTK44" s="31"/>
      <c r="JTL44" s="35"/>
      <c r="JTT44" s="31"/>
      <c r="JTU44" s="35"/>
      <c r="JUC44" s="31"/>
      <c r="JUD44" s="35"/>
      <c r="JUL44" s="31"/>
      <c r="JUM44" s="35"/>
      <c r="JUU44" s="31"/>
      <c r="JUV44" s="35"/>
      <c r="JVD44" s="31"/>
      <c r="JVE44" s="35"/>
      <c r="JVM44" s="31"/>
      <c r="JVN44" s="35"/>
      <c r="JVV44" s="31"/>
      <c r="JVW44" s="35"/>
      <c r="JWE44" s="31"/>
      <c r="JWF44" s="35"/>
      <c r="JWN44" s="31"/>
      <c r="JWO44" s="35"/>
      <c r="JWW44" s="31"/>
      <c r="JWX44" s="35"/>
      <c r="JXF44" s="31"/>
      <c r="JXG44" s="35"/>
      <c r="JXO44" s="31"/>
      <c r="JXP44" s="35"/>
      <c r="JXX44" s="31"/>
      <c r="JXY44" s="35"/>
      <c r="JYG44" s="31"/>
      <c r="JYH44" s="35"/>
      <c r="JYP44" s="31"/>
      <c r="JYQ44" s="35"/>
      <c r="JYY44" s="31"/>
      <c r="JYZ44" s="35"/>
      <c r="JZH44" s="31"/>
      <c r="JZI44" s="35"/>
      <c r="JZQ44" s="31"/>
      <c r="JZR44" s="35"/>
      <c r="JZZ44" s="31"/>
      <c r="KAA44" s="35"/>
      <c r="KAI44" s="31"/>
      <c r="KAJ44" s="35"/>
      <c r="KAR44" s="31"/>
      <c r="KAS44" s="35"/>
      <c r="KBA44" s="31"/>
      <c r="KBB44" s="35"/>
      <c r="KBJ44" s="31"/>
      <c r="KBK44" s="35"/>
      <c r="KBS44" s="31"/>
      <c r="KBT44" s="35"/>
      <c r="KCB44" s="31"/>
      <c r="KCC44" s="35"/>
      <c r="KCK44" s="31"/>
      <c r="KCL44" s="35"/>
      <c r="KCT44" s="31"/>
      <c r="KCU44" s="35"/>
      <c r="KDC44" s="31"/>
      <c r="KDD44" s="35"/>
      <c r="KDL44" s="31"/>
      <c r="KDM44" s="35"/>
      <c r="KDU44" s="31"/>
      <c r="KDV44" s="35"/>
      <c r="KED44" s="31"/>
      <c r="KEE44" s="35"/>
      <c r="KEM44" s="31"/>
      <c r="KEN44" s="35"/>
      <c r="KEV44" s="31"/>
      <c r="KEW44" s="35"/>
      <c r="KFE44" s="31"/>
      <c r="KFF44" s="35"/>
      <c r="KFN44" s="31"/>
      <c r="KFO44" s="35"/>
      <c r="KFW44" s="31"/>
      <c r="KFX44" s="35"/>
      <c r="KGF44" s="31"/>
      <c r="KGG44" s="35"/>
      <c r="KGO44" s="31"/>
      <c r="KGP44" s="35"/>
      <c r="KGX44" s="31"/>
      <c r="KGY44" s="35"/>
      <c r="KHG44" s="31"/>
      <c r="KHH44" s="35"/>
      <c r="KHP44" s="31"/>
      <c r="KHQ44" s="35"/>
      <c r="KHY44" s="31"/>
      <c r="KHZ44" s="35"/>
      <c r="KIH44" s="31"/>
      <c r="KII44" s="35"/>
      <c r="KIQ44" s="31"/>
      <c r="KIR44" s="35"/>
      <c r="KIZ44" s="31"/>
      <c r="KJA44" s="35"/>
      <c r="KJI44" s="31"/>
      <c r="KJJ44" s="35"/>
      <c r="KJR44" s="31"/>
      <c r="KJS44" s="35"/>
      <c r="KKA44" s="31"/>
      <c r="KKB44" s="35"/>
      <c r="KKJ44" s="31"/>
      <c r="KKK44" s="35"/>
      <c r="KKS44" s="31"/>
      <c r="KKT44" s="35"/>
      <c r="KLB44" s="31"/>
      <c r="KLC44" s="35"/>
      <c r="KLK44" s="31"/>
      <c r="KLL44" s="35"/>
      <c r="KLT44" s="31"/>
      <c r="KLU44" s="35"/>
      <c r="KMC44" s="31"/>
      <c r="KMD44" s="35"/>
      <c r="KML44" s="31"/>
      <c r="KMM44" s="35"/>
      <c r="KMU44" s="31"/>
      <c r="KMV44" s="35"/>
      <c r="KND44" s="31"/>
      <c r="KNE44" s="35"/>
      <c r="KNM44" s="31"/>
      <c r="KNN44" s="35"/>
      <c r="KNV44" s="31"/>
      <c r="KNW44" s="35"/>
      <c r="KOE44" s="31"/>
      <c r="KOF44" s="35"/>
      <c r="KON44" s="31"/>
      <c r="KOO44" s="35"/>
      <c r="KOW44" s="31"/>
      <c r="KOX44" s="35"/>
      <c r="KPF44" s="31"/>
      <c r="KPG44" s="35"/>
      <c r="KPO44" s="31"/>
      <c r="KPP44" s="35"/>
      <c r="KPX44" s="31"/>
      <c r="KPY44" s="35"/>
      <c r="KQG44" s="31"/>
      <c r="KQH44" s="35"/>
      <c r="KQP44" s="31"/>
      <c r="KQQ44" s="35"/>
      <c r="KQY44" s="31"/>
      <c r="KQZ44" s="35"/>
      <c r="KRH44" s="31"/>
      <c r="KRI44" s="35"/>
      <c r="KRQ44" s="31"/>
      <c r="KRR44" s="35"/>
      <c r="KRZ44" s="31"/>
      <c r="KSA44" s="35"/>
      <c r="KSI44" s="31"/>
      <c r="KSJ44" s="35"/>
      <c r="KSR44" s="31"/>
      <c r="KSS44" s="35"/>
      <c r="KTA44" s="31"/>
      <c r="KTB44" s="35"/>
      <c r="KTJ44" s="31"/>
      <c r="KTK44" s="35"/>
      <c r="KTS44" s="31"/>
      <c r="KTT44" s="35"/>
      <c r="KUB44" s="31"/>
      <c r="KUC44" s="35"/>
      <c r="KUK44" s="31"/>
      <c r="KUL44" s="35"/>
      <c r="KUT44" s="31"/>
      <c r="KUU44" s="35"/>
      <c r="KVC44" s="31"/>
      <c r="KVD44" s="35"/>
      <c r="KVL44" s="31"/>
      <c r="KVM44" s="35"/>
      <c r="KVU44" s="31"/>
      <c r="KVV44" s="35"/>
      <c r="KWD44" s="31"/>
      <c r="KWE44" s="35"/>
      <c r="KWM44" s="31"/>
      <c r="KWN44" s="35"/>
      <c r="KWV44" s="31"/>
      <c r="KWW44" s="35"/>
      <c r="KXE44" s="31"/>
      <c r="KXF44" s="35"/>
      <c r="KXN44" s="31"/>
      <c r="KXO44" s="35"/>
      <c r="KXW44" s="31"/>
      <c r="KXX44" s="35"/>
      <c r="KYF44" s="31"/>
      <c r="KYG44" s="35"/>
      <c r="KYO44" s="31"/>
      <c r="KYP44" s="35"/>
      <c r="KYX44" s="31"/>
      <c r="KYY44" s="35"/>
      <c r="KZG44" s="31"/>
      <c r="KZH44" s="35"/>
      <c r="KZP44" s="31"/>
      <c r="KZQ44" s="35"/>
      <c r="KZY44" s="31"/>
      <c r="KZZ44" s="35"/>
      <c r="LAH44" s="31"/>
      <c r="LAI44" s="35"/>
      <c r="LAQ44" s="31"/>
      <c r="LAR44" s="35"/>
      <c r="LAZ44" s="31"/>
      <c r="LBA44" s="35"/>
      <c r="LBI44" s="31"/>
      <c r="LBJ44" s="35"/>
      <c r="LBR44" s="31"/>
      <c r="LBS44" s="35"/>
      <c r="LCA44" s="31"/>
      <c r="LCB44" s="35"/>
      <c r="LCJ44" s="31"/>
      <c r="LCK44" s="35"/>
      <c r="LCS44" s="31"/>
      <c r="LCT44" s="35"/>
      <c r="LDB44" s="31"/>
      <c r="LDC44" s="35"/>
      <c r="LDK44" s="31"/>
      <c r="LDL44" s="35"/>
      <c r="LDT44" s="31"/>
      <c r="LDU44" s="35"/>
      <c r="LEC44" s="31"/>
      <c r="LED44" s="35"/>
      <c r="LEL44" s="31"/>
      <c r="LEM44" s="35"/>
      <c r="LEU44" s="31"/>
      <c r="LEV44" s="35"/>
      <c r="LFD44" s="31"/>
      <c r="LFE44" s="35"/>
      <c r="LFM44" s="31"/>
      <c r="LFN44" s="35"/>
      <c r="LFV44" s="31"/>
      <c r="LFW44" s="35"/>
      <c r="LGE44" s="31"/>
      <c r="LGF44" s="35"/>
      <c r="LGN44" s="31"/>
      <c r="LGO44" s="35"/>
      <c r="LGW44" s="31"/>
      <c r="LGX44" s="35"/>
      <c r="LHF44" s="31"/>
      <c r="LHG44" s="35"/>
      <c r="LHO44" s="31"/>
      <c r="LHP44" s="35"/>
      <c r="LHX44" s="31"/>
      <c r="LHY44" s="35"/>
      <c r="LIG44" s="31"/>
      <c r="LIH44" s="35"/>
      <c r="LIP44" s="31"/>
      <c r="LIQ44" s="35"/>
      <c r="LIY44" s="31"/>
      <c r="LIZ44" s="35"/>
      <c r="LJH44" s="31"/>
      <c r="LJI44" s="35"/>
      <c r="LJQ44" s="31"/>
      <c r="LJR44" s="35"/>
      <c r="LJZ44" s="31"/>
      <c r="LKA44" s="35"/>
      <c r="LKI44" s="31"/>
      <c r="LKJ44" s="35"/>
      <c r="LKR44" s="31"/>
      <c r="LKS44" s="35"/>
      <c r="LLA44" s="31"/>
      <c r="LLB44" s="35"/>
      <c r="LLJ44" s="31"/>
      <c r="LLK44" s="35"/>
      <c r="LLS44" s="31"/>
      <c r="LLT44" s="35"/>
      <c r="LMB44" s="31"/>
      <c r="LMC44" s="35"/>
      <c r="LMK44" s="31"/>
      <c r="LML44" s="35"/>
      <c r="LMT44" s="31"/>
      <c r="LMU44" s="35"/>
      <c r="LNC44" s="31"/>
      <c r="LND44" s="35"/>
      <c r="LNL44" s="31"/>
      <c r="LNM44" s="35"/>
      <c r="LNU44" s="31"/>
      <c r="LNV44" s="35"/>
      <c r="LOD44" s="31"/>
      <c r="LOE44" s="35"/>
      <c r="LOM44" s="31"/>
      <c r="LON44" s="35"/>
      <c r="LOV44" s="31"/>
      <c r="LOW44" s="35"/>
      <c r="LPE44" s="31"/>
      <c r="LPF44" s="35"/>
      <c r="LPN44" s="31"/>
      <c r="LPO44" s="35"/>
      <c r="LPW44" s="31"/>
      <c r="LPX44" s="35"/>
      <c r="LQF44" s="31"/>
      <c r="LQG44" s="35"/>
      <c r="LQO44" s="31"/>
      <c r="LQP44" s="35"/>
      <c r="LQX44" s="31"/>
      <c r="LQY44" s="35"/>
      <c r="LRG44" s="31"/>
      <c r="LRH44" s="35"/>
      <c r="LRP44" s="31"/>
      <c r="LRQ44" s="35"/>
      <c r="LRY44" s="31"/>
      <c r="LRZ44" s="35"/>
      <c r="LSH44" s="31"/>
      <c r="LSI44" s="35"/>
      <c r="LSQ44" s="31"/>
      <c r="LSR44" s="35"/>
      <c r="LSZ44" s="31"/>
      <c r="LTA44" s="35"/>
      <c r="LTI44" s="31"/>
      <c r="LTJ44" s="35"/>
      <c r="LTR44" s="31"/>
      <c r="LTS44" s="35"/>
      <c r="LUA44" s="31"/>
      <c r="LUB44" s="35"/>
      <c r="LUJ44" s="31"/>
      <c r="LUK44" s="35"/>
      <c r="LUS44" s="31"/>
      <c r="LUT44" s="35"/>
      <c r="LVB44" s="31"/>
      <c r="LVC44" s="35"/>
      <c r="LVK44" s="31"/>
      <c r="LVL44" s="35"/>
      <c r="LVT44" s="31"/>
      <c r="LVU44" s="35"/>
      <c r="LWC44" s="31"/>
      <c r="LWD44" s="35"/>
      <c r="LWL44" s="31"/>
      <c r="LWM44" s="35"/>
      <c r="LWU44" s="31"/>
      <c r="LWV44" s="35"/>
      <c r="LXD44" s="31"/>
      <c r="LXE44" s="35"/>
      <c r="LXM44" s="31"/>
      <c r="LXN44" s="35"/>
      <c r="LXV44" s="31"/>
      <c r="LXW44" s="35"/>
      <c r="LYE44" s="31"/>
      <c r="LYF44" s="35"/>
      <c r="LYN44" s="31"/>
      <c r="LYO44" s="35"/>
      <c r="LYW44" s="31"/>
      <c r="LYX44" s="35"/>
      <c r="LZF44" s="31"/>
      <c r="LZG44" s="35"/>
      <c r="LZO44" s="31"/>
      <c r="LZP44" s="35"/>
      <c r="LZX44" s="31"/>
      <c r="LZY44" s="35"/>
      <c r="MAG44" s="31"/>
      <c r="MAH44" s="35"/>
      <c r="MAP44" s="31"/>
      <c r="MAQ44" s="35"/>
      <c r="MAY44" s="31"/>
      <c r="MAZ44" s="35"/>
      <c r="MBH44" s="31"/>
      <c r="MBI44" s="35"/>
      <c r="MBQ44" s="31"/>
      <c r="MBR44" s="35"/>
      <c r="MBZ44" s="31"/>
      <c r="MCA44" s="35"/>
      <c r="MCI44" s="31"/>
      <c r="MCJ44" s="35"/>
      <c r="MCR44" s="31"/>
      <c r="MCS44" s="35"/>
      <c r="MDA44" s="31"/>
      <c r="MDB44" s="35"/>
      <c r="MDJ44" s="31"/>
      <c r="MDK44" s="35"/>
      <c r="MDS44" s="31"/>
      <c r="MDT44" s="35"/>
      <c r="MEB44" s="31"/>
      <c r="MEC44" s="35"/>
      <c r="MEK44" s="31"/>
      <c r="MEL44" s="35"/>
      <c r="MET44" s="31"/>
      <c r="MEU44" s="35"/>
      <c r="MFC44" s="31"/>
      <c r="MFD44" s="35"/>
      <c r="MFL44" s="31"/>
      <c r="MFM44" s="35"/>
      <c r="MFU44" s="31"/>
      <c r="MFV44" s="35"/>
      <c r="MGD44" s="31"/>
      <c r="MGE44" s="35"/>
      <c r="MGM44" s="31"/>
      <c r="MGN44" s="35"/>
      <c r="MGV44" s="31"/>
      <c r="MGW44" s="35"/>
      <c r="MHE44" s="31"/>
      <c r="MHF44" s="35"/>
      <c r="MHN44" s="31"/>
      <c r="MHO44" s="35"/>
      <c r="MHW44" s="31"/>
      <c r="MHX44" s="35"/>
      <c r="MIF44" s="31"/>
      <c r="MIG44" s="35"/>
      <c r="MIO44" s="31"/>
      <c r="MIP44" s="35"/>
      <c r="MIX44" s="31"/>
      <c r="MIY44" s="35"/>
      <c r="MJG44" s="31"/>
      <c r="MJH44" s="35"/>
      <c r="MJP44" s="31"/>
      <c r="MJQ44" s="35"/>
      <c r="MJY44" s="31"/>
      <c r="MJZ44" s="35"/>
      <c r="MKH44" s="31"/>
      <c r="MKI44" s="35"/>
      <c r="MKQ44" s="31"/>
      <c r="MKR44" s="35"/>
      <c r="MKZ44" s="31"/>
      <c r="MLA44" s="35"/>
      <c r="MLI44" s="31"/>
      <c r="MLJ44" s="35"/>
      <c r="MLR44" s="31"/>
      <c r="MLS44" s="35"/>
      <c r="MMA44" s="31"/>
      <c r="MMB44" s="35"/>
      <c r="MMJ44" s="31"/>
      <c r="MMK44" s="35"/>
      <c r="MMS44" s="31"/>
      <c r="MMT44" s="35"/>
      <c r="MNB44" s="31"/>
      <c r="MNC44" s="35"/>
      <c r="MNK44" s="31"/>
      <c r="MNL44" s="35"/>
      <c r="MNT44" s="31"/>
      <c r="MNU44" s="35"/>
      <c r="MOC44" s="31"/>
      <c r="MOD44" s="35"/>
      <c r="MOL44" s="31"/>
      <c r="MOM44" s="35"/>
      <c r="MOU44" s="31"/>
      <c r="MOV44" s="35"/>
      <c r="MPD44" s="31"/>
      <c r="MPE44" s="35"/>
      <c r="MPM44" s="31"/>
      <c r="MPN44" s="35"/>
      <c r="MPV44" s="31"/>
      <c r="MPW44" s="35"/>
      <c r="MQE44" s="31"/>
      <c r="MQF44" s="35"/>
      <c r="MQN44" s="31"/>
      <c r="MQO44" s="35"/>
      <c r="MQW44" s="31"/>
      <c r="MQX44" s="35"/>
      <c r="MRF44" s="31"/>
      <c r="MRG44" s="35"/>
      <c r="MRO44" s="31"/>
      <c r="MRP44" s="35"/>
      <c r="MRX44" s="31"/>
      <c r="MRY44" s="35"/>
      <c r="MSG44" s="31"/>
      <c r="MSH44" s="35"/>
      <c r="MSP44" s="31"/>
      <c r="MSQ44" s="35"/>
      <c r="MSY44" s="31"/>
      <c r="MSZ44" s="35"/>
      <c r="MTH44" s="31"/>
      <c r="MTI44" s="35"/>
      <c r="MTQ44" s="31"/>
      <c r="MTR44" s="35"/>
      <c r="MTZ44" s="31"/>
      <c r="MUA44" s="35"/>
      <c r="MUI44" s="31"/>
      <c r="MUJ44" s="35"/>
      <c r="MUR44" s="31"/>
      <c r="MUS44" s="35"/>
      <c r="MVA44" s="31"/>
      <c r="MVB44" s="35"/>
      <c r="MVJ44" s="31"/>
      <c r="MVK44" s="35"/>
      <c r="MVS44" s="31"/>
      <c r="MVT44" s="35"/>
      <c r="MWB44" s="31"/>
      <c r="MWC44" s="35"/>
      <c r="MWK44" s="31"/>
      <c r="MWL44" s="35"/>
      <c r="MWT44" s="31"/>
      <c r="MWU44" s="35"/>
      <c r="MXC44" s="31"/>
      <c r="MXD44" s="35"/>
      <c r="MXL44" s="31"/>
      <c r="MXM44" s="35"/>
      <c r="MXU44" s="31"/>
      <c r="MXV44" s="35"/>
      <c r="MYD44" s="31"/>
      <c r="MYE44" s="35"/>
      <c r="MYM44" s="31"/>
      <c r="MYN44" s="35"/>
      <c r="MYV44" s="31"/>
      <c r="MYW44" s="35"/>
      <c r="MZE44" s="31"/>
      <c r="MZF44" s="35"/>
      <c r="MZN44" s="31"/>
      <c r="MZO44" s="35"/>
      <c r="MZW44" s="31"/>
      <c r="MZX44" s="35"/>
      <c r="NAF44" s="31"/>
      <c r="NAG44" s="35"/>
      <c r="NAO44" s="31"/>
      <c r="NAP44" s="35"/>
      <c r="NAX44" s="31"/>
      <c r="NAY44" s="35"/>
      <c r="NBG44" s="31"/>
      <c r="NBH44" s="35"/>
      <c r="NBP44" s="31"/>
      <c r="NBQ44" s="35"/>
      <c r="NBY44" s="31"/>
      <c r="NBZ44" s="35"/>
      <c r="NCH44" s="31"/>
      <c r="NCI44" s="35"/>
      <c r="NCQ44" s="31"/>
      <c r="NCR44" s="35"/>
      <c r="NCZ44" s="31"/>
      <c r="NDA44" s="35"/>
      <c r="NDI44" s="31"/>
      <c r="NDJ44" s="35"/>
      <c r="NDR44" s="31"/>
      <c r="NDS44" s="35"/>
      <c r="NEA44" s="31"/>
      <c r="NEB44" s="35"/>
      <c r="NEJ44" s="31"/>
      <c r="NEK44" s="35"/>
      <c r="NES44" s="31"/>
      <c r="NET44" s="35"/>
      <c r="NFB44" s="31"/>
      <c r="NFC44" s="35"/>
      <c r="NFK44" s="31"/>
      <c r="NFL44" s="35"/>
      <c r="NFT44" s="31"/>
      <c r="NFU44" s="35"/>
      <c r="NGC44" s="31"/>
      <c r="NGD44" s="35"/>
      <c r="NGL44" s="31"/>
      <c r="NGM44" s="35"/>
      <c r="NGU44" s="31"/>
      <c r="NGV44" s="35"/>
      <c r="NHD44" s="31"/>
      <c r="NHE44" s="35"/>
      <c r="NHM44" s="31"/>
      <c r="NHN44" s="35"/>
      <c r="NHV44" s="31"/>
      <c r="NHW44" s="35"/>
      <c r="NIE44" s="31"/>
      <c r="NIF44" s="35"/>
      <c r="NIN44" s="31"/>
      <c r="NIO44" s="35"/>
      <c r="NIW44" s="31"/>
      <c r="NIX44" s="35"/>
      <c r="NJF44" s="31"/>
      <c r="NJG44" s="35"/>
      <c r="NJO44" s="31"/>
      <c r="NJP44" s="35"/>
      <c r="NJX44" s="31"/>
      <c r="NJY44" s="35"/>
      <c r="NKG44" s="31"/>
      <c r="NKH44" s="35"/>
      <c r="NKP44" s="31"/>
      <c r="NKQ44" s="35"/>
      <c r="NKY44" s="31"/>
      <c r="NKZ44" s="35"/>
      <c r="NLH44" s="31"/>
      <c r="NLI44" s="35"/>
      <c r="NLQ44" s="31"/>
      <c r="NLR44" s="35"/>
      <c r="NLZ44" s="31"/>
      <c r="NMA44" s="35"/>
      <c r="NMI44" s="31"/>
      <c r="NMJ44" s="35"/>
      <c r="NMR44" s="31"/>
      <c r="NMS44" s="35"/>
      <c r="NNA44" s="31"/>
      <c r="NNB44" s="35"/>
      <c r="NNJ44" s="31"/>
      <c r="NNK44" s="35"/>
      <c r="NNS44" s="31"/>
      <c r="NNT44" s="35"/>
      <c r="NOB44" s="31"/>
      <c r="NOC44" s="35"/>
      <c r="NOK44" s="31"/>
      <c r="NOL44" s="35"/>
      <c r="NOT44" s="31"/>
      <c r="NOU44" s="35"/>
      <c r="NPC44" s="31"/>
      <c r="NPD44" s="35"/>
      <c r="NPL44" s="31"/>
      <c r="NPM44" s="35"/>
      <c r="NPU44" s="31"/>
      <c r="NPV44" s="35"/>
      <c r="NQD44" s="31"/>
      <c r="NQE44" s="35"/>
      <c r="NQM44" s="31"/>
      <c r="NQN44" s="35"/>
      <c r="NQV44" s="31"/>
      <c r="NQW44" s="35"/>
      <c r="NRE44" s="31"/>
      <c r="NRF44" s="35"/>
      <c r="NRN44" s="31"/>
      <c r="NRO44" s="35"/>
      <c r="NRW44" s="31"/>
      <c r="NRX44" s="35"/>
      <c r="NSF44" s="31"/>
      <c r="NSG44" s="35"/>
      <c r="NSO44" s="31"/>
      <c r="NSP44" s="35"/>
      <c r="NSX44" s="31"/>
      <c r="NSY44" s="35"/>
      <c r="NTG44" s="31"/>
      <c r="NTH44" s="35"/>
      <c r="NTP44" s="31"/>
      <c r="NTQ44" s="35"/>
      <c r="NTY44" s="31"/>
      <c r="NTZ44" s="35"/>
      <c r="NUH44" s="31"/>
      <c r="NUI44" s="35"/>
      <c r="NUQ44" s="31"/>
      <c r="NUR44" s="35"/>
      <c r="NUZ44" s="31"/>
      <c r="NVA44" s="35"/>
      <c r="NVI44" s="31"/>
      <c r="NVJ44" s="35"/>
      <c r="NVR44" s="31"/>
      <c r="NVS44" s="35"/>
      <c r="NWA44" s="31"/>
      <c r="NWB44" s="35"/>
      <c r="NWJ44" s="31"/>
      <c r="NWK44" s="35"/>
      <c r="NWS44" s="31"/>
      <c r="NWT44" s="35"/>
      <c r="NXB44" s="31"/>
      <c r="NXC44" s="35"/>
      <c r="NXK44" s="31"/>
      <c r="NXL44" s="35"/>
      <c r="NXT44" s="31"/>
      <c r="NXU44" s="35"/>
      <c r="NYC44" s="31"/>
      <c r="NYD44" s="35"/>
      <c r="NYL44" s="31"/>
      <c r="NYM44" s="35"/>
      <c r="NYU44" s="31"/>
      <c r="NYV44" s="35"/>
      <c r="NZD44" s="31"/>
      <c r="NZE44" s="35"/>
      <c r="NZM44" s="31"/>
      <c r="NZN44" s="35"/>
      <c r="NZV44" s="31"/>
      <c r="NZW44" s="35"/>
      <c r="OAE44" s="31"/>
      <c r="OAF44" s="35"/>
      <c r="OAN44" s="31"/>
      <c r="OAO44" s="35"/>
      <c r="OAW44" s="31"/>
      <c r="OAX44" s="35"/>
      <c r="OBF44" s="31"/>
      <c r="OBG44" s="35"/>
      <c r="OBO44" s="31"/>
      <c r="OBP44" s="35"/>
      <c r="OBX44" s="31"/>
      <c r="OBY44" s="35"/>
      <c r="OCG44" s="31"/>
      <c r="OCH44" s="35"/>
      <c r="OCP44" s="31"/>
      <c r="OCQ44" s="35"/>
      <c r="OCY44" s="31"/>
      <c r="OCZ44" s="35"/>
      <c r="ODH44" s="31"/>
      <c r="ODI44" s="35"/>
      <c r="ODQ44" s="31"/>
      <c r="ODR44" s="35"/>
      <c r="ODZ44" s="31"/>
      <c r="OEA44" s="35"/>
      <c r="OEI44" s="31"/>
      <c r="OEJ44" s="35"/>
      <c r="OER44" s="31"/>
      <c r="OES44" s="35"/>
      <c r="OFA44" s="31"/>
      <c r="OFB44" s="35"/>
      <c r="OFJ44" s="31"/>
      <c r="OFK44" s="35"/>
      <c r="OFS44" s="31"/>
      <c r="OFT44" s="35"/>
      <c r="OGB44" s="31"/>
      <c r="OGC44" s="35"/>
      <c r="OGK44" s="31"/>
      <c r="OGL44" s="35"/>
      <c r="OGT44" s="31"/>
      <c r="OGU44" s="35"/>
      <c r="OHC44" s="31"/>
      <c r="OHD44" s="35"/>
      <c r="OHL44" s="31"/>
      <c r="OHM44" s="35"/>
      <c r="OHU44" s="31"/>
      <c r="OHV44" s="35"/>
      <c r="OID44" s="31"/>
      <c r="OIE44" s="35"/>
      <c r="OIM44" s="31"/>
      <c r="OIN44" s="35"/>
      <c r="OIV44" s="31"/>
      <c r="OIW44" s="35"/>
      <c r="OJE44" s="31"/>
      <c r="OJF44" s="35"/>
      <c r="OJN44" s="31"/>
      <c r="OJO44" s="35"/>
      <c r="OJW44" s="31"/>
      <c r="OJX44" s="35"/>
      <c r="OKF44" s="31"/>
      <c r="OKG44" s="35"/>
      <c r="OKO44" s="31"/>
      <c r="OKP44" s="35"/>
      <c r="OKX44" s="31"/>
      <c r="OKY44" s="35"/>
      <c r="OLG44" s="31"/>
      <c r="OLH44" s="35"/>
      <c r="OLP44" s="31"/>
      <c r="OLQ44" s="35"/>
      <c r="OLY44" s="31"/>
      <c r="OLZ44" s="35"/>
      <c r="OMH44" s="31"/>
      <c r="OMI44" s="35"/>
      <c r="OMQ44" s="31"/>
      <c r="OMR44" s="35"/>
      <c r="OMZ44" s="31"/>
      <c r="ONA44" s="35"/>
      <c r="ONI44" s="31"/>
      <c r="ONJ44" s="35"/>
      <c r="ONR44" s="31"/>
      <c r="ONS44" s="35"/>
      <c r="OOA44" s="31"/>
      <c r="OOB44" s="35"/>
      <c r="OOJ44" s="31"/>
      <c r="OOK44" s="35"/>
      <c r="OOS44" s="31"/>
      <c r="OOT44" s="35"/>
      <c r="OPB44" s="31"/>
      <c r="OPC44" s="35"/>
      <c r="OPK44" s="31"/>
      <c r="OPL44" s="35"/>
      <c r="OPT44" s="31"/>
      <c r="OPU44" s="35"/>
      <c r="OQC44" s="31"/>
      <c r="OQD44" s="35"/>
      <c r="OQL44" s="31"/>
      <c r="OQM44" s="35"/>
      <c r="OQU44" s="31"/>
      <c r="OQV44" s="35"/>
      <c r="ORD44" s="31"/>
      <c r="ORE44" s="35"/>
      <c r="ORM44" s="31"/>
      <c r="ORN44" s="35"/>
      <c r="ORV44" s="31"/>
      <c r="ORW44" s="35"/>
      <c r="OSE44" s="31"/>
      <c r="OSF44" s="35"/>
      <c r="OSN44" s="31"/>
      <c r="OSO44" s="35"/>
      <c r="OSW44" s="31"/>
      <c r="OSX44" s="35"/>
      <c r="OTF44" s="31"/>
      <c r="OTG44" s="35"/>
      <c r="OTO44" s="31"/>
      <c r="OTP44" s="35"/>
      <c r="OTX44" s="31"/>
      <c r="OTY44" s="35"/>
      <c r="OUG44" s="31"/>
      <c r="OUH44" s="35"/>
      <c r="OUP44" s="31"/>
      <c r="OUQ44" s="35"/>
      <c r="OUY44" s="31"/>
      <c r="OUZ44" s="35"/>
      <c r="OVH44" s="31"/>
      <c r="OVI44" s="35"/>
      <c r="OVQ44" s="31"/>
      <c r="OVR44" s="35"/>
      <c r="OVZ44" s="31"/>
      <c r="OWA44" s="35"/>
      <c r="OWI44" s="31"/>
      <c r="OWJ44" s="35"/>
      <c r="OWR44" s="31"/>
      <c r="OWS44" s="35"/>
      <c r="OXA44" s="31"/>
      <c r="OXB44" s="35"/>
      <c r="OXJ44" s="31"/>
      <c r="OXK44" s="35"/>
      <c r="OXS44" s="31"/>
      <c r="OXT44" s="35"/>
      <c r="OYB44" s="31"/>
      <c r="OYC44" s="35"/>
      <c r="OYK44" s="31"/>
      <c r="OYL44" s="35"/>
      <c r="OYT44" s="31"/>
      <c r="OYU44" s="35"/>
      <c r="OZC44" s="31"/>
      <c r="OZD44" s="35"/>
      <c r="OZL44" s="31"/>
      <c r="OZM44" s="35"/>
      <c r="OZU44" s="31"/>
      <c r="OZV44" s="35"/>
      <c r="PAD44" s="31"/>
      <c r="PAE44" s="35"/>
      <c r="PAM44" s="31"/>
      <c r="PAN44" s="35"/>
      <c r="PAV44" s="31"/>
      <c r="PAW44" s="35"/>
      <c r="PBE44" s="31"/>
      <c r="PBF44" s="35"/>
      <c r="PBN44" s="31"/>
      <c r="PBO44" s="35"/>
      <c r="PBW44" s="31"/>
      <c r="PBX44" s="35"/>
      <c r="PCF44" s="31"/>
      <c r="PCG44" s="35"/>
      <c r="PCO44" s="31"/>
      <c r="PCP44" s="35"/>
      <c r="PCX44" s="31"/>
      <c r="PCY44" s="35"/>
      <c r="PDG44" s="31"/>
      <c r="PDH44" s="35"/>
      <c r="PDP44" s="31"/>
      <c r="PDQ44" s="35"/>
      <c r="PDY44" s="31"/>
      <c r="PDZ44" s="35"/>
      <c r="PEH44" s="31"/>
      <c r="PEI44" s="35"/>
      <c r="PEQ44" s="31"/>
      <c r="PER44" s="35"/>
      <c r="PEZ44" s="31"/>
      <c r="PFA44" s="35"/>
      <c r="PFI44" s="31"/>
      <c r="PFJ44" s="35"/>
      <c r="PFR44" s="31"/>
      <c r="PFS44" s="35"/>
      <c r="PGA44" s="31"/>
      <c r="PGB44" s="35"/>
      <c r="PGJ44" s="31"/>
      <c r="PGK44" s="35"/>
      <c r="PGS44" s="31"/>
      <c r="PGT44" s="35"/>
      <c r="PHB44" s="31"/>
      <c r="PHC44" s="35"/>
      <c r="PHK44" s="31"/>
      <c r="PHL44" s="35"/>
      <c r="PHT44" s="31"/>
      <c r="PHU44" s="35"/>
      <c r="PIC44" s="31"/>
      <c r="PID44" s="35"/>
      <c r="PIL44" s="31"/>
      <c r="PIM44" s="35"/>
      <c r="PIU44" s="31"/>
      <c r="PIV44" s="35"/>
      <c r="PJD44" s="31"/>
      <c r="PJE44" s="35"/>
      <c r="PJM44" s="31"/>
      <c r="PJN44" s="35"/>
      <c r="PJV44" s="31"/>
      <c r="PJW44" s="35"/>
      <c r="PKE44" s="31"/>
      <c r="PKF44" s="35"/>
      <c r="PKN44" s="31"/>
      <c r="PKO44" s="35"/>
      <c r="PKW44" s="31"/>
      <c r="PKX44" s="35"/>
      <c r="PLF44" s="31"/>
      <c r="PLG44" s="35"/>
      <c r="PLO44" s="31"/>
      <c r="PLP44" s="35"/>
      <c r="PLX44" s="31"/>
      <c r="PLY44" s="35"/>
      <c r="PMG44" s="31"/>
      <c r="PMH44" s="35"/>
      <c r="PMP44" s="31"/>
      <c r="PMQ44" s="35"/>
      <c r="PMY44" s="31"/>
      <c r="PMZ44" s="35"/>
      <c r="PNH44" s="31"/>
      <c r="PNI44" s="35"/>
      <c r="PNQ44" s="31"/>
      <c r="PNR44" s="35"/>
      <c r="PNZ44" s="31"/>
      <c r="POA44" s="35"/>
      <c r="POI44" s="31"/>
      <c r="POJ44" s="35"/>
      <c r="POR44" s="31"/>
      <c r="POS44" s="35"/>
      <c r="PPA44" s="31"/>
      <c r="PPB44" s="35"/>
      <c r="PPJ44" s="31"/>
      <c r="PPK44" s="35"/>
      <c r="PPS44" s="31"/>
      <c r="PPT44" s="35"/>
      <c r="PQB44" s="31"/>
      <c r="PQC44" s="35"/>
      <c r="PQK44" s="31"/>
      <c r="PQL44" s="35"/>
      <c r="PQT44" s="31"/>
      <c r="PQU44" s="35"/>
      <c r="PRC44" s="31"/>
      <c r="PRD44" s="35"/>
      <c r="PRL44" s="31"/>
      <c r="PRM44" s="35"/>
      <c r="PRU44" s="31"/>
      <c r="PRV44" s="35"/>
      <c r="PSD44" s="31"/>
      <c r="PSE44" s="35"/>
      <c r="PSM44" s="31"/>
      <c r="PSN44" s="35"/>
      <c r="PSV44" s="31"/>
      <c r="PSW44" s="35"/>
      <c r="PTE44" s="31"/>
      <c r="PTF44" s="35"/>
      <c r="PTN44" s="31"/>
      <c r="PTO44" s="35"/>
      <c r="PTW44" s="31"/>
      <c r="PTX44" s="35"/>
      <c r="PUF44" s="31"/>
      <c r="PUG44" s="35"/>
      <c r="PUO44" s="31"/>
      <c r="PUP44" s="35"/>
      <c r="PUX44" s="31"/>
      <c r="PUY44" s="35"/>
      <c r="PVG44" s="31"/>
      <c r="PVH44" s="35"/>
      <c r="PVP44" s="31"/>
      <c r="PVQ44" s="35"/>
      <c r="PVY44" s="31"/>
      <c r="PVZ44" s="35"/>
      <c r="PWH44" s="31"/>
      <c r="PWI44" s="35"/>
      <c r="PWQ44" s="31"/>
      <c r="PWR44" s="35"/>
      <c r="PWZ44" s="31"/>
      <c r="PXA44" s="35"/>
      <c r="PXI44" s="31"/>
      <c r="PXJ44" s="35"/>
      <c r="PXR44" s="31"/>
      <c r="PXS44" s="35"/>
      <c r="PYA44" s="31"/>
      <c r="PYB44" s="35"/>
      <c r="PYJ44" s="31"/>
      <c r="PYK44" s="35"/>
      <c r="PYS44" s="31"/>
      <c r="PYT44" s="35"/>
      <c r="PZB44" s="31"/>
      <c r="PZC44" s="35"/>
      <c r="PZK44" s="31"/>
      <c r="PZL44" s="35"/>
      <c r="PZT44" s="31"/>
      <c r="PZU44" s="35"/>
      <c r="QAC44" s="31"/>
      <c r="QAD44" s="35"/>
      <c r="QAL44" s="31"/>
      <c r="QAM44" s="35"/>
      <c r="QAU44" s="31"/>
      <c r="QAV44" s="35"/>
      <c r="QBD44" s="31"/>
      <c r="QBE44" s="35"/>
      <c r="QBM44" s="31"/>
      <c r="QBN44" s="35"/>
      <c r="QBV44" s="31"/>
      <c r="QBW44" s="35"/>
      <c r="QCE44" s="31"/>
      <c r="QCF44" s="35"/>
      <c r="QCN44" s="31"/>
      <c r="QCO44" s="35"/>
      <c r="QCW44" s="31"/>
      <c r="QCX44" s="35"/>
      <c r="QDF44" s="31"/>
      <c r="QDG44" s="35"/>
      <c r="QDO44" s="31"/>
      <c r="QDP44" s="35"/>
      <c r="QDX44" s="31"/>
      <c r="QDY44" s="35"/>
      <c r="QEG44" s="31"/>
      <c r="QEH44" s="35"/>
      <c r="QEP44" s="31"/>
      <c r="QEQ44" s="35"/>
      <c r="QEY44" s="31"/>
      <c r="QEZ44" s="35"/>
      <c r="QFH44" s="31"/>
      <c r="QFI44" s="35"/>
      <c r="QFQ44" s="31"/>
      <c r="QFR44" s="35"/>
      <c r="QFZ44" s="31"/>
      <c r="QGA44" s="35"/>
      <c r="QGI44" s="31"/>
      <c r="QGJ44" s="35"/>
      <c r="QGR44" s="31"/>
      <c r="QGS44" s="35"/>
      <c r="QHA44" s="31"/>
      <c r="QHB44" s="35"/>
      <c r="QHJ44" s="31"/>
      <c r="QHK44" s="35"/>
      <c r="QHS44" s="31"/>
      <c r="QHT44" s="35"/>
      <c r="QIB44" s="31"/>
      <c r="QIC44" s="35"/>
      <c r="QIK44" s="31"/>
      <c r="QIL44" s="35"/>
      <c r="QIT44" s="31"/>
      <c r="QIU44" s="35"/>
      <c r="QJC44" s="31"/>
      <c r="QJD44" s="35"/>
      <c r="QJL44" s="31"/>
      <c r="QJM44" s="35"/>
      <c r="QJU44" s="31"/>
      <c r="QJV44" s="35"/>
      <c r="QKD44" s="31"/>
      <c r="QKE44" s="35"/>
      <c r="QKM44" s="31"/>
      <c r="QKN44" s="35"/>
      <c r="QKV44" s="31"/>
      <c r="QKW44" s="35"/>
      <c r="QLE44" s="31"/>
      <c r="QLF44" s="35"/>
      <c r="QLN44" s="31"/>
      <c r="QLO44" s="35"/>
      <c r="QLW44" s="31"/>
      <c r="QLX44" s="35"/>
      <c r="QMF44" s="31"/>
      <c r="QMG44" s="35"/>
      <c r="QMO44" s="31"/>
      <c r="QMP44" s="35"/>
      <c r="QMX44" s="31"/>
      <c r="QMY44" s="35"/>
      <c r="QNG44" s="31"/>
      <c r="QNH44" s="35"/>
      <c r="QNP44" s="31"/>
      <c r="QNQ44" s="35"/>
      <c r="QNY44" s="31"/>
      <c r="QNZ44" s="35"/>
      <c r="QOH44" s="31"/>
      <c r="QOI44" s="35"/>
      <c r="QOQ44" s="31"/>
      <c r="QOR44" s="35"/>
      <c r="QOZ44" s="31"/>
      <c r="QPA44" s="35"/>
      <c r="QPI44" s="31"/>
      <c r="QPJ44" s="35"/>
      <c r="QPR44" s="31"/>
      <c r="QPS44" s="35"/>
      <c r="QQA44" s="31"/>
      <c r="QQB44" s="35"/>
      <c r="QQJ44" s="31"/>
      <c r="QQK44" s="35"/>
      <c r="QQS44" s="31"/>
      <c r="QQT44" s="35"/>
      <c r="QRB44" s="31"/>
      <c r="QRC44" s="35"/>
      <c r="QRK44" s="31"/>
      <c r="QRL44" s="35"/>
      <c r="QRT44" s="31"/>
      <c r="QRU44" s="35"/>
      <c r="QSC44" s="31"/>
      <c r="QSD44" s="35"/>
      <c r="QSL44" s="31"/>
      <c r="QSM44" s="35"/>
      <c r="QSU44" s="31"/>
      <c r="QSV44" s="35"/>
      <c r="QTD44" s="31"/>
      <c r="QTE44" s="35"/>
      <c r="QTM44" s="31"/>
      <c r="QTN44" s="35"/>
      <c r="QTV44" s="31"/>
      <c r="QTW44" s="35"/>
      <c r="QUE44" s="31"/>
      <c r="QUF44" s="35"/>
      <c r="QUN44" s="31"/>
      <c r="QUO44" s="35"/>
      <c r="QUW44" s="31"/>
      <c r="QUX44" s="35"/>
      <c r="QVF44" s="31"/>
      <c r="QVG44" s="35"/>
      <c r="QVO44" s="31"/>
      <c r="QVP44" s="35"/>
      <c r="QVX44" s="31"/>
      <c r="QVY44" s="35"/>
      <c r="QWG44" s="31"/>
      <c r="QWH44" s="35"/>
      <c r="QWP44" s="31"/>
      <c r="QWQ44" s="35"/>
      <c r="QWY44" s="31"/>
      <c r="QWZ44" s="35"/>
      <c r="QXH44" s="31"/>
      <c r="QXI44" s="35"/>
      <c r="QXQ44" s="31"/>
      <c r="QXR44" s="35"/>
      <c r="QXZ44" s="31"/>
      <c r="QYA44" s="35"/>
      <c r="QYI44" s="31"/>
      <c r="QYJ44" s="35"/>
      <c r="QYR44" s="31"/>
      <c r="QYS44" s="35"/>
      <c r="QZA44" s="31"/>
      <c r="QZB44" s="35"/>
      <c r="QZJ44" s="31"/>
      <c r="QZK44" s="35"/>
      <c r="QZS44" s="31"/>
      <c r="QZT44" s="35"/>
      <c r="RAB44" s="31"/>
      <c r="RAC44" s="35"/>
      <c r="RAK44" s="31"/>
      <c r="RAL44" s="35"/>
      <c r="RAT44" s="31"/>
      <c r="RAU44" s="35"/>
      <c r="RBC44" s="31"/>
      <c r="RBD44" s="35"/>
      <c r="RBL44" s="31"/>
      <c r="RBM44" s="35"/>
      <c r="RBU44" s="31"/>
      <c r="RBV44" s="35"/>
      <c r="RCD44" s="31"/>
      <c r="RCE44" s="35"/>
      <c r="RCM44" s="31"/>
      <c r="RCN44" s="35"/>
      <c r="RCV44" s="31"/>
      <c r="RCW44" s="35"/>
      <c r="RDE44" s="31"/>
      <c r="RDF44" s="35"/>
      <c r="RDN44" s="31"/>
      <c r="RDO44" s="35"/>
      <c r="RDW44" s="31"/>
      <c r="RDX44" s="35"/>
      <c r="REF44" s="31"/>
      <c r="REG44" s="35"/>
      <c r="REO44" s="31"/>
      <c r="REP44" s="35"/>
      <c r="REX44" s="31"/>
      <c r="REY44" s="35"/>
      <c r="RFG44" s="31"/>
      <c r="RFH44" s="35"/>
      <c r="RFP44" s="31"/>
      <c r="RFQ44" s="35"/>
      <c r="RFY44" s="31"/>
      <c r="RFZ44" s="35"/>
      <c r="RGH44" s="31"/>
      <c r="RGI44" s="35"/>
      <c r="RGQ44" s="31"/>
      <c r="RGR44" s="35"/>
      <c r="RGZ44" s="31"/>
      <c r="RHA44" s="35"/>
      <c r="RHI44" s="31"/>
      <c r="RHJ44" s="35"/>
      <c r="RHR44" s="31"/>
      <c r="RHS44" s="35"/>
      <c r="RIA44" s="31"/>
      <c r="RIB44" s="35"/>
      <c r="RIJ44" s="31"/>
      <c r="RIK44" s="35"/>
      <c r="RIS44" s="31"/>
      <c r="RIT44" s="35"/>
      <c r="RJB44" s="31"/>
      <c r="RJC44" s="35"/>
      <c r="RJK44" s="31"/>
      <c r="RJL44" s="35"/>
      <c r="RJT44" s="31"/>
      <c r="RJU44" s="35"/>
      <c r="RKC44" s="31"/>
      <c r="RKD44" s="35"/>
      <c r="RKL44" s="31"/>
      <c r="RKM44" s="35"/>
      <c r="RKU44" s="31"/>
      <c r="RKV44" s="35"/>
      <c r="RLD44" s="31"/>
      <c r="RLE44" s="35"/>
      <c r="RLM44" s="31"/>
      <c r="RLN44" s="35"/>
      <c r="RLV44" s="31"/>
      <c r="RLW44" s="35"/>
      <c r="RME44" s="31"/>
      <c r="RMF44" s="35"/>
      <c r="RMN44" s="31"/>
      <c r="RMO44" s="35"/>
      <c r="RMW44" s="31"/>
      <c r="RMX44" s="35"/>
      <c r="RNF44" s="31"/>
      <c r="RNG44" s="35"/>
      <c r="RNO44" s="31"/>
      <c r="RNP44" s="35"/>
      <c r="RNX44" s="31"/>
      <c r="RNY44" s="35"/>
      <c r="ROG44" s="31"/>
      <c r="ROH44" s="35"/>
      <c r="ROP44" s="31"/>
      <c r="ROQ44" s="35"/>
      <c r="ROY44" s="31"/>
      <c r="ROZ44" s="35"/>
      <c r="RPH44" s="31"/>
      <c r="RPI44" s="35"/>
      <c r="RPQ44" s="31"/>
      <c r="RPR44" s="35"/>
      <c r="RPZ44" s="31"/>
      <c r="RQA44" s="35"/>
      <c r="RQI44" s="31"/>
      <c r="RQJ44" s="35"/>
      <c r="RQR44" s="31"/>
      <c r="RQS44" s="35"/>
      <c r="RRA44" s="31"/>
      <c r="RRB44" s="35"/>
      <c r="RRJ44" s="31"/>
      <c r="RRK44" s="35"/>
      <c r="RRS44" s="31"/>
      <c r="RRT44" s="35"/>
      <c r="RSB44" s="31"/>
      <c r="RSC44" s="35"/>
      <c r="RSK44" s="31"/>
      <c r="RSL44" s="35"/>
      <c r="RST44" s="31"/>
      <c r="RSU44" s="35"/>
      <c r="RTC44" s="31"/>
      <c r="RTD44" s="35"/>
      <c r="RTL44" s="31"/>
      <c r="RTM44" s="35"/>
      <c r="RTU44" s="31"/>
      <c r="RTV44" s="35"/>
      <c r="RUD44" s="31"/>
      <c r="RUE44" s="35"/>
      <c r="RUM44" s="31"/>
      <c r="RUN44" s="35"/>
      <c r="RUV44" s="31"/>
      <c r="RUW44" s="35"/>
      <c r="RVE44" s="31"/>
      <c r="RVF44" s="35"/>
      <c r="RVN44" s="31"/>
      <c r="RVO44" s="35"/>
      <c r="RVW44" s="31"/>
      <c r="RVX44" s="35"/>
      <c r="RWF44" s="31"/>
      <c r="RWG44" s="35"/>
      <c r="RWO44" s="31"/>
      <c r="RWP44" s="35"/>
      <c r="RWX44" s="31"/>
      <c r="RWY44" s="35"/>
      <c r="RXG44" s="31"/>
      <c r="RXH44" s="35"/>
      <c r="RXP44" s="31"/>
      <c r="RXQ44" s="35"/>
      <c r="RXY44" s="31"/>
      <c r="RXZ44" s="35"/>
      <c r="RYH44" s="31"/>
      <c r="RYI44" s="35"/>
      <c r="RYQ44" s="31"/>
      <c r="RYR44" s="35"/>
      <c r="RYZ44" s="31"/>
      <c r="RZA44" s="35"/>
      <c r="RZI44" s="31"/>
      <c r="RZJ44" s="35"/>
      <c r="RZR44" s="31"/>
      <c r="RZS44" s="35"/>
      <c r="SAA44" s="31"/>
      <c r="SAB44" s="35"/>
      <c r="SAJ44" s="31"/>
      <c r="SAK44" s="35"/>
      <c r="SAS44" s="31"/>
      <c r="SAT44" s="35"/>
      <c r="SBB44" s="31"/>
      <c r="SBC44" s="35"/>
      <c r="SBK44" s="31"/>
      <c r="SBL44" s="35"/>
      <c r="SBT44" s="31"/>
      <c r="SBU44" s="35"/>
      <c r="SCC44" s="31"/>
      <c r="SCD44" s="35"/>
      <c r="SCL44" s="31"/>
      <c r="SCM44" s="35"/>
      <c r="SCU44" s="31"/>
      <c r="SCV44" s="35"/>
      <c r="SDD44" s="31"/>
      <c r="SDE44" s="35"/>
      <c r="SDM44" s="31"/>
      <c r="SDN44" s="35"/>
      <c r="SDV44" s="31"/>
      <c r="SDW44" s="35"/>
      <c r="SEE44" s="31"/>
      <c r="SEF44" s="35"/>
      <c r="SEN44" s="31"/>
      <c r="SEO44" s="35"/>
      <c r="SEW44" s="31"/>
      <c r="SEX44" s="35"/>
      <c r="SFF44" s="31"/>
      <c r="SFG44" s="35"/>
      <c r="SFO44" s="31"/>
      <c r="SFP44" s="35"/>
      <c r="SFX44" s="31"/>
      <c r="SFY44" s="35"/>
      <c r="SGG44" s="31"/>
      <c r="SGH44" s="35"/>
      <c r="SGP44" s="31"/>
      <c r="SGQ44" s="35"/>
      <c r="SGY44" s="31"/>
      <c r="SGZ44" s="35"/>
      <c r="SHH44" s="31"/>
      <c r="SHI44" s="35"/>
      <c r="SHQ44" s="31"/>
      <c r="SHR44" s="35"/>
      <c r="SHZ44" s="31"/>
      <c r="SIA44" s="35"/>
      <c r="SII44" s="31"/>
      <c r="SIJ44" s="35"/>
      <c r="SIR44" s="31"/>
      <c r="SIS44" s="35"/>
      <c r="SJA44" s="31"/>
      <c r="SJB44" s="35"/>
      <c r="SJJ44" s="31"/>
      <c r="SJK44" s="35"/>
      <c r="SJS44" s="31"/>
      <c r="SJT44" s="35"/>
      <c r="SKB44" s="31"/>
      <c r="SKC44" s="35"/>
      <c r="SKK44" s="31"/>
      <c r="SKL44" s="35"/>
      <c r="SKT44" s="31"/>
      <c r="SKU44" s="35"/>
      <c r="SLC44" s="31"/>
      <c r="SLD44" s="35"/>
      <c r="SLL44" s="31"/>
      <c r="SLM44" s="35"/>
      <c r="SLU44" s="31"/>
      <c r="SLV44" s="35"/>
      <c r="SMD44" s="31"/>
      <c r="SME44" s="35"/>
      <c r="SMM44" s="31"/>
      <c r="SMN44" s="35"/>
      <c r="SMV44" s="31"/>
      <c r="SMW44" s="35"/>
      <c r="SNE44" s="31"/>
      <c r="SNF44" s="35"/>
      <c r="SNN44" s="31"/>
      <c r="SNO44" s="35"/>
      <c r="SNW44" s="31"/>
      <c r="SNX44" s="35"/>
      <c r="SOF44" s="31"/>
      <c r="SOG44" s="35"/>
      <c r="SOO44" s="31"/>
      <c r="SOP44" s="35"/>
      <c r="SOX44" s="31"/>
      <c r="SOY44" s="35"/>
      <c r="SPG44" s="31"/>
      <c r="SPH44" s="35"/>
      <c r="SPP44" s="31"/>
      <c r="SPQ44" s="35"/>
      <c r="SPY44" s="31"/>
      <c r="SPZ44" s="35"/>
      <c r="SQH44" s="31"/>
      <c r="SQI44" s="35"/>
      <c r="SQQ44" s="31"/>
      <c r="SQR44" s="35"/>
      <c r="SQZ44" s="31"/>
      <c r="SRA44" s="35"/>
      <c r="SRI44" s="31"/>
      <c r="SRJ44" s="35"/>
      <c r="SRR44" s="31"/>
      <c r="SRS44" s="35"/>
      <c r="SSA44" s="31"/>
      <c r="SSB44" s="35"/>
      <c r="SSJ44" s="31"/>
      <c r="SSK44" s="35"/>
      <c r="SSS44" s="31"/>
      <c r="SST44" s="35"/>
      <c r="STB44" s="31"/>
      <c r="STC44" s="35"/>
      <c r="STK44" s="31"/>
      <c r="STL44" s="35"/>
      <c r="STT44" s="31"/>
      <c r="STU44" s="35"/>
      <c r="SUC44" s="31"/>
      <c r="SUD44" s="35"/>
      <c r="SUL44" s="31"/>
      <c r="SUM44" s="35"/>
      <c r="SUU44" s="31"/>
      <c r="SUV44" s="35"/>
      <c r="SVD44" s="31"/>
      <c r="SVE44" s="35"/>
      <c r="SVM44" s="31"/>
      <c r="SVN44" s="35"/>
      <c r="SVV44" s="31"/>
      <c r="SVW44" s="35"/>
      <c r="SWE44" s="31"/>
      <c r="SWF44" s="35"/>
      <c r="SWN44" s="31"/>
      <c r="SWO44" s="35"/>
      <c r="SWW44" s="31"/>
      <c r="SWX44" s="35"/>
      <c r="SXF44" s="31"/>
      <c r="SXG44" s="35"/>
      <c r="SXO44" s="31"/>
      <c r="SXP44" s="35"/>
      <c r="SXX44" s="31"/>
      <c r="SXY44" s="35"/>
      <c r="SYG44" s="31"/>
      <c r="SYH44" s="35"/>
      <c r="SYP44" s="31"/>
      <c r="SYQ44" s="35"/>
      <c r="SYY44" s="31"/>
      <c r="SYZ44" s="35"/>
      <c r="SZH44" s="31"/>
      <c r="SZI44" s="35"/>
      <c r="SZQ44" s="31"/>
      <c r="SZR44" s="35"/>
      <c r="SZZ44" s="31"/>
      <c r="TAA44" s="35"/>
      <c r="TAI44" s="31"/>
      <c r="TAJ44" s="35"/>
      <c r="TAR44" s="31"/>
      <c r="TAS44" s="35"/>
      <c r="TBA44" s="31"/>
      <c r="TBB44" s="35"/>
      <c r="TBJ44" s="31"/>
      <c r="TBK44" s="35"/>
      <c r="TBS44" s="31"/>
      <c r="TBT44" s="35"/>
      <c r="TCB44" s="31"/>
      <c r="TCC44" s="35"/>
      <c r="TCK44" s="31"/>
      <c r="TCL44" s="35"/>
      <c r="TCT44" s="31"/>
      <c r="TCU44" s="35"/>
      <c r="TDC44" s="31"/>
      <c r="TDD44" s="35"/>
      <c r="TDL44" s="31"/>
      <c r="TDM44" s="35"/>
      <c r="TDU44" s="31"/>
      <c r="TDV44" s="35"/>
      <c r="TED44" s="31"/>
      <c r="TEE44" s="35"/>
      <c r="TEM44" s="31"/>
      <c r="TEN44" s="35"/>
      <c r="TEV44" s="31"/>
      <c r="TEW44" s="35"/>
      <c r="TFE44" s="31"/>
      <c r="TFF44" s="35"/>
      <c r="TFN44" s="31"/>
      <c r="TFO44" s="35"/>
      <c r="TFW44" s="31"/>
      <c r="TFX44" s="35"/>
      <c r="TGF44" s="31"/>
      <c r="TGG44" s="35"/>
      <c r="TGO44" s="31"/>
      <c r="TGP44" s="35"/>
      <c r="TGX44" s="31"/>
      <c r="TGY44" s="35"/>
      <c r="THG44" s="31"/>
      <c r="THH44" s="35"/>
      <c r="THP44" s="31"/>
      <c r="THQ44" s="35"/>
      <c r="THY44" s="31"/>
      <c r="THZ44" s="35"/>
      <c r="TIH44" s="31"/>
      <c r="TII44" s="35"/>
      <c r="TIQ44" s="31"/>
      <c r="TIR44" s="35"/>
      <c r="TIZ44" s="31"/>
      <c r="TJA44" s="35"/>
      <c r="TJI44" s="31"/>
      <c r="TJJ44" s="35"/>
      <c r="TJR44" s="31"/>
      <c r="TJS44" s="35"/>
      <c r="TKA44" s="31"/>
      <c r="TKB44" s="35"/>
      <c r="TKJ44" s="31"/>
      <c r="TKK44" s="35"/>
      <c r="TKS44" s="31"/>
      <c r="TKT44" s="35"/>
      <c r="TLB44" s="31"/>
      <c r="TLC44" s="35"/>
      <c r="TLK44" s="31"/>
      <c r="TLL44" s="35"/>
      <c r="TLT44" s="31"/>
      <c r="TLU44" s="35"/>
      <c r="TMC44" s="31"/>
      <c r="TMD44" s="35"/>
      <c r="TML44" s="31"/>
      <c r="TMM44" s="35"/>
      <c r="TMU44" s="31"/>
      <c r="TMV44" s="35"/>
      <c r="TND44" s="31"/>
      <c r="TNE44" s="35"/>
      <c r="TNM44" s="31"/>
      <c r="TNN44" s="35"/>
      <c r="TNV44" s="31"/>
      <c r="TNW44" s="35"/>
      <c r="TOE44" s="31"/>
      <c r="TOF44" s="35"/>
      <c r="TON44" s="31"/>
      <c r="TOO44" s="35"/>
      <c r="TOW44" s="31"/>
      <c r="TOX44" s="35"/>
      <c r="TPF44" s="31"/>
      <c r="TPG44" s="35"/>
      <c r="TPO44" s="31"/>
      <c r="TPP44" s="35"/>
      <c r="TPX44" s="31"/>
      <c r="TPY44" s="35"/>
      <c r="TQG44" s="31"/>
      <c r="TQH44" s="35"/>
      <c r="TQP44" s="31"/>
      <c r="TQQ44" s="35"/>
      <c r="TQY44" s="31"/>
      <c r="TQZ44" s="35"/>
      <c r="TRH44" s="31"/>
      <c r="TRI44" s="35"/>
      <c r="TRQ44" s="31"/>
      <c r="TRR44" s="35"/>
      <c r="TRZ44" s="31"/>
      <c r="TSA44" s="35"/>
      <c r="TSI44" s="31"/>
      <c r="TSJ44" s="35"/>
      <c r="TSR44" s="31"/>
      <c r="TSS44" s="35"/>
      <c r="TTA44" s="31"/>
      <c r="TTB44" s="35"/>
      <c r="TTJ44" s="31"/>
      <c r="TTK44" s="35"/>
      <c r="TTS44" s="31"/>
      <c r="TTT44" s="35"/>
      <c r="TUB44" s="31"/>
      <c r="TUC44" s="35"/>
      <c r="TUK44" s="31"/>
      <c r="TUL44" s="35"/>
      <c r="TUT44" s="31"/>
      <c r="TUU44" s="35"/>
      <c r="TVC44" s="31"/>
      <c r="TVD44" s="35"/>
      <c r="TVL44" s="31"/>
      <c r="TVM44" s="35"/>
      <c r="TVU44" s="31"/>
      <c r="TVV44" s="35"/>
      <c r="TWD44" s="31"/>
      <c r="TWE44" s="35"/>
      <c r="TWM44" s="31"/>
      <c r="TWN44" s="35"/>
      <c r="TWV44" s="31"/>
      <c r="TWW44" s="35"/>
      <c r="TXE44" s="31"/>
      <c r="TXF44" s="35"/>
      <c r="TXN44" s="31"/>
      <c r="TXO44" s="35"/>
      <c r="TXW44" s="31"/>
      <c r="TXX44" s="35"/>
      <c r="TYF44" s="31"/>
      <c r="TYG44" s="35"/>
      <c r="TYO44" s="31"/>
      <c r="TYP44" s="35"/>
      <c r="TYX44" s="31"/>
      <c r="TYY44" s="35"/>
      <c r="TZG44" s="31"/>
      <c r="TZH44" s="35"/>
      <c r="TZP44" s="31"/>
      <c r="TZQ44" s="35"/>
      <c r="TZY44" s="31"/>
      <c r="TZZ44" s="35"/>
      <c r="UAH44" s="31"/>
      <c r="UAI44" s="35"/>
      <c r="UAQ44" s="31"/>
      <c r="UAR44" s="35"/>
      <c r="UAZ44" s="31"/>
      <c r="UBA44" s="35"/>
      <c r="UBI44" s="31"/>
      <c r="UBJ44" s="35"/>
      <c r="UBR44" s="31"/>
      <c r="UBS44" s="35"/>
      <c r="UCA44" s="31"/>
      <c r="UCB44" s="35"/>
      <c r="UCJ44" s="31"/>
      <c r="UCK44" s="35"/>
      <c r="UCS44" s="31"/>
      <c r="UCT44" s="35"/>
      <c r="UDB44" s="31"/>
      <c r="UDC44" s="35"/>
      <c r="UDK44" s="31"/>
      <c r="UDL44" s="35"/>
      <c r="UDT44" s="31"/>
      <c r="UDU44" s="35"/>
      <c r="UEC44" s="31"/>
      <c r="UED44" s="35"/>
      <c r="UEL44" s="31"/>
      <c r="UEM44" s="35"/>
      <c r="UEU44" s="31"/>
      <c r="UEV44" s="35"/>
      <c r="UFD44" s="31"/>
      <c r="UFE44" s="35"/>
      <c r="UFM44" s="31"/>
      <c r="UFN44" s="35"/>
      <c r="UFV44" s="31"/>
      <c r="UFW44" s="35"/>
      <c r="UGE44" s="31"/>
      <c r="UGF44" s="35"/>
      <c r="UGN44" s="31"/>
      <c r="UGO44" s="35"/>
      <c r="UGW44" s="31"/>
      <c r="UGX44" s="35"/>
      <c r="UHF44" s="31"/>
      <c r="UHG44" s="35"/>
      <c r="UHO44" s="31"/>
      <c r="UHP44" s="35"/>
      <c r="UHX44" s="31"/>
      <c r="UHY44" s="35"/>
      <c r="UIG44" s="31"/>
      <c r="UIH44" s="35"/>
      <c r="UIP44" s="31"/>
      <c r="UIQ44" s="35"/>
      <c r="UIY44" s="31"/>
      <c r="UIZ44" s="35"/>
      <c r="UJH44" s="31"/>
      <c r="UJI44" s="35"/>
      <c r="UJQ44" s="31"/>
      <c r="UJR44" s="35"/>
      <c r="UJZ44" s="31"/>
      <c r="UKA44" s="35"/>
      <c r="UKI44" s="31"/>
      <c r="UKJ44" s="35"/>
      <c r="UKR44" s="31"/>
      <c r="UKS44" s="35"/>
      <c r="ULA44" s="31"/>
      <c r="ULB44" s="35"/>
      <c r="ULJ44" s="31"/>
      <c r="ULK44" s="35"/>
      <c r="ULS44" s="31"/>
      <c r="ULT44" s="35"/>
      <c r="UMB44" s="31"/>
      <c r="UMC44" s="35"/>
      <c r="UMK44" s="31"/>
      <c r="UML44" s="35"/>
      <c r="UMT44" s="31"/>
      <c r="UMU44" s="35"/>
      <c r="UNC44" s="31"/>
      <c r="UND44" s="35"/>
      <c r="UNL44" s="31"/>
      <c r="UNM44" s="35"/>
      <c r="UNU44" s="31"/>
      <c r="UNV44" s="35"/>
      <c r="UOD44" s="31"/>
      <c r="UOE44" s="35"/>
      <c r="UOM44" s="31"/>
      <c r="UON44" s="35"/>
      <c r="UOV44" s="31"/>
      <c r="UOW44" s="35"/>
      <c r="UPE44" s="31"/>
      <c r="UPF44" s="35"/>
      <c r="UPN44" s="31"/>
      <c r="UPO44" s="35"/>
      <c r="UPW44" s="31"/>
      <c r="UPX44" s="35"/>
      <c r="UQF44" s="31"/>
      <c r="UQG44" s="35"/>
      <c r="UQO44" s="31"/>
      <c r="UQP44" s="35"/>
      <c r="UQX44" s="31"/>
      <c r="UQY44" s="35"/>
      <c r="URG44" s="31"/>
      <c r="URH44" s="35"/>
      <c r="URP44" s="31"/>
      <c r="URQ44" s="35"/>
      <c r="URY44" s="31"/>
      <c r="URZ44" s="35"/>
      <c r="USH44" s="31"/>
      <c r="USI44" s="35"/>
      <c r="USQ44" s="31"/>
      <c r="USR44" s="35"/>
      <c r="USZ44" s="31"/>
      <c r="UTA44" s="35"/>
      <c r="UTI44" s="31"/>
      <c r="UTJ44" s="35"/>
      <c r="UTR44" s="31"/>
      <c r="UTS44" s="35"/>
      <c r="UUA44" s="31"/>
      <c r="UUB44" s="35"/>
      <c r="UUJ44" s="31"/>
      <c r="UUK44" s="35"/>
      <c r="UUS44" s="31"/>
      <c r="UUT44" s="35"/>
      <c r="UVB44" s="31"/>
      <c r="UVC44" s="35"/>
      <c r="UVK44" s="31"/>
      <c r="UVL44" s="35"/>
      <c r="UVT44" s="31"/>
      <c r="UVU44" s="35"/>
      <c r="UWC44" s="31"/>
      <c r="UWD44" s="35"/>
      <c r="UWL44" s="31"/>
      <c r="UWM44" s="35"/>
      <c r="UWU44" s="31"/>
      <c r="UWV44" s="35"/>
      <c r="UXD44" s="31"/>
      <c r="UXE44" s="35"/>
      <c r="UXM44" s="31"/>
      <c r="UXN44" s="35"/>
      <c r="UXV44" s="31"/>
      <c r="UXW44" s="35"/>
      <c r="UYE44" s="31"/>
      <c r="UYF44" s="35"/>
      <c r="UYN44" s="31"/>
      <c r="UYO44" s="35"/>
      <c r="UYW44" s="31"/>
      <c r="UYX44" s="35"/>
      <c r="UZF44" s="31"/>
      <c r="UZG44" s="35"/>
      <c r="UZO44" s="31"/>
      <c r="UZP44" s="35"/>
      <c r="UZX44" s="31"/>
      <c r="UZY44" s="35"/>
      <c r="VAG44" s="31"/>
      <c r="VAH44" s="35"/>
      <c r="VAP44" s="31"/>
      <c r="VAQ44" s="35"/>
      <c r="VAY44" s="31"/>
      <c r="VAZ44" s="35"/>
      <c r="VBH44" s="31"/>
      <c r="VBI44" s="35"/>
      <c r="VBQ44" s="31"/>
      <c r="VBR44" s="35"/>
      <c r="VBZ44" s="31"/>
      <c r="VCA44" s="35"/>
      <c r="VCI44" s="31"/>
      <c r="VCJ44" s="35"/>
      <c r="VCR44" s="31"/>
      <c r="VCS44" s="35"/>
      <c r="VDA44" s="31"/>
      <c r="VDB44" s="35"/>
      <c r="VDJ44" s="31"/>
      <c r="VDK44" s="35"/>
      <c r="VDS44" s="31"/>
      <c r="VDT44" s="35"/>
      <c r="VEB44" s="31"/>
      <c r="VEC44" s="35"/>
      <c r="VEK44" s="31"/>
      <c r="VEL44" s="35"/>
      <c r="VET44" s="31"/>
      <c r="VEU44" s="35"/>
      <c r="VFC44" s="31"/>
      <c r="VFD44" s="35"/>
      <c r="VFL44" s="31"/>
      <c r="VFM44" s="35"/>
      <c r="VFU44" s="31"/>
      <c r="VFV44" s="35"/>
      <c r="VGD44" s="31"/>
      <c r="VGE44" s="35"/>
      <c r="VGM44" s="31"/>
      <c r="VGN44" s="35"/>
      <c r="VGV44" s="31"/>
      <c r="VGW44" s="35"/>
      <c r="VHE44" s="31"/>
      <c r="VHF44" s="35"/>
      <c r="VHN44" s="31"/>
      <c r="VHO44" s="35"/>
      <c r="VHW44" s="31"/>
      <c r="VHX44" s="35"/>
      <c r="VIF44" s="31"/>
      <c r="VIG44" s="35"/>
      <c r="VIO44" s="31"/>
      <c r="VIP44" s="35"/>
      <c r="VIX44" s="31"/>
      <c r="VIY44" s="35"/>
      <c r="VJG44" s="31"/>
      <c r="VJH44" s="35"/>
      <c r="VJP44" s="31"/>
      <c r="VJQ44" s="35"/>
      <c r="VJY44" s="31"/>
      <c r="VJZ44" s="35"/>
      <c r="VKH44" s="31"/>
      <c r="VKI44" s="35"/>
      <c r="VKQ44" s="31"/>
      <c r="VKR44" s="35"/>
      <c r="VKZ44" s="31"/>
      <c r="VLA44" s="35"/>
      <c r="VLI44" s="31"/>
      <c r="VLJ44" s="35"/>
      <c r="VLR44" s="31"/>
      <c r="VLS44" s="35"/>
      <c r="VMA44" s="31"/>
      <c r="VMB44" s="35"/>
      <c r="VMJ44" s="31"/>
      <c r="VMK44" s="35"/>
      <c r="VMS44" s="31"/>
      <c r="VMT44" s="35"/>
      <c r="VNB44" s="31"/>
      <c r="VNC44" s="35"/>
      <c r="VNK44" s="31"/>
      <c r="VNL44" s="35"/>
      <c r="VNT44" s="31"/>
      <c r="VNU44" s="35"/>
      <c r="VOC44" s="31"/>
      <c r="VOD44" s="35"/>
      <c r="VOL44" s="31"/>
      <c r="VOM44" s="35"/>
      <c r="VOU44" s="31"/>
      <c r="VOV44" s="35"/>
      <c r="VPD44" s="31"/>
      <c r="VPE44" s="35"/>
      <c r="VPM44" s="31"/>
      <c r="VPN44" s="35"/>
      <c r="VPV44" s="31"/>
      <c r="VPW44" s="35"/>
      <c r="VQE44" s="31"/>
      <c r="VQF44" s="35"/>
      <c r="VQN44" s="31"/>
      <c r="VQO44" s="35"/>
      <c r="VQW44" s="31"/>
      <c r="VQX44" s="35"/>
      <c r="VRF44" s="31"/>
      <c r="VRG44" s="35"/>
      <c r="VRO44" s="31"/>
      <c r="VRP44" s="35"/>
      <c r="VRX44" s="31"/>
      <c r="VRY44" s="35"/>
      <c r="VSG44" s="31"/>
      <c r="VSH44" s="35"/>
      <c r="VSP44" s="31"/>
      <c r="VSQ44" s="35"/>
      <c r="VSY44" s="31"/>
      <c r="VSZ44" s="35"/>
      <c r="VTH44" s="31"/>
      <c r="VTI44" s="35"/>
      <c r="VTQ44" s="31"/>
      <c r="VTR44" s="35"/>
      <c r="VTZ44" s="31"/>
      <c r="VUA44" s="35"/>
      <c r="VUI44" s="31"/>
      <c r="VUJ44" s="35"/>
      <c r="VUR44" s="31"/>
      <c r="VUS44" s="35"/>
      <c r="VVA44" s="31"/>
      <c r="VVB44" s="35"/>
      <c r="VVJ44" s="31"/>
      <c r="VVK44" s="35"/>
      <c r="VVS44" s="31"/>
      <c r="VVT44" s="35"/>
      <c r="VWB44" s="31"/>
      <c r="VWC44" s="35"/>
      <c r="VWK44" s="31"/>
      <c r="VWL44" s="35"/>
      <c r="VWT44" s="31"/>
      <c r="VWU44" s="35"/>
      <c r="VXC44" s="31"/>
      <c r="VXD44" s="35"/>
      <c r="VXL44" s="31"/>
      <c r="VXM44" s="35"/>
      <c r="VXU44" s="31"/>
      <c r="VXV44" s="35"/>
      <c r="VYD44" s="31"/>
      <c r="VYE44" s="35"/>
      <c r="VYM44" s="31"/>
      <c r="VYN44" s="35"/>
      <c r="VYV44" s="31"/>
      <c r="VYW44" s="35"/>
      <c r="VZE44" s="31"/>
      <c r="VZF44" s="35"/>
      <c r="VZN44" s="31"/>
      <c r="VZO44" s="35"/>
      <c r="VZW44" s="31"/>
      <c r="VZX44" s="35"/>
      <c r="WAF44" s="31"/>
      <c r="WAG44" s="35"/>
      <c r="WAO44" s="31"/>
      <c r="WAP44" s="35"/>
      <c r="WAX44" s="31"/>
      <c r="WAY44" s="35"/>
      <c r="WBG44" s="31"/>
      <c r="WBH44" s="35"/>
      <c r="WBP44" s="31"/>
      <c r="WBQ44" s="35"/>
      <c r="WBY44" s="31"/>
      <c r="WBZ44" s="35"/>
      <c r="WCH44" s="31"/>
      <c r="WCI44" s="35"/>
      <c r="WCQ44" s="31"/>
      <c r="WCR44" s="35"/>
      <c r="WCZ44" s="31"/>
      <c r="WDA44" s="35"/>
      <c r="WDI44" s="31"/>
      <c r="WDJ44" s="35"/>
      <c r="WDR44" s="31"/>
      <c r="WDS44" s="35"/>
      <c r="WEA44" s="31"/>
      <c r="WEB44" s="35"/>
      <c r="WEJ44" s="31"/>
      <c r="WEK44" s="35"/>
      <c r="WES44" s="31"/>
      <c r="WET44" s="35"/>
      <c r="WFB44" s="31"/>
      <c r="WFC44" s="35"/>
      <c r="WFK44" s="31"/>
      <c r="WFL44" s="35"/>
      <c r="WFT44" s="31"/>
      <c r="WFU44" s="35"/>
      <c r="WGC44" s="31"/>
      <c r="WGD44" s="35"/>
      <c r="WGL44" s="31"/>
      <c r="WGM44" s="35"/>
      <c r="WGU44" s="31"/>
      <c r="WGV44" s="35"/>
      <c r="WHD44" s="31"/>
      <c r="WHE44" s="35"/>
      <c r="WHM44" s="31"/>
      <c r="WHN44" s="35"/>
      <c r="WHV44" s="31"/>
      <c r="WHW44" s="35"/>
      <c r="WIE44" s="31"/>
      <c r="WIF44" s="35"/>
      <c r="WIN44" s="31"/>
      <c r="WIO44" s="35"/>
      <c r="WIW44" s="31"/>
      <c r="WIX44" s="35"/>
      <c r="WJF44" s="31"/>
      <c r="WJG44" s="35"/>
      <c r="WJO44" s="31"/>
      <c r="WJP44" s="35"/>
      <c r="WJX44" s="31"/>
      <c r="WJY44" s="35"/>
      <c r="WKG44" s="31"/>
      <c r="WKH44" s="35"/>
      <c r="WKP44" s="31"/>
      <c r="WKQ44" s="35"/>
      <c r="WKY44" s="31"/>
      <c r="WKZ44" s="35"/>
      <c r="WLH44" s="31"/>
      <c r="WLI44" s="35"/>
      <c r="WLQ44" s="31"/>
      <c r="WLR44" s="35"/>
      <c r="WLZ44" s="31"/>
      <c r="WMA44" s="35"/>
      <c r="WMI44" s="31"/>
      <c r="WMJ44" s="35"/>
      <c r="WMR44" s="31"/>
      <c r="WMS44" s="35"/>
      <c r="WNA44" s="31"/>
      <c r="WNB44" s="35"/>
      <c r="WNJ44" s="31"/>
      <c r="WNK44" s="35"/>
      <c r="WNS44" s="31"/>
      <c r="WNT44" s="35"/>
      <c r="WOB44" s="31"/>
      <c r="WOC44" s="35"/>
      <c r="WOK44" s="31"/>
      <c r="WOL44" s="35"/>
      <c r="WOT44" s="31"/>
      <c r="WOU44" s="35"/>
      <c r="WPC44" s="31"/>
      <c r="WPD44" s="35"/>
      <c r="WPL44" s="31"/>
      <c r="WPM44" s="35"/>
      <c r="WPU44" s="31"/>
      <c r="WPV44" s="35"/>
      <c r="WQD44" s="31"/>
      <c r="WQE44" s="35"/>
      <c r="WQM44" s="31"/>
      <c r="WQN44" s="35"/>
      <c r="WQV44" s="31"/>
      <c r="WQW44" s="35"/>
      <c r="WRE44" s="31"/>
      <c r="WRF44" s="35"/>
      <c r="WRN44" s="31"/>
      <c r="WRO44" s="35"/>
      <c r="WRW44" s="31"/>
      <c r="WRX44" s="35"/>
      <c r="WSF44" s="31"/>
      <c r="WSG44" s="35"/>
      <c r="WSO44" s="31"/>
      <c r="WSP44" s="35"/>
      <c r="WSX44" s="31"/>
      <c r="WSY44" s="35"/>
      <c r="WTG44" s="31"/>
      <c r="WTH44" s="35"/>
      <c r="WTP44" s="31"/>
      <c r="WTQ44" s="35"/>
      <c r="WTY44" s="31"/>
      <c r="WTZ44" s="35"/>
      <c r="WUH44" s="31"/>
      <c r="WUI44" s="35"/>
      <c r="WUQ44" s="31"/>
      <c r="WUR44" s="35"/>
      <c r="WUZ44" s="31"/>
      <c r="WVA44" s="35"/>
      <c r="WVI44" s="31"/>
      <c r="WVJ44" s="35"/>
      <c r="WVR44" s="31"/>
      <c r="WVS44" s="35"/>
      <c r="WWA44" s="31"/>
      <c r="WWB44" s="35"/>
      <c r="WWJ44" s="31"/>
      <c r="WWK44" s="35"/>
      <c r="WWS44" s="31"/>
      <c r="WWT44" s="35"/>
      <c r="WXB44" s="31"/>
      <c r="WXC44" s="35"/>
      <c r="WXK44" s="31"/>
      <c r="WXL44" s="35"/>
      <c r="WXT44" s="31"/>
      <c r="WXU44" s="35"/>
      <c r="WYC44" s="31"/>
      <c r="WYD44" s="35"/>
      <c r="WYL44" s="31"/>
      <c r="WYM44" s="35"/>
      <c r="WYU44" s="31"/>
      <c r="WYV44" s="35"/>
      <c r="WZD44" s="31"/>
      <c r="WZE44" s="35"/>
      <c r="WZM44" s="31"/>
      <c r="WZN44" s="35"/>
      <c r="WZV44" s="31"/>
      <c r="WZW44" s="35"/>
      <c r="XAE44" s="31"/>
      <c r="XAF44" s="35"/>
      <c r="XAN44" s="31"/>
      <c r="XAO44" s="35"/>
      <c r="XAW44" s="31"/>
      <c r="XAX44" s="35"/>
      <c r="XBF44" s="31"/>
      <c r="XBG44" s="35"/>
      <c r="XBO44" s="31"/>
      <c r="XBP44" s="35"/>
      <c r="XBX44" s="31"/>
      <c r="XBY44" s="35"/>
      <c r="XCG44" s="31"/>
      <c r="XCH44" s="35"/>
      <c r="XCP44" s="31"/>
      <c r="XCQ44" s="35"/>
      <c r="XCY44" s="31"/>
      <c r="XCZ44" s="35"/>
      <c r="XDH44" s="31"/>
      <c r="XDI44" s="35"/>
      <c r="XDQ44" s="31"/>
      <c r="XDR44" s="35"/>
      <c r="XDZ44" s="31"/>
      <c r="XEA44" s="35"/>
      <c r="XEI44" s="31"/>
      <c r="XEJ44" s="35"/>
      <c r="XER44" s="31"/>
      <c r="XES44" s="35"/>
      <c r="XFA44" s="31"/>
      <c r="XFB44" s="35"/>
    </row>
    <row r="45" spans="1:1019 1027:2045 2053:3071 3079:5114 5122:6140 6148:7166 7174:8192 8200:9209 9217:10235 10243:11261 11269:12287 12295:14330 14338:15356 15364:16382" ht="15.9" customHeight="1" x14ac:dyDescent="0.3">
      <c r="A45" s="45">
        <f t="shared" si="0"/>
        <v>2018</v>
      </c>
      <c r="B45" s="35">
        <v>129614.28344037941</v>
      </c>
      <c r="C45" s="36">
        <v>390272.83056220185</v>
      </c>
      <c r="D45" s="36">
        <v>426712.94303023932</v>
      </c>
      <c r="E45" s="36">
        <v>142162.20255043317</v>
      </c>
      <c r="F45" s="36">
        <v>43007.544145892592</v>
      </c>
      <c r="G45" s="36">
        <v>1131769.8037291463</v>
      </c>
      <c r="H45" s="36">
        <f>IF(SUM('BdP_Series Longas'!D65*1000)=0,"",SUM('BdP_Series Longas'!D65*1000))</f>
        <v>35953400</v>
      </c>
      <c r="I45" s="36">
        <f>IF(SUM('BdP_Series Longas'!E65*1000)=0,"",SUM('BdP_Series Longas'!E65*1000))</f>
        <v>205184200</v>
      </c>
    </row>
    <row r="46" spans="1:1019 1027:2045 2053:3071 3079:5114 5122:6140 6148:7166 7174:8192 8200:9209 9217:10235 10243:11261 11269:12287 12295:14330 14338:15356 15364:16382" ht="15.9" customHeight="1" x14ac:dyDescent="0.3">
      <c r="A46" s="45">
        <f t="shared" si="0"/>
        <v>2019</v>
      </c>
      <c r="B46" s="35">
        <v>101990.25155688501</v>
      </c>
      <c r="C46" s="36">
        <v>488130.06947987096</v>
      </c>
      <c r="D46" s="36">
        <v>446126.15304669348</v>
      </c>
      <c r="E46" s="36">
        <v>160185.72545438152</v>
      </c>
      <c r="F46" s="36">
        <v>46162.977105937352</v>
      </c>
      <c r="G46" s="36">
        <v>1242595.1766437683</v>
      </c>
      <c r="H46" s="36">
        <f>IF(SUM('BdP_Series Longas'!D66*1000)=0,"",SUM('BdP_Series Longas'!D66*1000))</f>
        <v>38815100</v>
      </c>
      <c r="I46" s="36">
        <f>IF(SUM('BdP_Series Longas'!E66*1000)=0,"",SUM('BdP_Series Longas'!E66*1000))</f>
        <v>214374700</v>
      </c>
    </row>
    <row r="47" spans="1:1019 1027:2045 2053:3071 3079:5114 5122:6140 6148:7166 7174:8192 8200:9209 9217:10235 10243:11261 11269:12287 12295:14330 14338:15356 15364:16382" ht="15.9" customHeight="1" x14ac:dyDescent="0.3">
      <c r="A47" s="45">
        <f t="shared" si="0"/>
        <v>2020</v>
      </c>
      <c r="B47" s="36">
        <v>300315.03549022885</v>
      </c>
      <c r="C47" s="36">
        <v>421092.10122949164</v>
      </c>
      <c r="D47" s="36">
        <v>484912.26938025933</v>
      </c>
      <c r="E47" s="36">
        <v>135184.78893716939</v>
      </c>
      <c r="F47" s="36">
        <v>50103.459526148079</v>
      </c>
      <c r="G47" s="36">
        <v>1391607.6545632973</v>
      </c>
      <c r="H47" s="36">
        <f>IF(SUM('BdP_Series Longas'!D67*1000)=0,"",SUM('BdP_Series Longas'!D67*1000))</f>
        <v>38509799.999999993</v>
      </c>
      <c r="I47" s="36">
        <f>IF(SUM('BdP_Series Longas'!E67*1000)=0,"",SUM('BdP_Series Longas'!E67*1000))</f>
        <v>200518900.00000003</v>
      </c>
    </row>
    <row r="48" spans="1:1019 1027:2045 2053:3071 3079:5114 5122:6140 6148:7166 7174:8192 8200:9209 9217:10235 10243:11261 11269:12287 12295:14330 14338:15356 15364:16382" ht="15.9" customHeight="1" x14ac:dyDescent="0.3">
      <c r="A48" s="45">
        <f t="shared" si="0"/>
        <v>2021</v>
      </c>
      <c r="B48" s="36">
        <v>179586.14252612757</v>
      </c>
      <c r="C48" s="36">
        <v>544493.99555740017</v>
      </c>
      <c r="D48" s="36">
        <v>476760.98876971699</v>
      </c>
      <c r="E48" s="36">
        <v>187699.93744456238</v>
      </c>
      <c r="F48" s="36">
        <v>54858.395957345383</v>
      </c>
      <c r="G48" s="36">
        <v>1443399.4602551523</v>
      </c>
      <c r="H48" s="36">
        <f>IF(SUM('BdP_Series Longas'!D68*1000)=0,"",SUM('BdP_Series Longas'!D68*1000))</f>
        <v>43639400</v>
      </c>
      <c r="I48" s="36">
        <f>IF(SUM('BdP_Series Longas'!E68*1000)=0,"",SUM('BdP_Series Longas'!E68*1000))</f>
        <v>216053300</v>
      </c>
    </row>
    <row r="49" spans="1:10" ht="15.9" customHeight="1" x14ac:dyDescent="0.3">
      <c r="A49" s="45">
        <f t="shared" si="0"/>
        <v>2022</v>
      </c>
      <c r="B49" s="36">
        <v>109004.90741899784</v>
      </c>
      <c r="C49" s="36">
        <v>622453.19084644283</v>
      </c>
      <c r="D49" s="36">
        <v>537736.96675325418</v>
      </c>
      <c r="E49" s="36">
        <v>223453.34536471264</v>
      </c>
      <c r="F49" s="36">
        <v>53504.136230920616</v>
      </c>
      <c r="G49" s="36">
        <v>1546152.5466143279</v>
      </c>
      <c r="H49" s="36">
        <f>IF(SUM('BdP_Series Longas'!D69*1000)=0,"",SUM('BdP_Series Longas'!D69*1000))</f>
        <v>48665500</v>
      </c>
      <c r="I49" s="36">
        <f>IF(SUM('BdP_Series Longas'!E69*1000)=0,"",SUM('BdP_Series Longas'!E69*1000))</f>
        <v>242340900.00000003</v>
      </c>
    </row>
    <row r="50" spans="1:10" ht="15.9" customHeight="1" x14ac:dyDescent="0.3">
      <c r="A50" s="45">
        <f t="shared" si="0"/>
        <v>2023</v>
      </c>
      <c r="B50" s="36"/>
      <c r="C50" s="36"/>
      <c r="D50" s="36"/>
      <c r="E50" s="36"/>
      <c r="F50" s="36"/>
      <c r="G50" s="36"/>
      <c r="H50" s="36">
        <f>IF(SUM('BdP_Series Longas'!D70*1000)=0,"",SUM('BdP_Series Longas'!D70*1000))</f>
        <v>51472200</v>
      </c>
      <c r="I50" s="36">
        <f>IF(SUM('BdP_Series Longas'!E70*1000)=0,"",SUM('BdP_Series Longas'!E70*1000))</f>
        <v>265502900.00000003</v>
      </c>
    </row>
    <row r="51" spans="1:10" ht="15.9" customHeight="1" thickBot="1" x14ac:dyDescent="0.35">
      <c r="A51" s="46"/>
      <c r="B51" s="47"/>
      <c r="C51" s="48"/>
      <c r="D51" s="48"/>
      <c r="E51" s="48"/>
      <c r="F51" s="48"/>
      <c r="G51" s="48"/>
      <c r="H51" s="48"/>
      <c r="I51" s="48"/>
    </row>
    <row r="52" spans="1:10" ht="42" customHeight="1" x14ac:dyDescent="0.3">
      <c r="A52" s="74" t="s">
        <v>68</v>
      </c>
      <c r="B52" s="74"/>
      <c r="C52" s="74"/>
      <c r="D52" s="74"/>
      <c r="E52" s="74"/>
      <c r="F52" s="74"/>
      <c r="G52" s="74"/>
      <c r="H52" s="74"/>
      <c r="I52" s="74"/>
      <c r="J52" s="38"/>
    </row>
    <row r="53" spans="1:10" ht="87" customHeight="1" x14ac:dyDescent="0.3">
      <c r="A53" s="74" t="s">
        <v>64</v>
      </c>
      <c r="B53" s="74"/>
      <c r="C53" s="74"/>
      <c r="D53" s="74"/>
      <c r="E53" s="74"/>
      <c r="F53" s="74"/>
      <c r="G53" s="74"/>
      <c r="H53" s="74"/>
      <c r="I53" s="74"/>
      <c r="J53" s="38"/>
    </row>
    <row r="54" spans="1:10" s="42" customFormat="1" ht="15" customHeight="1" x14ac:dyDescent="0.3">
      <c r="A54" s="84" t="str">
        <f>"2007"&amp;"-"&amp;Saude_Cor_Dados_Graf!T4&amp;":"</f>
        <v>2007-2022:</v>
      </c>
      <c r="B54" s="84"/>
      <c r="C54" s="84"/>
      <c r="D54" s="84"/>
      <c r="E54" s="84"/>
      <c r="F54" s="84"/>
      <c r="G54" s="84"/>
      <c r="H54" s="84"/>
      <c r="I54" s="84"/>
      <c r="J54" s="50"/>
    </row>
    <row r="55" spans="1:10" ht="87.6" customHeight="1" x14ac:dyDescent="0.3">
      <c r="A55" s="74" t="s">
        <v>131</v>
      </c>
      <c r="B55" s="74"/>
      <c r="C55" s="74"/>
      <c r="D55" s="74"/>
      <c r="E55" s="74"/>
      <c r="F55" s="74"/>
      <c r="G55" s="74"/>
      <c r="H55" s="74"/>
      <c r="I55" s="74"/>
      <c r="J55" s="38"/>
    </row>
    <row r="56" spans="1:10" x14ac:dyDescent="0.3">
      <c r="A56" s="74" t="s">
        <v>61</v>
      </c>
      <c r="B56" s="74"/>
      <c r="C56" s="74"/>
      <c r="D56" s="74"/>
      <c r="E56" s="74"/>
      <c r="F56" s="74"/>
      <c r="G56" s="74"/>
      <c r="H56" s="74"/>
      <c r="I56" s="74"/>
      <c r="J56" s="38"/>
    </row>
    <row r="57" spans="1:10" ht="29.25" customHeight="1" x14ac:dyDescent="0.3">
      <c r="A57" s="74" t="s">
        <v>34</v>
      </c>
      <c r="B57" s="74"/>
      <c r="C57" s="74"/>
      <c r="D57" s="74"/>
      <c r="E57" s="74"/>
      <c r="F57" s="74"/>
      <c r="G57" s="74"/>
      <c r="H57" s="74"/>
      <c r="I57" s="74"/>
      <c r="J57" s="39"/>
    </row>
    <row r="58" spans="1:10" x14ac:dyDescent="0.3">
      <c r="A58" s="40"/>
      <c r="J58" s="39"/>
    </row>
    <row r="59" spans="1:10" x14ac:dyDescent="0.3">
      <c r="J59" s="39"/>
    </row>
  </sheetData>
  <sheetProtection algorithmName="SHA-512" hashValue="3PlMfEDC47L+lRKjfk5W0hYTO1SkzCTXBaoT5So63Oye4xhkWZlzdZgXqjAuV1KYJiet+l/LyctiBvxCqA0ooA==" saltValue="A9kXtvYGX61wib6znvE4mw==" spinCount="100000" sheet="1" objects="1" scenarios="1" autoFilter="0"/>
  <mergeCells count="10">
    <mergeCell ref="A55:I55"/>
    <mergeCell ref="A56:I56"/>
    <mergeCell ref="A57:I57"/>
    <mergeCell ref="A1:I1"/>
    <mergeCell ref="A3:A4"/>
    <mergeCell ref="B3:G3"/>
    <mergeCell ref="H3:I3"/>
    <mergeCell ref="A52:I52"/>
    <mergeCell ref="A53:I53"/>
    <mergeCell ref="A54:I54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fitToHeight="0" orientation="landscape" verticalDpi="300" r:id="rId1"/>
  <headerFooter alignWithMargins="0"/>
  <colBreaks count="1" manualBreakCount="1">
    <brk id="7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Folha29">
    <tabColor rgb="FF00B050"/>
    <pageSetUpPr fitToPage="1"/>
  </sheetPr>
  <dimension ref="A1:CP48"/>
  <sheetViews>
    <sheetView showGridLines="0" zoomScaleNormal="100" workbookViewId="0">
      <pane ySplit="2" topLeftCell="A45" activePane="bottomLeft" state="frozen"/>
      <selection pane="bottomLeft" activeCell="A46" sqref="A46:X46"/>
    </sheetView>
  </sheetViews>
  <sheetFormatPr defaultColWidth="7" defaultRowHeight="14.4" x14ac:dyDescent="0.3"/>
  <cols>
    <col min="1" max="27" width="9.109375" style="34" customWidth="1"/>
    <col min="28" max="30" width="11.5546875" style="34" customWidth="1"/>
    <col min="31" max="16384" width="7" style="34"/>
  </cols>
  <sheetData>
    <row r="1" spans="1:94" s="22" customFormat="1" ht="33" customHeight="1" x14ac:dyDescent="0.3">
      <c r="A1" s="85" t="s">
        <v>39</v>
      </c>
      <c r="B1" s="85"/>
    </row>
    <row r="2" spans="1:94" s="23" customFormat="1" ht="19.5" customHeight="1" x14ac:dyDescent="0.3">
      <c r="A2" s="86" t="str">
        <f>Saude_Cor_Dados_Graf!B1&amp; " - Investimento em Infraestruturas de Saúde - Preços correntes"</f>
        <v>Norte - Investimento em Infraestruturas de Saúde - Preços correntes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</row>
    <row r="3" spans="1:94" s="23" customFormat="1" ht="19.5" customHeight="1" x14ac:dyDescent="0.3"/>
    <row r="4" spans="1:94" s="30" customFormat="1" ht="30" customHeight="1" x14ac:dyDescent="0.3">
      <c r="C4" s="29"/>
      <c r="D4" s="29"/>
      <c r="F4" s="29"/>
      <c r="G4" s="29"/>
      <c r="I4" s="29"/>
      <c r="J4" s="29"/>
      <c r="L4" s="29"/>
      <c r="M4" s="29"/>
      <c r="O4" s="29"/>
      <c r="P4" s="29"/>
      <c r="R4" s="29"/>
      <c r="S4" s="29"/>
      <c r="U4" s="29"/>
      <c r="V4" s="29"/>
      <c r="X4" s="29"/>
      <c r="Y4" s="29"/>
      <c r="AA4" s="29"/>
      <c r="AB4" s="29"/>
      <c r="AD4" s="29"/>
      <c r="AE4" s="29"/>
      <c r="AG4" s="29"/>
      <c r="AH4" s="29"/>
      <c r="AJ4" s="29"/>
      <c r="AK4" s="29"/>
      <c r="AM4" s="29"/>
      <c r="AN4" s="29"/>
      <c r="AP4" s="29"/>
      <c r="AQ4" s="29"/>
      <c r="AS4" s="29"/>
      <c r="AT4" s="29"/>
      <c r="AV4" s="29"/>
      <c r="AW4" s="29"/>
      <c r="AY4" s="29"/>
      <c r="AZ4" s="29"/>
      <c r="BB4" s="29"/>
      <c r="BC4" s="29"/>
      <c r="BE4" s="29"/>
      <c r="BF4" s="29"/>
      <c r="BH4" s="29"/>
      <c r="BI4" s="29"/>
      <c r="BK4" s="29"/>
      <c r="BL4" s="29"/>
      <c r="BN4" s="29"/>
      <c r="BO4" s="29"/>
      <c r="BQ4" s="29"/>
      <c r="BR4" s="29"/>
      <c r="BT4" s="29"/>
      <c r="BU4" s="29"/>
      <c r="BW4" s="29"/>
      <c r="BX4" s="29"/>
      <c r="BZ4" s="29"/>
      <c r="CA4" s="29"/>
      <c r="CC4" s="29"/>
      <c r="CD4" s="29"/>
      <c r="CF4" s="29"/>
      <c r="CG4" s="29"/>
      <c r="CI4" s="29"/>
      <c r="CJ4" s="29"/>
      <c r="CL4" s="29"/>
      <c r="CM4" s="29"/>
      <c r="CO4" s="29"/>
      <c r="CP4" s="29"/>
    </row>
    <row r="5" spans="1:94" ht="20.100000000000001" customHeight="1" x14ac:dyDescent="0.3"/>
    <row r="6" spans="1:94" ht="20.100000000000001" customHeight="1" x14ac:dyDescent="0.3"/>
    <row r="7" spans="1:94" ht="20.100000000000001" customHeight="1" x14ac:dyDescent="0.3"/>
    <row r="8" spans="1:94" ht="20.100000000000001" customHeight="1" x14ac:dyDescent="0.3"/>
    <row r="9" spans="1:94" ht="20.100000000000001" customHeight="1" x14ac:dyDescent="0.3"/>
    <row r="10" spans="1:94" ht="20.100000000000001" customHeight="1" x14ac:dyDescent="0.3"/>
    <row r="11" spans="1:94" ht="20.100000000000001" customHeight="1" x14ac:dyDescent="0.3"/>
    <row r="12" spans="1:94" ht="20.100000000000001" customHeight="1" x14ac:dyDescent="0.3"/>
    <row r="13" spans="1:94" ht="20.100000000000001" customHeight="1" x14ac:dyDescent="0.3"/>
    <row r="14" spans="1:94" ht="20.100000000000001" customHeight="1" x14ac:dyDescent="0.3"/>
    <row r="15" spans="1:94" ht="20.100000000000001" customHeight="1" x14ac:dyDescent="0.3"/>
    <row r="16" spans="1:94" ht="20.100000000000001" customHeight="1" x14ac:dyDescent="0.3"/>
    <row r="17" s="34" customFormat="1" ht="20.100000000000001" customHeight="1" x14ac:dyDescent="0.3"/>
    <row r="18" s="34" customFormat="1" ht="20.100000000000001" customHeight="1" x14ac:dyDescent="0.3"/>
    <row r="19" s="34" customFormat="1" ht="20.100000000000001" customHeight="1" x14ac:dyDescent="0.3"/>
    <row r="20" s="34" customFormat="1" ht="20.100000000000001" customHeight="1" x14ac:dyDescent="0.3"/>
    <row r="21" s="34" customFormat="1" ht="20.100000000000001" customHeight="1" x14ac:dyDescent="0.3"/>
    <row r="22" s="34" customFormat="1" ht="20.100000000000001" customHeight="1" x14ac:dyDescent="0.3"/>
    <row r="23" s="34" customFormat="1" ht="20.100000000000001" customHeight="1" x14ac:dyDescent="0.3"/>
    <row r="24" s="34" customFormat="1" ht="20.100000000000001" customHeight="1" x14ac:dyDescent="0.3"/>
    <row r="25" s="34" customFormat="1" ht="20.100000000000001" customHeight="1" x14ac:dyDescent="0.3"/>
    <row r="26" s="34" customFormat="1" ht="20.100000000000001" customHeight="1" x14ac:dyDescent="0.3"/>
    <row r="27" s="34" customFormat="1" ht="20.100000000000001" customHeight="1" x14ac:dyDescent="0.3"/>
    <row r="28" s="34" customFormat="1" ht="20.100000000000001" customHeight="1" x14ac:dyDescent="0.3"/>
    <row r="29" s="34" customFormat="1" ht="20.100000000000001" customHeight="1" x14ac:dyDescent="0.3"/>
    <row r="30" s="34" customFormat="1" ht="20.100000000000001" customHeight="1" x14ac:dyDescent="0.3"/>
    <row r="31" s="34" customFormat="1" ht="20.100000000000001" customHeight="1" x14ac:dyDescent="0.3"/>
    <row r="32" s="34" customFormat="1" ht="20.100000000000001" customHeight="1" x14ac:dyDescent="0.3"/>
    <row r="33" spans="1:25" ht="20.100000000000001" customHeight="1" x14ac:dyDescent="0.3"/>
    <row r="34" spans="1:25" ht="20.100000000000001" customHeight="1" x14ac:dyDescent="0.3"/>
    <row r="35" spans="1:25" ht="20.100000000000001" customHeight="1" x14ac:dyDescent="0.3"/>
    <row r="36" spans="1:25" ht="20.100000000000001" customHeight="1" x14ac:dyDescent="0.3"/>
    <row r="37" spans="1:25" ht="20.100000000000001" customHeight="1" x14ac:dyDescent="0.3"/>
    <row r="38" spans="1:25" ht="20.100000000000001" customHeight="1" x14ac:dyDescent="0.3"/>
    <row r="39" spans="1:25" ht="20.100000000000001" customHeight="1" x14ac:dyDescent="0.3"/>
    <row r="40" spans="1:25" ht="20.100000000000001" customHeight="1" x14ac:dyDescent="0.3"/>
    <row r="41" spans="1:25" ht="20.100000000000001" customHeight="1" x14ac:dyDescent="0.3"/>
    <row r="42" spans="1:25" ht="20.100000000000001" customHeight="1" x14ac:dyDescent="0.3"/>
    <row r="43" spans="1:25" ht="3" customHeight="1" x14ac:dyDescent="0.3"/>
    <row r="44" spans="1:25" ht="42.6" customHeight="1" x14ac:dyDescent="0.3">
      <c r="A44" s="74" t="s">
        <v>68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37"/>
    </row>
    <row r="45" spans="1:25" ht="70.8" customHeight="1" x14ac:dyDescent="0.3">
      <c r="A45" s="74" t="s">
        <v>65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37"/>
    </row>
    <row r="46" spans="1:25" s="42" customFormat="1" x14ac:dyDescent="0.3">
      <c r="A46" s="84" t="str">
        <f>'Saúde Cor NUTS II Tab'!A54</f>
        <v>2007-2022:</v>
      </c>
      <c r="B46" s="84"/>
      <c r="C46" s="84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</row>
    <row r="47" spans="1:25" ht="61.2" customHeight="1" x14ac:dyDescent="0.3">
      <c r="A47" s="74" t="str">
        <f>'Saúde Cor NUTS II Tab'!A55:I55</f>
        <v>1. Desde 2002, utilizou-se as consultas médicas na unidade de consulta externa (N.º) dos hospitais por Localização geográfica (NUTS - 2013) e Especialidade da consulta; Anual | e os internamentos (N.º) nos hospitais por Localização geográfica (NUTS - 2013); Anual  | como variáveis explicativas num modelo de regressão linear para estimar a repartição regional da FBCF para os anos de 2007 e seguintes, com as quais se obteve os pesos regionais
2. Conforme proposto por Alfredo Marvão Pereira e Rui Marvão Pereira em "Investimentos em Infraestruturas em Portugal",  a partir dos valores do quadro C.3.1 para o total nacional aplicou-se o peso do Continente em 2006 como referência para obter os valores do Continente a preços correntes para os anos de 2007 e seguintes, os quais foram usados para obter os valores nominais de cada região.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</row>
    <row r="48" spans="1:25" ht="45.6" customHeight="1" x14ac:dyDescent="0.3">
      <c r="A48" s="74" t="s">
        <v>111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</row>
  </sheetData>
  <sheetProtection algorithmName="SHA-512" hashValue="K+I9bTXtc4gfndOc7tsmhtGs9m/TKI+VarfWAKIUyxKD3NFMlaAuqdJdMUBJihU9pYE42d/3+WibukzGTcXarQ==" saltValue="9/17sfPrYmUIi4o7hi+hLg==" spinCount="100000" sheet="1" objects="1" scenarios="1" autoFilter="0"/>
  <mergeCells count="7">
    <mergeCell ref="A48:X48"/>
    <mergeCell ref="A1:B1"/>
    <mergeCell ref="A2:Y2"/>
    <mergeCell ref="A44:X44"/>
    <mergeCell ref="A45:X45"/>
    <mergeCell ref="A46:X46"/>
    <mergeCell ref="A47:X47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56" fitToHeight="0" orientation="landscape" verticalDpi="300" r:id="rId1"/>
  <headerFooter alignWithMargins="0"/>
  <rowBreaks count="1" manualBreakCount="1">
    <brk id="22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6801" r:id="rId4" name="Drop Down 1">
              <controlPr defaultSize="0" autoLine="0" autoPict="0">
                <anchor moveWithCells="1">
                  <from>
                    <xdr:col>2</xdr:col>
                    <xdr:colOff>0</xdr:colOff>
                    <xdr:row>0</xdr:row>
                    <xdr:rowOff>38100</xdr:rowOff>
                  </from>
                  <to>
                    <xdr:col>3</xdr:col>
                    <xdr:colOff>563880</xdr:colOff>
                    <xdr:row>0</xdr:row>
                    <xdr:rowOff>289560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Folha30">
    <tabColor rgb="FF92D050"/>
    <pageSetUpPr fitToPage="1"/>
  </sheetPr>
  <dimension ref="A1:CB58"/>
  <sheetViews>
    <sheetView showGridLines="0" zoomScaleNormal="100" workbookViewId="0">
      <pane xSplit="1" ySplit="4" topLeftCell="B43" activePane="bottomRight" state="frozen"/>
      <selection pane="topRight" activeCell="B1" sqref="B1"/>
      <selection pane="bottomLeft" activeCell="A5" sqref="A5"/>
      <selection pane="bottomRight" activeCell="G48" sqref="G48"/>
    </sheetView>
  </sheetViews>
  <sheetFormatPr defaultColWidth="7" defaultRowHeight="14.4" x14ac:dyDescent="0.3"/>
  <cols>
    <col min="1" max="1" width="6.6640625" style="34" bestFit="1" customWidth="1"/>
    <col min="2" max="10" width="15.109375" style="34" customWidth="1"/>
    <col min="11" max="11" width="5.6640625" style="34" customWidth="1"/>
    <col min="12" max="13" width="9.109375" style="34" customWidth="1"/>
    <col min="14" max="16" width="11.5546875" style="34" customWidth="1"/>
    <col min="17" max="16384" width="7" style="34"/>
  </cols>
  <sheetData>
    <row r="1" spans="1:80" s="22" customFormat="1" ht="33" customHeight="1" x14ac:dyDescent="0.3">
      <c r="A1" s="75" t="s">
        <v>63</v>
      </c>
      <c r="B1" s="75"/>
      <c r="C1" s="75"/>
      <c r="D1" s="75"/>
      <c r="E1" s="75"/>
      <c r="F1" s="75"/>
      <c r="G1" s="75"/>
      <c r="H1" s="75"/>
      <c r="I1" s="75"/>
      <c r="J1" s="75"/>
    </row>
    <row r="2" spans="1:80" s="23" customFormat="1" ht="19.5" customHeight="1" x14ac:dyDescent="0.3">
      <c r="B2" s="24"/>
      <c r="C2" s="24"/>
      <c r="D2" s="24"/>
      <c r="E2" s="24"/>
      <c r="F2" s="24"/>
      <c r="G2" s="25"/>
      <c r="H2" s="24"/>
      <c r="I2" s="24"/>
      <c r="J2" s="25" t="s">
        <v>203</v>
      </c>
    </row>
    <row r="3" spans="1:80" s="23" customFormat="1" ht="19.5" customHeight="1" x14ac:dyDescent="0.3">
      <c r="A3" s="76"/>
      <c r="B3" s="78" t="s">
        <v>63</v>
      </c>
      <c r="C3" s="79"/>
      <c r="D3" s="79"/>
      <c r="E3" s="79"/>
      <c r="F3" s="79"/>
      <c r="G3" s="80"/>
      <c r="H3" s="81" t="s">
        <v>36</v>
      </c>
      <c r="I3" s="82"/>
      <c r="J3" s="82"/>
    </row>
    <row r="4" spans="1:80" s="30" customFormat="1" ht="30" customHeight="1" x14ac:dyDescent="0.3">
      <c r="A4" s="77"/>
      <c r="B4" s="26" t="s">
        <v>0</v>
      </c>
      <c r="C4" s="26" t="s">
        <v>1</v>
      </c>
      <c r="D4" s="26" t="s">
        <v>33</v>
      </c>
      <c r="E4" s="26" t="s">
        <v>2</v>
      </c>
      <c r="F4" s="27" t="s">
        <v>3</v>
      </c>
      <c r="G4" s="28" t="s">
        <v>32</v>
      </c>
      <c r="H4" s="28" t="s">
        <v>37</v>
      </c>
      <c r="I4" s="28" t="s">
        <v>47</v>
      </c>
      <c r="J4" s="27" t="s">
        <v>38</v>
      </c>
      <c r="K4" s="29"/>
      <c r="M4" s="29"/>
      <c r="N4" s="29"/>
      <c r="P4" s="29"/>
      <c r="Q4" s="29"/>
      <c r="S4" s="29"/>
      <c r="T4" s="29"/>
      <c r="V4" s="29"/>
      <c r="W4" s="29"/>
      <c r="Y4" s="29"/>
      <c r="Z4" s="29"/>
      <c r="AB4" s="29"/>
      <c r="AC4" s="29"/>
      <c r="AE4" s="29"/>
      <c r="AF4" s="29"/>
      <c r="AH4" s="29"/>
      <c r="AI4" s="29"/>
      <c r="AK4" s="29"/>
      <c r="AL4" s="29"/>
      <c r="AN4" s="29"/>
      <c r="AO4" s="29"/>
      <c r="AQ4" s="29"/>
      <c r="AR4" s="29"/>
      <c r="AT4" s="29"/>
      <c r="AU4" s="29"/>
      <c r="AW4" s="29"/>
      <c r="AX4" s="29"/>
      <c r="AZ4" s="29"/>
      <c r="BA4" s="29"/>
      <c r="BC4" s="29"/>
      <c r="BD4" s="29"/>
      <c r="BF4" s="29"/>
      <c r="BG4" s="29"/>
      <c r="BI4" s="29"/>
      <c r="BJ4" s="29"/>
      <c r="BL4" s="29"/>
      <c r="BM4" s="29"/>
      <c r="BO4" s="29"/>
      <c r="BP4" s="29"/>
      <c r="BR4" s="29"/>
      <c r="BS4" s="29"/>
      <c r="BU4" s="29"/>
      <c r="BV4" s="29"/>
      <c r="BX4" s="29"/>
      <c r="BY4" s="29"/>
      <c r="CA4" s="29"/>
      <c r="CB4" s="29"/>
    </row>
    <row r="5" spans="1:80" ht="20.100000000000001" customHeight="1" x14ac:dyDescent="0.3">
      <c r="A5" s="31">
        <v>1978</v>
      </c>
      <c r="B5" s="32" t="str">
        <f>IF(SUM('Saúde Cor NUTS II Tab'!B5)=0,"",'Saúde Cor NUTS II Tab'!B5/'BdP_Series Longas'!$F25*100)</f>
        <v/>
      </c>
      <c r="C5" s="33" t="str">
        <f>IF(SUM('Saúde Cor NUTS II Tab'!C5)=0,"",'Saúde Cor NUTS II Tab'!C5/'BdP_Series Longas'!$F25*100)</f>
        <v/>
      </c>
      <c r="D5" s="33" t="str">
        <f>IF(SUM('Saúde Cor NUTS II Tab'!D5)=0,"",'Saúde Cor NUTS II Tab'!D5/'BdP_Series Longas'!$F25*100)</f>
        <v/>
      </c>
      <c r="E5" s="33" t="str">
        <f>IF(SUM('Saúde Cor NUTS II Tab'!E5)=0,"",'Saúde Cor NUTS II Tab'!E5/'BdP_Series Longas'!$F25*100)</f>
        <v/>
      </c>
      <c r="F5" s="33" t="str">
        <f>IF(SUM('Saúde Cor NUTS II Tab'!F5)=0,"",'Saúde Cor NUTS II Tab'!F5/'BdP_Series Longas'!$F25*100)</f>
        <v/>
      </c>
      <c r="G5" s="33" t="str">
        <f>IF(SUM('Saúde Cor NUTS II Tab'!G5)=0,"",'Saúde Cor NUTS II Tab'!G5/'BdP_Series Longas'!$F25*100)</f>
        <v/>
      </c>
      <c r="H5" s="33">
        <f>IF(SUM('BdP_Series Longas'!B25*1000)=0,"",SUM('BdP_Series Longas'!B25*1000))</f>
        <v>16177699.999999998</v>
      </c>
      <c r="I5" s="43">
        <f>IF(SUM('BdP_Series Longas'!F25)=0,"",SUM('BdP_Series Longas'!F25))</f>
        <v>9.2046459014569439</v>
      </c>
      <c r="J5" s="33">
        <f>IF(SUM('BdP_Series Longas'!C25*1000)=0,"",SUM('BdP_Series Longas'!C25*1000))</f>
        <v>86932799.999999985</v>
      </c>
    </row>
    <row r="6" spans="1:80" ht="20.100000000000001" customHeight="1" x14ac:dyDescent="0.3">
      <c r="A6" s="31">
        <f>A5+1</f>
        <v>1979</v>
      </c>
      <c r="B6" s="35" t="str">
        <f>IF(SUM('Saúde Cor NUTS II Tab'!B6)=0,"",'Saúde Cor NUTS II Tab'!B6/'BdP_Series Longas'!$F26*100)</f>
        <v/>
      </c>
      <c r="C6" s="36" t="str">
        <f>IF(SUM('Saúde Cor NUTS II Tab'!C6)=0,"",'Saúde Cor NUTS II Tab'!C6/'BdP_Series Longas'!$F26*100)</f>
        <v/>
      </c>
      <c r="D6" s="36" t="str">
        <f>IF(SUM('Saúde Cor NUTS II Tab'!D6)=0,"",'Saúde Cor NUTS II Tab'!D6/'BdP_Series Longas'!$F26*100)</f>
        <v/>
      </c>
      <c r="E6" s="36" t="str">
        <f>IF(SUM('Saúde Cor NUTS II Tab'!E6)=0,"",'Saúde Cor NUTS II Tab'!E6/'BdP_Series Longas'!$F26*100)</f>
        <v/>
      </c>
      <c r="F6" s="36" t="str">
        <f>IF(SUM('Saúde Cor NUTS II Tab'!F6)=0,"",'Saúde Cor NUTS II Tab'!F6/'BdP_Series Longas'!$F26*100)</f>
        <v/>
      </c>
      <c r="G6" s="36" t="str">
        <f>IF(SUM('Saúde Cor NUTS II Tab'!G6)=0,"",'Saúde Cor NUTS II Tab'!G6/'BdP_Series Longas'!$F26*100)</f>
        <v/>
      </c>
      <c r="H6" s="36">
        <f>IF(SUM('BdP_Series Longas'!B26*1000)=0,"",SUM('BdP_Series Longas'!B26*1000))</f>
        <v>18678600</v>
      </c>
      <c r="I6" s="44">
        <f>IF(SUM('BdP_Series Longas'!F26)=0,"",SUM('BdP_Series Longas'!F26))</f>
        <v>11.408777959804269</v>
      </c>
      <c r="J6" s="36">
        <f>IF(SUM('BdP_Series Longas'!C26*1000)=0,"",SUM('BdP_Series Longas'!C26*1000))</f>
        <v>91601700</v>
      </c>
    </row>
    <row r="7" spans="1:80" ht="20.100000000000001" customHeight="1" x14ac:dyDescent="0.3">
      <c r="A7" s="31">
        <f t="shared" ref="A7:A50" si="0">A6+1</f>
        <v>1980</v>
      </c>
      <c r="B7" s="35">
        <f>IF(SUM('Saúde Cor NUTS II Tab'!B7)=0,"",'Saúde Cor NUTS II Tab'!B7/'BdP_Series Longas'!$F27*100)</f>
        <v>28396.175356230957</v>
      </c>
      <c r="C7" s="36">
        <f>IF(SUM('Saúde Cor NUTS II Tab'!C7)=0,"",'Saúde Cor NUTS II Tab'!C7/'BdP_Series Longas'!$F27*100)</f>
        <v>45869.71007330533</v>
      </c>
      <c r="D7" s="36">
        <f>IF(SUM('Saúde Cor NUTS II Tab'!D7)=0,"",'Saúde Cor NUTS II Tab'!D7/'BdP_Series Longas'!$F27*100)</f>
        <v>85316.315583559845</v>
      </c>
      <c r="E7" s="36">
        <f>IF(SUM('Saúde Cor NUTS II Tab'!E7)=0,"",'Saúde Cor NUTS II Tab'!E7/'BdP_Series Longas'!$F27*100)</f>
        <v>16101.478873239437</v>
      </c>
      <c r="F7" s="36">
        <f>IF(SUM('Saúde Cor NUTS II Tab'!F7)=0,"",'Saúde Cor NUTS II Tab'!F7/'BdP_Series Longas'!$F27*100)</f>
        <v>612.04451857342895</v>
      </c>
      <c r="G7" s="36">
        <f>IF(SUM('Saúde Cor NUTS II Tab'!G7)=0,"",'Saúde Cor NUTS II Tab'!G7/'BdP_Series Longas'!$F27*100)</f>
        <v>176293.03261058693</v>
      </c>
      <c r="H7" s="36">
        <f>IF(SUM('BdP_Series Longas'!B27*1000)=0,"",SUM('BdP_Series Longas'!B27*1000))</f>
        <v>16331500</v>
      </c>
      <c r="I7" s="44">
        <f>IF(SUM('BdP_Series Longas'!F27)=0,"",SUM('BdP_Series Longas'!F27))</f>
        <v>14.868199491779688</v>
      </c>
      <c r="J7" s="36">
        <f>IF(SUM('BdP_Series Longas'!C27*1000)=0,"",SUM('BdP_Series Longas'!C27*1000))</f>
        <v>97847700</v>
      </c>
    </row>
    <row r="8" spans="1:80" ht="20.100000000000001" customHeight="1" x14ac:dyDescent="0.3">
      <c r="A8" s="31">
        <f t="shared" si="0"/>
        <v>1981</v>
      </c>
      <c r="B8" s="35">
        <f>IF(SUM('Saúde Cor NUTS II Tab'!B8)=0,"",'Saúde Cor NUTS II Tab'!B8/'BdP_Series Longas'!$F28*100)</f>
        <v>46251.544648492672</v>
      </c>
      <c r="C8" s="36">
        <f>IF(SUM('Saúde Cor NUTS II Tab'!C8)=0,"",'Saúde Cor NUTS II Tab'!C8/'BdP_Series Longas'!$F28*100)</f>
        <v>79536.006011241014</v>
      </c>
      <c r="D8" s="36">
        <f>IF(SUM('Saúde Cor NUTS II Tab'!D8)=0,"",'Saúde Cor NUTS II Tab'!D8/'BdP_Series Longas'!$F28*100)</f>
        <v>65137.639565988386</v>
      </c>
      <c r="E8" s="36">
        <f>IF(SUM('Saúde Cor NUTS II Tab'!E8)=0,"",'Saúde Cor NUTS II Tab'!E8/'BdP_Series Longas'!$F28*100)</f>
        <v>54884.862192299588</v>
      </c>
      <c r="F8" s="36" t="str">
        <f>IF(SUM('Saúde Cor NUTS II Tab'!F8)=0,"",'Saúde Cor NUTS II Tab'!F8/'BdP_Series Longas'!$F28*100)</f>
        <v/>
      </c>
      <c r="G8" s="36">
        <f>IF(SUM('Saúde Cor NUTS II Tab'!G8)=0,"",'Saúde Cor NUTS II Tab'!G8/'BdP_Series Longas'!$F28*100)</f>
        <v>245811.3231905986</v>
      </c>
      <c r="H8" s="36">
        <f>IF(SUM('BdP_Series Longas'!B28*1000)=0,"",SUM('BdP_Series Longas'!B28*1000))</f>
        <v>18972200</v>
      </c>
      <c r="I8" s="44">
        <f>IF(SUM('BdP_Series Longas'!F28)=0,"",SUM('BdP_Series Longas'!F28))</f>
        <v>17.536711609618287</v>
      </c>
      <c r="J8" s="36">
        <f>IF(SUM('BdP_Series Longas'!C28*1000)=0,"",SUM('BdP_Series Longas'!C28*1000))</f>
        <v>100281799.99999999</v>
      </c>
    </row>
    <row r="9" spans="1:80" ht="20.100000000000001" customHeight="1" x14ac:dyDescent="0.3">
      <c r="A9" s="31">
        <f t="shared" si="0"/>
        <v>1982</v>
      </c>
      <c r="B9" s="35">
        <f>IF(SUM('Saúde Cor NUTS II Tab'!B9)=0,"",'Saúde Cor NUTS II Tab'!B9/'BdP_Series Longas'!$F29*100)</f>
        <v>106041.90990809011</v>
      </c>
      <c r="C9" s="36">
        <f>IF(SUM('Saúde Cor NUTS II Tab'!C9)=0,"",'Saúde Cor NUTS II Tab'!C9/'BdP_Series Longas'!$F29*100)</f>
        <v>18250.215634784367</v>
      </c>
      <c r="D9" s="36">
        <f>IF(SUM('Saúde Cor NUTS II Tab'!D9)=0,"",'Saúde Cor NUTS II Tab'!D9/'BdP_Series Longas'!$F29*100)</f>
        <v>41591.229168770835</v>
      </c>
      <c r="E9" s="36">
        <f>IF(SUM('Saúde Cor NUTS II Tab'!E9)=0,"",'Saúde Cor NUTS II Tab'!E9/'BdP_Series Longas'!$F29*100)</f>
        <v>3916.3763761236241</v>
      </c>
      <c r="F9" s="36">
        <f>IF(SUM('Saúde Cor NUTS II Tab'!F9)=0,"",'Saúde Cor NUTS II Tab'!F9/'BdP_Series Longas'!$F29*100)</f>
        <v>23345.927431572571</v>
      </c>
      <c r="G9" s="36">
        <f>IF(SUM('Saúde Cor NUTS II Tab'!G9)=0,"",'Saúde Cor NUTS II Tab'!G9/'BdP_Series Longas'!$F29*100)</f>
        <v>193148.84467349583</v>
      </c>
      <c r="H9" s="36">
        <f>IF(SUM('BdP_Series Longas'!B29*1000)=0,"",SUM('BdP_Series Longas'!B29*1000))</f>
        <v>19461000</v>
      </c>
      <c r="I9" s="44">
        <f>IF(SUM('BdP_Series Longas'!F29)=0,"",SUM('BdP_Series Longas'!F29))</f>
        <v>20.350444478700989</v>
      </c>
      <c r="J9" s="36">
        <f>IF(SUM('BdP_Series Longas'!C29*1000)=0,"",SUM('BdP_Series Longas'!C29*1000))</f>
        <v>101561299.99999999</v>
      </c>
    </row>
    <row r="10" spans="1:80" ht="20.100000000000001" customHeight="1" x14ac:dyDescent="0.3">
      <c r="A10" s="31">
        <f t="shared" si="0"/>
        <v>1983</v>
      </c>
      <c r="B10" s="35">
        <f>IF(SUM('Saúde Cor NUTS II Tab'!B10)=0,"",'Saúde Cor NUTS II Tab'!B10/'BdP_Series Longas'!$F30*100)</f>
        <v>7708.378294573643</v>
      </c>
      <c r="C10" s="36">
        <f>IF(SUM('Saúde Cor NUTS II Tab'!C10)=0,"",'Saúde Cor NUTS II Tab'!C10/'BdP_Series Longas'!$F30*100)</f>
        <v>119355.53488372093</v>
      </c>
      <c r="D10" s="36">
        <f>IF(SUM('Saúde Cor NUTS II Tab'!D10)=0,"",'Saúde Cor NUTS II Tab'!D10/'BdP_Series Longas'!$F30*100)</f>
        <v>26151.761240310076</v>
      </c>
      <c r="E10" s="36">
        <f>IF(SUM('Saúde Cor NUTS II Tab'!E10)=0,"",'Saúde Cor NUTS II Tab'!E10/'BdP_Series Longas'!$F30*100)</f>
        <v>5785.1689922480618</v>
      </c>
      <c r="F10" s="36" t="str">
        <f>IF(SUM('Saúde Cor NUTS II Tab'!F10)=0,"",'Saúde Cor NUTS II Tab'!F10/'BdP_Series Longas'!$F30*100)</f>
        <v/>
      </c>
      <c r="G10" s="36">
        <f>IF(SUM('Saúde Cor NUTS II Tab'!G10)=0,"",'Saúde Cor NUTS II Tab'!G10/'BdP_Series Longas'!$F30*100)</f>
        <v>159003.6204036384</v>
      </c>
      <c r="H10" s="36">
        <f>IF(SUM('BdP_Series Longas'!B30*1000)=0,"",SUM('BdP_Series Longas'!B30*1000))</f>
        <v>18795000</v>
      </c>
      <c r="I10" s="44">
        <f>IF(SUM('BdP_Series Longas'!F30)=0,"",SUM('BdP_Series Longas'!F30))</f>
        <v>25.738228252194734</v>
      </c>
      <c r="J10" s="36">
        <f>IF(SUM('BdP_Series Longas'!C30*1000)=0,"",SUM('BdP_Series Longas'!C30*1000))</f>
        <v>103289200</v>
      </c>
    </row>
    <row r="11" spans="1:80" ht="20.100000000000001" customHeight="1" x14ac:dyDescent="0.3">
      <c r="A11" s="31">
        <f t="shared" si="0"/>
        <v>1984</v>
      </c>
      <c r="B11" s="35">
        <f>IF(SUM('Saúde Cor NUTS II Tab'!B11)=0,"",'Saúde Cor NUTS II Tab'!B11/'BdP_Series Longas'!$F31*100)</f>
        <v>10670.281703054265</v>
      </c>
      <c r="C11" s="36">
        <f>IF(SUM('Saúde Cor NUTS II Tab'!C11)=0,"",'Saúde Cor NUTS II Tab'!C11/'BdP_Series Longas'!$F31*100)</f>
        <v>95474.261646897008</v>
      </c>
      <c r="D11" s="36">
        <f>IF(SUM('Saúde Cor NUTS II Tab'!D11)=0,"",'Saúde Cor NUTS II Tab'!D11/'BdP_Series Longas'!$F31*100)</f>
        <v>18760.518938742764</v>
      </c>
      <c r="E11" s="36">
        <f>IF(SUM('Saúde Cor NUTS II Tab'!E11)=0,"",'Saúde Cor NUTS II Tab'!E11/'BdP_Series Longas'!$F31*100)</f>
        <v>1700.0537505014038</v>
      </c>
      <c r="F11" s="36">
        <f>IF(SUM('Saúde Cor NUTS II Tab'!F11)=0,"",'Saúde Cor NUTS II Tab'!F11/'BdP_Series Longas'!$F31*100)</f>
        <v>492.03782018222444</v>
      </c>
      <c r="G11" s="36">
        <f>IF(SUM('Saúde Cor NUTS II Tab'!G11)=0,"",'Saúde Cor NUTS II Tab'!G11/'BdP_Series Longas'!$F31*100)</f>
        <v>127096.41381339982</v>
      </c>
      <c r="H11" s="36">
        <f>IF(SUM('BdP_Series Longas'!B31*1000)=0,"",SUM('BdP_Series Longas'!B31*1000))</f>
        <v>16512599.999999998</v>
      </c>
      <c r="I11" s="44">
        <f>IF(SUM('BdP_Series Longas'!F31)=0,"",SUM('BdP_Series Longas'!F31))</f>
        <v>31.704879909887001</v>
      </c>
      <c r="J11" s="36">
        <f>IF(SUM('BdP_Series Longas'!C31*1000)=0,"",SUM('BdP_Series Longas'!C31*1000))</f>
        <v>101974500</v>
      </c>
    </row>
    <row r="12" spans="1:80" ht="20.100000000000001" customHeight="1" x14ac:dyDescent="0.3">
      <c r="A12" s="31">
        <f t="shared" si="0"/>
        <v>1985</v>
      </c>
      <c r="B12" s="35">
        <f>IF(SUM('Saúde Cor NUTS II Tab'!B12)=0,"",'Saúde Cor NUTS II Tab'!B12/'BdP_Series Longas'!$F32*100)</f>
        <v>20778.225072507252</v>
      </c>
      <c r="C12" s="36">
        <f>IF(SUM('Saúde Cor NUTS II Tab'!C12)=0,"",'Saúde Cor NUTS II Tab'!C12/'BdP_Series Longas'!$F32*100)</f>
        <v>67002.696969696975</v>
      </c>
      <c r="D12" s="36">
        <f>IF(SUM('Saúde Cor NUTS II Tab'!D12)=0,"",'Saúde Cor NUTS II Tab'!D12/'BdP_Series Longas'!$F32*100)</f>
        <v>28342.52375237524</v>
      </c>
      <c r="E12" s="36">
        <f>IF(SUM('Saúde Cor NUTS II Tab'!E12)=0,"",'Saúde Cor NUTS II Tab'!E12/'BdP_Series Longas'!$F32*100)</f>
        <v>9373.7975797579766</v>
      </c>
      <c r="F12" s="36">
        <f>IF(SUM('Saúde Cor NUTS II Tab'!F12)=0,"",'Saúde Cor NUTS II Tab'!F12/'BdP_Series Longas'!$F32*100)</f>
        <v>8292.4129912991302</v>
      </c>
      <c r="G12" s="36">
        <f>IF(SUM('Saúde Cor NUTS II Tab'!G12)=0,"",'Saúde Cor NUTS II Tab'!G12/'BdP_Series Longas'!$F32*100)</f>
        <v>133788.96081391847</v>
      </c>
      <c r="H12" s="36">
        <f>IF(SUM('BdP_Series Longas'!B32*1000)=0,"",SUM('BdP_Series Longas'!B32*1000))</f>
        <v>16178700</v>
      </c>
      <c r="I12" s="44">
        <f>IF(SUM('BdP_Series Longas'!F32)=0,"",SUM('BdP_Series Longas'!F32))</f>
        <v>37.082089413858959</v>
      </c>
      <c r="J12" s="36">
        <f>IF(SUM('BdP_Series Longas'!C32*1000)=0,"",SUM('BdP_Series Longas'!C32*1000))</f>
        <v>102904099.99999999</v>
      </c>
    </row>
    <row r="13" spans="1:80" ht="20.100000000000001" customHeight="1" x14ac:dyDescent="0.3">
      <c r="A13" s="31">
        <f t="shared" si="0"/>
        <v>1986</v>
      </c>
      <c r="B13" s="35">
        <f>IF(SUM('Saúde Cor NUTS II Tab'!B13)=0,"",'Saúde Cor NUTS II Tab'!B13/'BdP_Series Longas'!$F33*100)</f>
        <v>8255.9847661116783</v>
      </c>
      <c r="C13" s="36">
        <f>IF(SUM('Saúde Cor NUTS II Tab'!C13)=0,"",'Saúde Cor NUTS II Tab'!C13/'BdP_Series Longas'!$F33*100)</f>
        <v>101913.00464378753</v>
      </c>
      <c r="D13" s="36">
        <f>IF(SUM('Saúde Cor NUTS II Tab'!D13)=0,"",'Saúde Cor NUTS II Tab'!D13/'BdP_Series Longas'!$F33*100)</f>
        <v>39409.313257447051</v>
      </c>
      <c r="E13" s="36">
        <f>IF(SUM('Saúde Cor NUTS II Tab'!E13)=0,"",'Saúde Cor NUTS II Tab'!E13/'BdP_Series Longas'!$F33*100)</f>
        <v>12281.811162079512</v>
      </c>
      <c r="F13" s="36" t="str">
        <f>IF(SUM('Saúde Cor NUTS II Tab'!F13)=0,"",'Saúde Cor NUTS II Tab'!F13/'BdP_Series Longas'!$F33*100)</f>
        <v/>
      </c>
      <c r="G13" s="36">
        <f>IF(SUM('Saúde Cor NUTS II Tab'!G13)=0,"",'Saúde Cor NUTS II Tab'!G13/'BdP_Series Longas'!$F33*100)</f>
        <v>161859.18694624465</v>
      </c>
      <c r="H13" s="36">
        <f>IF(SUM('BdP_Series Longas'!B33*1000)=0,"",SUM('BdP_Series Longas'!B33*1000))</f>
        <v>17181400</v>
      </c>
      <c r="I13" s="44">
        <f>IF(SUM('BdP_Series Longas'!F33)=0,"",SUM('BdP_Series Longas'!F33))</f>
        <v>41.109571979000542</v>
      </c>
      <c r="J13" s="36">
        <f>IF(SUM('BdP_Series Longas'!C33*1000)=0,"",SUM('BdP_Series Longas'!C33*1000))</f>
        <v>106082500</v>
      </c>
    </row>
    <row r="14" spans="1:80" ht="20.100000000000001" customHeight="1" x14ac:dyDescent="0.3">
      <c r="A14" s="31">
        <f t="shared" si="0"/>
        <v>1987</v>
      </c>
      <c r="B14" s="35">
        <f>IF(SUM('Saúde Cor NUTS II Tab'!B14)=0,"",'Saúde Cor NUTS II Tab'!B14/'BdP_Series Longas'!$F34*100)</f>
        <v>30812.701573751263</v>
      </c>
      <c r="C14" s="36">
        <f>IF(SUM('Saúde Cor NUTS II Tab'!C14)=0,"",'Saúde Cor NUTS II Tab'!C14/'BdP_Series Longas'!$F34*100)</f>
        <v>82282.000586491165</v>
      </c>
      <c r="D14" s="36">
        <f>IF(SUM('Saúde Cor NUTS II Tab'!D14)=0,"",'Saúde Cor NUTS II Tab'!D14/'BdP_Series Longas'!$F34*100)</f>
        <v>20323.462817546948</v>
      </c>
      <c r="E14" s="36">
        <f>IF(SUM('Saúde Cor NUTS II Tab'!E14)=0,"",'Saúde Cor NUTS II Tab'!E14/'BdP_Series Longas'!$F34*100)</f>
        <v>49639.309504414981</v>
      </c>
      <c r="F14" s="36">
        <f>IF(SUM('Saúde Cor NUTS II Tab'!F14)=0,"",'Saúde Cor NUTS II Tab'!F14/'BdP_Series Longas'!$F34*100)</f>
        <v>3284.0771127257726</v>
      </c>
      <c r="G14" s="36">
        <f>IF(SUM('Saúde Cor NUTS II Tab'!G14)=0,"",'Saúde Cor NUTS II Tab'!G14/'BdP_Series Longas'!$F34*100)</f>
        <v>186341.07915837059</v>
      </c>
      <c r="H14" s="36">
        <f>IF(SUM('BdP_Series Longas'!B34*1000)=0,"",SUM('BdP_Series Longas'!B34*1000))</f>
        <v>20724800</v>
      </c>
      <c r="I14" s="44">
        <f>IF(SUM('BdP_Series Longas'!F34)=0,"",SUM('BdP_Series Longas'!F34))</f>
        <v>44.426484212151621</v>
      </c>
      <c r="J14" s="36">
        <f>IF(SUM('BdP_Series Longas'!C34*1000)=0,"",SUM('BdP_Series Longas'!C34*1000))</f>
        <v>113307700</v>
      </c>
    </row>
    <row r="15" spans="1:80" ht="20.100000000000001" customHeight="1" x14ac:dyDescent="0.3">
      <c r="A15" s="31">
        <f t="shared" si="0"/>
        <v>1988</v>
      </c>
      <c r="B15" s="35">
        <f>IF(SUM('Saúde Cor NUTS II Tab'!B15)=0,"",'Saúde Cor NUTS II Tab'!B15/'BdP_Series Longas'!$F35*100)</f>
        <v>12895.424313886326</v>
      </c>
      <c r="C15" s="36">
        <f>IF(SUM('Saúde Cor NUTS II Tab'!C15)=0,"",'Saúde Cor NUTS II Tab'!C15/'BdP_Series Longas'!$F35*100)</f>
        <v>140896.84336443487</v>
      </c>
      <c r="D15" s="36">
        <f>IF(SUM('Saúde Cor NUTS II Tab'!D15)=0,"",'Saúde Cor NUTS II Tab'!D15/'BdP_Series Longas'!$F35*100)</f>
        <v>10561.81277555624</v>
      </c>
      <c r="E15" s="36">
        <f>IF(SUM('Saúde Cor NUTS II Tab'!E15)=0,"",'Saúde Cor NUTS II Tab'!E15/'BdP_Series Longas'!$F35*100)</f>
        <v>63066.053692880829</v>
      </c>
      <c r="F15" s="36">
        <f>IF(SUM('Saúde Cor NUTS II Tab'!F15)=0,"",'Saúde Cor NUTS II Tab'!F15/'BdP_Series Longas'!$F35*100)</f>
        <v>5884.4962233842589</v>
      </c>
      <c r="G15" s="36">
        <f>IF(SUM('Saúde Cor NUTS II Tab'!G15)=0,"",'Saúde Cor NUTS II Tab'!G15/'BdP_Series Longas'!$F35*100)</f>
        <v>233302.19255204059</v>
      </c>
      <c r="H15" s="36">
        <f>IF(SUM('BdP_Series Longas'!B35*1000)=0,"",SUM('BdP_Series Longas'!B35*1000))</f>
        <v>23626000</v>
      </c>
      <c r="I15" s="44">
        <f>IF(SUM('BdP_Series Longas'!F35)=0,"",SUM('BdP_Series Longas'!F35))</f>
        <v>49.536950816896635</v>
      </c>
      <c r="J15" s="36">
        <f>IF(SUM('BdP_Series Longas'!C35*1000)=0,"",SUM('BdP_Series Longas'!C35*1000))</f>
        <v>120542100</v>
      </c>
    </row>
    <row r="16" spans="1:80" ht="20.100000000000001" customHeight="1" x14ac:dyDescent="0.3">
      <c r="A16" s="31">
        <f t="shared" si="0"/>
        <v>1989</v>
      </c>
      <c r="B16" s="35">
        <f>IF(SUM('Saúde Cor NUTS II Tab'!B16)=0,"",'Saúde Cor NUTS II Tab'!B16/'BdP_Series Longas'!$F36*100)</f>
        <v>62454.277660113963</v>
      </c>
      <c r="C16" s="36">
        <f>IF(SUM('Saúde Cor NUTS II Tab'!C16)=0,"",'Saúde Cor NUTS II Tab'!C16/'BdP_Series Longas'!$F36*100)</f>
        <v>97796.805402261147</v>
      </c>
      <c r="D16" s="36">
        <f>IF(SUM('Saúde Cor NUTS II Tab'!D16)=0,"",'Saúde Cor NUTS II Tab'!D16/'BdP_Series Longas'!$F36*100)</f>
        <v>43785.760000596609</v>
      </c>
      <c r="E16" s="36">
        <f>IF(SUM('Saúde Cor NUTS II Tab'!E16)=0,"",'Saúde Cor NUTS II Tab'!E16/'BdP_Series Longas'!$F36*100)</f>
        <v>39307.733347254129</v>
      </c>
      <c r="F16" s="36">
        <f>IF(SUM('Saúde Cor NUTS II Tab'!F16)=0,"",'Saúde Cor NUTS II Tab'!F16/'BdP_Series Longas'!$F36*100)</f>
        <v>5549.4563434060201</v>
      </c>
      <c r="G16" s="36">
        <f>IF(SUM('Saúde Cor NUTS II Tab'!G16)=0,"",'Saúde Cor NUTS II Tab'!G16/'BdP_Series Longas'!$F36*100)</f>
        <v>248894.16286863075</v>
      </c>
      <c r="H16" s="36">
        <f>IF(SUM('BdP_Series Longas'!B36*1000)=0,"",SUM('BdP_Series Longas'!B36*1000))</f>
        <v>24559000</v>
      </c>
      <c r="I16" s="44">
        <f>IF(SUM('BdP_Series Longas'!F36)=0,"",SUM('BdP_Series Longas'!F36))</f>
        <v>54.599942994421589</v>
      </c>
      <c r="J16" s="36">
        <f>IF(SUM('BdP_Series Longas'!C36*1000)=0,"",SUM('BdP_Series Longas'!C36*1000))</f>
        <v>127437199.99999999</v>
      </c>
    </row>
    <row r="17" spans="1:10" ht="20.100000000000001" customHeight="1" x14ac:dyDescent="0.3">
      <c r="A17" s="31">
        <f t="shared" si="0"/>
        <v>1990</v>
      </c>
      <c r="B17" s="35">
        <f>IF(SUM('Saúde Cor NUTS II Tab'!B17)=0,"",'Saúde Cor NUTS II Tab'!B17/'BdP_Series Longas'!$F37*100)</f>
        <v>60034.417678105419</v>
      </c>
      <c r="C17" s="36">
        <f>IF(SUM('Saúde Cor NUTS II Tab'!C17)=0,"",'Saúde Cor NUTS II Tab'!C17/'BdP_Series Longas'!$F37*100)</f>
        <v>111180.95291522137</v>
      </c>
      <c r="D17" s="36">
        <f>IF(SUM('Saúde Cor NUTS II Tab'!D17)=0,"",'Saúde Cor NUTS II Tab'!D17/'BdP_Series Longas'!$F37*100)</f>
        <v>43774.881581944435</v>
      </c>
      <c r="E17" s="36">
        <f>IF(SUM('Saúde Cor NUTS II Tab'!E17)=0,"",'Saúde Cor NUTS II Tab'!E17/'BdP_Series Longas'!$F37*100)</f>
        <v>46302.501936105269</v>
      </c>
      <c r="F17" s="36">
        <f>IF(SUM('Saúde Cor NUTS II Tab'!F17)=0,"",'Saúde Cor NUTS II Tab'!F17/'BdP_Series Longas'!$F37*100)</f>
        <v>9579.8871982767032</v>
      </c>
      <c r="G17" s="36">
        <f>IF(SUM('Saúde Cor NUTS II Tab'!G17)=0,"",'Saúde Cor NUTS II Tab'!G17/'BdP_Series Longas'!$F37*100)</f>
        <v>270874.41038826545</v>
      </c>
      <c r="H17" s="36">
        <f>IF(SUM('BdP_Series Longas'!B37*1000)=0,"",SUM('BdP_Series Longas'!B37*1000))</f>
        <v>26385300</v>
      </c>
      <c r="I17" s="44">
        <f>IF(SUM('BdP_Series Longas'!F37)=0,"",SUM('BdP_Series Longas'!F37))</f>
        <v>58.236593860975617</v>
      </c>
      <c r="J17" s="36">
        <f>IF(SUM('BdP_Series Longas'!C37*1000)=0,"",SUM('BdP_Series Longas'!C37*1000))</f>
        <v>135286800</v>
      </c>
    </row>
    <row r="18" spans="1:10" ht="20.100000000000001" customHeight="1" x14ac:dyDescent="0.3">
      <c r="A18" s="31">
        <f t="shared" si="0"/>
        <v>1991</v>
      </c>
      <c r="B18" s="35">
        <f>IF(SUM('Saúde Cor NUTS II Tab'!B18)=0,"",'Saúde Cor NUTS II Tab'!B18/'BdP_Series Longas'!$F38*100)</f>
        <v>129007.50507300174</v>
      </c>
      <c r="C18" s="36">
        <f>IF(SUM('Saúde Cor NUTS II Tab'!C18)=0,"",'Saúde Cor NUTS II Tab'!C18/'BdP_Series Longas'!$F38*100)</f>
        <v>137295.07844592925</v>
      </c>
      <c r="D18" s="36">
        <f>IF(SUM('Saúde Cor NUTS II Tab'!D18)=0,"",'Saúde Cor NUTS II Tab'!D18/'BdP_Series Longas'!$F38*100)</f>
        <v>51230.94011383321</v>
      </c>
      <c r="E18" s="36">
        <f>IF(SUM('Saúde Cor NUTS II Tab'!E18)=0,"",'Saúde Cor NUTS II Tab'!E18/'BdP_Series Longas'!$F38*100)</f>
        <v>74233.350655778282</v>
      </c>
      <c r="F18" s="36">
        <f>IF(SUM('Saúde Cor NUTS II Tab'!F18)=0,"",'Saúde Cor NUTS II Tab'!F18/'BdP_Series Longas'!$F38*100)</f>
        <v>6505.3870329126457</v>
      </c>
      <c r="G18" s="36">
        <f>IF(SUM('Saúde Cor NUTS II Tab'!G18)=0,"",'Saúde Cor NUTS II Tab'!G18/'BdP_Series Longas'!$F38*100)</f>
        <v>398272.77186357038</v>
      </c>
      <c r="H18" s="36">
        <f>IF(SUM('BdP_Series Longas'!B38*1000)=0,"",SUM('BdP_Series Longas'!B38*1000))</f>
        <v>28281100.000000004</v>
      </c>
      <c r="I18" s="44">
        <f>IF(SUM('BdP_Series Longas'!F38)=0,"",SUM('BdP_Series Longas'!F38))</f>
        <v>61.441386650448528</v>
      </c>
      <c r="J18" s="36">
        <f>IF(SUM('BdP_Series Longas'!C38*1000)=0,"",SUM('BdP_Series Longas'!C38*1000))</f>
        <v>139222200</v>
      </c>
    </row>
    <row r="19" spans="1:10" ht="20.100000000000001" customHeight="1" x14ac:dyDescent="0.3">
      <c r="A19" s="31">
        <f t="shared" si="0"/>
        <v>1992</v>
      </c>
      <c r="B19" s="35">
        <f>IF(SUM('Saúde Cor NUTS II Tab'!B19)=0,"",'Saúde Cor NUTS II Tab'!B19/'BdP_Series Longas'!$F39*100)</f>
        <v>172510.20701573911</v>
      </c>
      <c r="C19" s="36">
        <f>IF(SUM('Saúde Cor NUTS II Tab'!C19)=0,"",'Saúde Cor NUTS II Tab'!C19/'BdP_Series Longas'!$F39*100)</f>
        <v>186674.77757432361</v>
      </c>
      <c r="D19" s="36">
        <f>IF(SUM('Saúde Cor NUTS II Tab'!D19)=0,"",'Saúde Cor NUTS II Tab'!D19/'BdP_Series Longas'!$F39*100)</f>
        <v>24009.404629153381</v>
      </c>
      <c r="E19" s="36">
        <f>IF(SUM('Saúde Cor NUTS II Tab'!E19)=0,"",'Saúde Cor NUTS II Tab'!E19/'BdP_Series Longas'!$F39*100)</f>
        <v>93388.663964612686</v>
      </c>
      <c r="F19" s="36">
        <f>IF(SUM('Saúde Cor NUTS II Tab'!F19)=0,"",'Saúde Cor NUTS II Tab'!F19/'BdP_Series Longas'!$F39*100)</f>
        <v>10352.85275177451</v>
      </c>
      <c r="G19" s="36">
        <f>IF(SUM('Saúde Cor NUTS II Tab'!G19)=0,"",'Saúde Cor NUTS II Tab'!G19/'BdP_Series Longas'!$F39*100)</f>
        <v>486935.51044062676</v>
      </c>
      <c r="H19" s="36">
        <f>IF(SUM('BdP_Series Longas'!B39*1000)=0,"",SUM('BdP_Series Longas'!B39*1000))</f>
        <v>30673600</v>
      </c>
      <c r="I19" s="44">
        <f>IF(SUM('BdP_Series Longas'!F39)=0,"",SUM('BdP_Series Longas'!F39))</f>
        <v>63.383495905273591</v>
      </c>
      <c r="J19" s="36">
        <f>IF(SUM('BdP_Series Longas'!C39*1000)=0,"",SUM('BdP_Series Longas'!C39*1000))</f>
        <v>141620500</v>
      </c>
    </row>
    <row r="20" spans="1:10" ht="20.100000000000001" customHeight="1" x14ac:dyDescent="0.3">
      <c r="A20" s="31">
        <f t="shared" si="0"/>
        <v>1993</v>
      </c>
      <c r="B20" s="35">
        <f>IF(SUM('Saúde Cor NUTS II Tab'!B20)=0,"",'Saúde Cor NUTS II Tab'!B20/'BdP_Series Longas'!$F40*100)</f>
        <v>51020.432294333572</v>
      </c>
      <c r="C20" s="36">
        <f>IF(SUM('Saúde Cor NUTS II Tab'!C20)=0,"",'Saúde Cor NUTS II Tab'!C20/'BdP_Series Longas'!$F40*100)</f>
        <v>142609.85551740683</v>
      </c>
      <c r="D20" s="36">
        <f>IF(SUM('Saúde Cor NUTS II Tab'!D20)=0,"",'Saúde Cor NUTS II Tab'!D20/'BdP_Series Longas'!$F40*100)</f>
        <v>297869.17472551763</v>
      </c>
      <c r="E20" s="36">
        <f>IF(SUM('Saúde Cor NUTS II Tab'!E20)=0,"",'Saúde Cor NUTS II Tab'!E20/'BdP_Series Longas'!$F40*100)</f>
        <v>67305.920239744315</v>
      </c>
      <c r="F20" s="36">
        <f>IF(SUM('Saúde Cor NUTS II Tab'!F20)=0,"",'Saúde Cor NUTS II Tab'!F20/'BdP_Series Longas'!$F40*100)</f>
        <v>12370.84114245059</v>
      </c>
      <c r="G20" s="36">
        <f>IF(SUM('Saúde Cor NUTS II Tab'!G20)=0,"",'Saúde Cor NUTS II Tab'!G20/'BdP_Series Longas'!$F40*100)</f>
        <v>571175.8568181484</v>
      </c>
      <c r="H20" s="36">
        <f>IF(SUM('BdP_Series Longas'!B40*1000)=0,"",SUM('BdP_Series Longas'!B40*1000))</f>
        <v>28718400</v>
      </c>
      <c r="I20" s="44">
        <f>IF(SUM('BdP_Series Longas'!F40)=0,"",SUM('BdP_Series Longas'!F40))</f>
        <v>64.603529444537287</v>
      </c>
      <c r="J20" s="36">
        <f>IF(SUM('BdP_Series Longas'!C40*1000)=0,"",SUM('BdP_Series Longas'!C40*1000))</f>
        <v>139253900.00000003</v>
      </c>
    </row>
    <row r="21" spans="1:10" ht="20.100000000000001" customHeight="1" x14ac:dyDescent="0.3">
      <c r="A21" s="31">
        <f t="shared" si="0"/>
        <v>1994</v>
      </c>
      <c r="B21" s="35">
        <f>IF(SUM('Saúde Cor NUTS II Tab'!B21)=0,"",'Saúde Cor NUTS II Tab'!B21/'BdP_Series Longas'!$F41*100)</f>
        <v>103988.59381027393</v>
      </c>
      <c r="C21" s="36">
        <f>IF(SUM('Saúde Cor NUTS II Tab'!C21)=0,"",'Saúde Cor NUTS II Tab'!C21/'BdP_Series Longas'!$F41*100)</f>
        <v>126604.67452729648</v>
      </c>
      <c r="D21" s="36">
        <f>IF(SUM('Saúde Cor NUTS II Tab'!D21)=0,"",'Saúde Cor NUTS II Tab'!D21/'BdP_Series Longas'!$F41*100)</f>
        <v>336892.25843380077</v>
      </c>
      <c r="E21" s="36">
        <f>IF(SUM('Saúde Cor NUTS II Tab'!E21)=0,"",'Saúde Cor NUTS II Tab'!E21/'BdP_Series Longas'!$F41*100)</f>
        <v>66270.41054114615</v>
      </c>
      <c r="F21" s="36">
        <f>IF(SUM('Saúde Cor NUTS II Tab'!F21)=0,"",'Saúde Cor NUTS II Tab'!F21/'BdP_Series Longas'!$F41*100)</f>
        <v>3554.5698956594983</v>
      </c>
      <c r="G21" s="36">
        <f>IF(SUM('Saúde Cor NUTS II Tab'!G21)=0,"",'Saúde Cor NUTS II Tab'!G21/'BdP_Series Longas'!$F41*100)</f>
        <v>637310.43163369864</v>
      </c>
      <c r="H21" s="36">
        <f>IF(SUM('BdP_Series Longas'!B41*1000)=0,"",SUM('BdP_Series Longas'!B41*1000))</f>
        <v>28524200</v>
      </c>
      <c r="I21" s="44">
        <f>IF(SUM('BdP_Series Longas'!F41)=0,"",SUM('BdP_Series Longas'!F41))</f>
        <v>67.434318929189942</v>
      </c>
      <c r="J21" s="36">
        <f>IF(SUM('BdP_Series Longas'!C41*1000)=0,"",SUM('BdP_Series Longas'!C41*1000))</f>
        <v>141751500</v>
      </c>
    </row>
    <row r="22" spans="1:10" ht="20.100000000000001" customHeight="1" x14ac:dyDescent="0.3">
      <c r="A22" s="31">
        <f t="shared" si="0"/>
        <v>1995</v>
      </c>
      <c r="B22" s="35">
        <f>IF(SUM('Saúde Cor NUTS II Tab'!B22)=0,"",'Saúde Cor NUTS II Tab'!B22/'BdP_Series Longas'!$F42*100)</f>
        <v>170273.92575326998</v>
      </c>
      <c r="C22" s="36">
        <f>IF(SUM('Saúde Cor NUTS II Tab'!C22)=0,"",'Saúde Cor NUTS II Tab'!C22/'BdP_Series Longas'!$F42*100)</f>
        <v>113515.95050218</v>
      </c>
      <c r="D22" s="36">
        <f>IF(SUM('Saúde Cor NUTS II Tab'!D22)=0,"",'Saúde Cor NUTS II Tab'!D22/'BdP_Series Longas'!$F42*100)</f>
        <v>177841.6557867486</v>
      </c>
      <c r="E22" s="36">
        <f>IF(SUM('Saúde Cor NUTS II Tab'!E22)=0,"",'Saúde Cor NUTS II Tab'!E22/'BdP_Series Longas'!$F42*100)</f>
        <v>35316.073489567105</v>
      </c>
      <c r="F22" s="36">
        <f>IF(SUM('Saúde Cor NUTS II Tab'!F22)=0,"",'Saúde Cor NUTS II Tab'!F22/'BdP_Series Longas'!$F42*100)</f>
        <v>16396.748405870439</v>
      </c>
      <c r="G22" s="36">
        <f>IF(SUM('Saúde Cor NUTS II Tab'!G22)=0,"",'Saúde Cor NUTS II Tab'!G22/'BdP_Series Longas'!$F42*100)</f>
        <v>513344.35393763607</v>
      </c>
      <c r="H22" s="36">
        <f>IF(SUM('BdP_Series Longas'!B42*1000)=0,"",SUM('BdP_Series Longas'!B42*1000))</f>
        <v>29749800.000000004</v>
      </c>
      <c r="I22" s="44">
        <f>IF(SUM('BdP_Series Longas'!F42)=0,"",SUM('BdP_Series Longas'!F42))</f>
        <v>69.671728885572335</v>
      </c>
      <c r="J22" s="36">
        <f>IF(SUM('BdP_Series Longas'!C42*1000)=0,"",SUM('BdP_Series Longas'!C42*1000))</f>
        <v>145127400</v>
      </c>
    </row>
    <row r="23" spans="1:10" ht="20.100000000000001" customHeight="1" x14ac:dyDescent="0.3">
      <c r="A23" s="31">
        <f t="shared" si="0"/>
        <v>1996</v>
      </c>
      <c r="B23" s="35">
        <f>IF(SUM('Saúde Cor NUTS II Tab'!B23)=0,"",'Saúde Cor NUTS II Tab'!B23/'BdP_Series Longas'!$F43*100)</f>
        <v>160018.91982270498</v>
      </c>
      <c r="C23" s="36">
        <f>IF(SUM('Saúde Cor NUTS II Tab'!C23)=0,"",'Saúde Cor NUTS II Tab'!C23/'BdP_Series Longas'!$F43*100)</f>
        <v>108359.26854135926</v>
      </c>
      <c r="D23" s="36">
        <f>IF(SUM('Saúde Cor NUTS II Tab'!D23)=0,"",'Saúde Cor NUTS II Tab'!D23/'BdP_Series Longas'!$F43*100)</f>
        <v>175138.81775870864</v>
      </c>
      <c r="E23" s="36">
        <f>IF(SUM('Saúde Cor NUTS II Tab'!E23)=0,"",'Saúde Cor NUTS II Tab'!E23/'BdP_Series Longas'!$F43*100)</f>
        <v>37799.744840009058</v>
      </c>
      <c r="F23" s="36">
        <f>IF(SUM('Saúde Cor NUTS II Tab'!F23)=0,"",'Saúde Cor NUTS II Tab'!F23/'BdP_Series Longas'!$F43*100)</f>
        <v>21419.855409338459</v>
      </c>
      <c r="G23" s="36">
        <f>IF(SUM('Saúde Cor NUTS II Tab'!G23)=0,"",'Saúde Cor NUTS II Tab'!G23/'BdP_Series Longas'!$F43*100)</f>
        <v>502736.60637212032</v>
      </c>
      <c r="H23" s="36">
        <f>IF(SUM('BdP_Series Longas'!B43*1000)=0,"",SUM('BdP_Series Longas'!B43*1000))</f>
        <v>31292899.999999996</v>
      </c>
      <c r="I23" s="44">
        <f>IF(SUM('BdP_Series Longas'!F43)=0,"",SUM('BdP_Series Longas'!F43))</f>
        <v>71.831309977662656</v>
      </c>
      <c r="J23" s="36">
        <f>IF(SUM('BdP_Series Longas'!C43*1000)=0,"",SUM('BdP_Series Longas'!C43*1000))</f>
        <v>150213099.99999997</v>
      </c>
    </row>
    <row r="24" spans="1:10" ht="20.100000000000001" customHeight="1" x14ac:dyDescent="0.3">
      <c r="A24" s="31">
        <f t="shared" si="0"/>
        <v>1997</v>
      </c>
      <c r="B24" s="35">
        <f>IF(SUM('Saúde Cor NUTS II Tab'!B24)=0,"",'Saúde Cor NUTS II Tab'!B24/'BdP_Series Longas'!$F44*100)</f>
        <v>196188.70877917856</v>
      </c>
      <c r="C24" s="36">
        <f>IF(SUM('Saúde Cor NUTS II Tab'!C24)=0,"",'Saúde Cor NUTS II Tab'!C24/'BdP_Series Longas'!$F44*100)</f>
        <v>139157.10738988247</v>
      </c>
      <c r="D24" s="36">
        <f>IF(SUM('Saúde Cor NUTS II Tab'!D24)=0,"",'Saúde Cor NUTS II Tab'!D24/'BdP_Series Longas'!$F44*100)</f>
        <v>222423.24541825475</v>
      </c>
      <c r="E24" s="36">
        <f>IF(SUM('Saúde Cor NUTS II Tab'!E24)=0,"",'Saúde Cor NUTS II Tab'!E24/'BdP_Series Longas'!$F44*100)</f>
        <v>45625.281111436867</v>
      </c>
      <c r="F24" s="36">
        <f>IF(SUM('Saúde Cor NUTS II Tab'!F24)=0,"",'Saúde Cor NUTS II Tab'!F24/'BdP_Series Longas'!$F44*100)</f>
        <v>23953.272583504357</v>
      </c>
      <c r="G24" s="36">
        <f>IF(SUM('Saúde Cor NUTS II Tab'!G24)=0,"",'Saúde Cor NUTS II Tab'!G24/'BdP_Series Longas'!$F44*100)</f>
        <v>627347.61528225697</v>
      </c>
      <c r="H24" s="36">
        <f>IF(SUM('BdP_Series Longas'!B44*1000)=0,"",SUM('BdP_Series Longas'!B44*1000))</f>
        <v>35724700</v>
      </c>
      <c r="I24" s="44">
        <f>IF(SUM('BdP_Series Longas'!F44)=0,"",SUM('BdP_Series Longas'!F44))</f>
        <v>74.467805188007191</v>
      </c>
      <c r="J24" s="36">
        <f>IF(SUM('BdP_Series Longas'!C44*1000)=0,"",SUM('BdP_Series Longas'!C44*1000))</f>
        <v>156823600</v>
      </c>
    </row>
    <row r="25" spans="1:10" ht="20.100000000000001" customHeight="1" x14ac:dyDescent="0.3">
      <c r="A25" s="31">
        <f t="shared" si="0"/>
        <v>1998</v>
      </c>
      <c r="B25" s="35">
        <f>IF(SUM('Saúde Cor NUTS II Tab'!B25)=0,"",'Saúde Cor NUTS II Tab'!B25/'BdP_Series Longas'!$F45*100)</f>
        <v>284590.94151384872</v>
      </c>
      <c r="C25" s="36">
        <f>IF(SUM('Saúde Cor NUTS II Tab'!C25)=0,"",'Saúde Cor NUTS II Tab'!C25/'BdP_Series Longas'!$F45*100)</f>
        <v>167835.68345688516</v>
      </c>
      <c r="D25" s="36">
        <f>IF(SUM('Saúde Cor NUTS II Tab'!D25)=0,"",'Saúde Cor NUTS II Tab'!D25/'BdP_Series Longas'!$F45*100)</f>
        <v>267564.13304720813</v>
      </c>
      <c r="E25" s="36">
        <f>IF(SUM('Saúde Cor NUTS II Tab'!E25)=0,"",'Saúde Cor NUTS II Tab'!E25/'BdP_Series Longas'!$F45*100)</f>
        <v>49864.224795161535</v>
      </c>
      <c r="F25" s="36">
        <f>IF(SUM('Saúde Cor NUTS II Tab'!F25)=0,"",'Saúde Cor NUTS II Tab'!F25/'BdP_Series Longas'!$F45*100)</f>
        <v>35269.817538041076</v>
      </c>
      <c r="G25" s="36">
        <f>IF(SUM('Saúde Cor NUTS II Tab'!G25)=0,"",'Saúde Cor NUTS II Tab'!G25/'BdP_Series Longas'!$F45*100)</f>
        <v>805124.80035114463</v>
      </c>
      <c r="H25" s="36">
        <f>IF(SUM('BdP_Series Longas'!B45*1000)=0,"",SUM('BdP_Series Longas'!B45*1000))</f>
        <v>39916899.999999993</v>
      </c>
      <c r="I25" s="44">
        <f>IF(SUM('BdP_Series Longas'!F45)=0,"",SUM('BdP_Series Longas'!F45))</f>
        <v>76.291245061615513</v>
      </c>
      <c r="J25" s="36">
        <f>IF(SUM('BdP_Series Longas'!C45*1000)=0,"",SUM('BdP_Series Longas'!C45*1000))</f>
        <v>164363700</v>
      </c>
    </row>
    <row r="26" spans="1:10" ht="20.100000000000001" customHeight="1" x14ac:dyDescent="0.3">
      <c r="A26" s="31">
        <f t="shared" si="0"/>
        <v>1999</v>
      </c>
      <c r="B26" s="35">
        <f>IF(SUM('Saúde Cor NUTS II Tab'!B26)=0,"",'Saúde Cor NUTS II Tab'!B26/'BdP_Series Longas'!$F46*100)</f>
        <v>276456.66951745591</v>
      </c>
      <c r="C26" s="36">
        <f>IF(SUM('Saúde Cor NUTS II Tab'!C26)=0,"",'Saúde Cor NUTS II Tab'!C26/'BdP_Series Longas'!$F46*100)</f>
        <v>199989.93114028723</v>
      </c>
      <c r="D26" s="36">
        <f>IF(SUM('Saúde Cor NUTS II Tab'!D26)=0,"",'Saúde Cor NUTS II Tab'!D26/'BdP_Series Longas'!$F46*100)</f>
        <v>316454.65574551333</v>
      </c>
      <c r="E26" s="36">
        <f>IF(SUM('Saúde Cor NUTS II Tab'!E26)=0,"",'Saúde Cor NUTS II Tab'!E26/'BdP_Series Longas'!$F46*100)</f>
        <v>61173.390701734934</v>
      </c>
      <c r="F26" s="36">
        <f>IF(SUM('Saúde Cor NUTS II Tab'!F26)=0,"",'Saúde Cor NUTS II Tab'!F26/'BdP_Series Longas'!$F46*100)</f>
        <v>38821.574868408701</v>
      </c>
      <c r="G26" s="36">
        <f>IF(SUM('Saúde Cor NUTS II Tab'!G26)=0,"",'Saúde Cor NUTS II Tab'!G26/'BdP_Series Longas'!$F46*100)</f>
        <v>892896.2219734001</v>
      </c>
      <c r="H26" s="36">
        <f>IF(SUM('BdP_Series Longas'!B46*1000)=0,"",SUM('BdP_Series Longas'!B46*1000))</f>
        <v>42339600</v>
      </c>
      <c r="I26" s="44">
        <f>IF(SUM('BdP_Series Longas'!F46)=0,"",SUM('BdP_Series Longas'!F46))</f>
        <v>77.940981964874496</v>
      </c>
      <c r="J26" s="36">
        <f>IF(SUM('BdP_Series Longas'!C46*1000)=0,"",SUM('BdP_Series Longas'!C46*1000))</f>
        <v>170784700</v>
      </c>
    </row>
    <row r="27" spans="1:10" ht="20.100000000000001" customHeight="1" x14ac:dyDescent="0.3">
      <c r="A27" s="31">
        <f t="shared" si="0"/>
        <v>2000</v>
      </c>
      <c r="B27" s="35">
        <f>IF(SUM('Saúde Cor NUTS II Tab'!B27)=0,"",'Saúde Cor NUTS II Tab'!B27/'BdP_Series Longas'!$F47*100)</f>
        <v>368737.48563035886</v>
      </c>
      <c r="C27" s="36">
        <f>IF(SUM('Saúde Cor NUTS II Tab'!C27)=0,"",'Saúde Cor NUTS II Tab'!C27/'BdP_Series Longas'!$F47*100)</f>
        <v>268683.71666358464</v>
      </c>
      <c r="D27" s="36">
        <f>IF(SUM('Saúde Cor NUTS II Tab'!D27)=0,"",'Saúde Cor NUTS II Tab'!D27/'BdP_Series Longas'!$F47*100)</f>
        <v>319272.70097262785</v>
      </c>
      <c r="E27" s="36">
        <f>IF(SUM('Saúde Cor NUTS II Tab'!E27)=0,"",'Saúde Cor NUTS II Tab'!E27/'BdP_Series Longas'!$F47*100)</f>
        <v>77569.775940532825</v>
      </c>
      <c r="F27" s="36">
        <f>IF(SUM('Saúde Cor NUTS II Tab'!F27)=0,"",'Saúde Cor NUTS II Tab'!F27/'BdP_Series Longas'!$F47*100)</f>
        <v>48340.585006419002</v>
      </c>
      <c r="G27" s="36">
        <f>IF(SUM('Saúde Cor NUTS II Tab'!G27)=0,"",'Saúde Cor NUTS II Tab'!G27/'BdP_Series Longas'!$F47*100)</f>
        <v>1082604.2642135231</v>
      </c>
      <c r="H27" s="36">
        <f>IF(SUM('BdP_Series Longas'!B47*1000)=0,"",SUM('BdP_Series Longas'!B47*1000))</f>
        <v>44057500</v>
      </c>
      <c r="I27" s="44">
        <f>IF(SUM('BdP_Series Longas'!F47)=0,"",SUM('BdP_Series Longas'!F47))</f>
        <v>81.620382454746618</v>
      </c>
      <c r="J27" s="36">
        <f>IF(SUM('BdP_Series Longas'!C47*1000)=0,"",SUM('BdP_Series Longas'!C47*1000))</f>
        <v>177302100</v>
      </c>
    </row>
    <row r="28" spans="1:10" ht="20.100000000000001" customHeight="1" x14ac:dyDescent="0.3">
      <c r="A28" s="31">
        <f t="shared" si="0"/>
        <v>2001</v>
      </c>
      <c r="B28" s="35">
        <f>IF(SUM('Saúde Cor NUTS II Tab'!B28)=0,"",'Saúde Cor NUTS II Tab'!B28/'BdP_Series Longas'!$F48*100)</f>
        <v>316871.18466262985</v>
      </c>
      <c r="C28" s="36">
        <f>IF(SUM('Saúde Cor NUTS II Tab'!C28)=0,"",'Saúde Cor NUTS II Tab'!C28/'BdP_Series Longas'!$F48*100)</f>
        <v>245778.29066780896</v>
      </c>
      <c r="D28" s="36">
        <f>IF(SUM('Saúde Cor NUTS II Tab'!D28)=0,"",'Saúde Cor NUTS II Tab'!D28/'BdP_Series Longas'!$F48*100)</f>
        <v>278277.89935115568</v>
      </c>
      <c r="E28" s="36">
        <f>IF(SUM('Saúde Cor NUTS II Tab'!E28)=0,"",'Saúde Cor NUTS II Tab'!E28/'BdP_Series Longas'!$F48*100)</f>
        <v>80233.408937012035</v>
      </c>
      <c r="F28" s="36">
        <f>IF(SUM('Saúde Cor NUTS II Tab'!F28)=0,"",'Saúde Cor NUTS II Tab'!F28/'BdP_Series Longas'!$F48*100)</f>
        <v>62967.991823984143</v>
      </c>
      <c r="G28" s="36">
        <f>IF(SUM('Saúde Cor NUTS II Tab'!G28)=0,"",'Saúde Cor NUTS II Tab'!G28/'BdP_Series Longas'!$F48*100)</f>
        <v>984128.77544259082</v>
      </c>
      <c r="H28" s="36">
        <f>IF(SUM('BdP_Series Longas'!B48*1000)=0,"",SUM('BdP_Series Longas'!B48*1000))</f>
        <v>44485800</v>
      </c>
      <c r="I28" s="44">
        <f>IF(SUM('BdP_Series Longas'!F48)=0,"",SUM('BdP_Series Longas'!F48))</f>
        <v>83.571386824559724</v>
      </c>
      <c r="J28" s="36">
        <f>IF(SUM('BdP_Series Longas'!C48*1000)=0,"",SUM('BdP_Series Longas'!C48*1000))</f>
        <v>180748200</v>
      </c>
    </row>
    <row r="29" spans="1:10" ht="20.100000000000001" customHeight="1" x14ac:dyDescent="0.3">
      <c r="A29" s="31">
        <f t="shared" si="0"/>
        <v>2002</v>
      </c>
      <c r="B29" s="35">
        <f>IF(SUM('Saúde Cor NUTS II Tab'!B29)=0,"",'Saúde Cor NUTS II Tab'!B29/'BdP_Series Longas'!$F49*100)</f>
        <v>306336.18005610484</v>
      </c>
      <c r="C29" s="36">
        <f>IF(SUM('Saúde Cor NUTS II Tab'!C29)=0,"",'Saúde Cor NUTS II Tab'!C29/'BdP_Series Longas'!$F49*100)</f>
        <v>219723.27200452751</v>
      </c>
      <c r="D29" s="36">
        <f>IF(SUM('Saúde Cor NUTS II Tab'!D29)=0,"",'Saúde Cor NUTS II Tab'!D29/'BdP_Series Longas'!$F49*100)</f>
        <v>268044.15754909167</v>
      </c>
      <c r="E29" s="36">
        <f>IF(SUM('Saúde Cor NUTS II Tab'!E29)=0,"",'Saúde Cor NUTS II Tab'!E29/'BdP_Series Longas'!$F49*100)</f>
        <v>60173.178225306299</v>
      </c>
      <c r="F29" s="36">
        <f>IF(SUM('Saúde Cor NUTS II Tab'!F29)=0,"",'Saúde Cor NUTS II Tab'!F29/'BdP_Series Longas'!$F49*100)</f>
        <v>37380.307685417552</v>
      </c>
      <c r="G29" s="36">
        <f>IF(SUM('Saúde Cor NUTS II Tab'!G29)=0,"",'Saúde Cor NUTS II Tab'!G29/'BdP_Series Longas'!$F49*100)</f>
        <v>891657.09552044771</v>
      </c>
      <c r="H29" s="36">
        <f>IF(SUM('BdP_Series Longas'!B49*1000)=0,"",SUM('BdP_Series Longas'!B49*1000))</f>
        <v>42977000</v>
      </c>
      <c r="I29" s="44">
        <f>IF(SUM('BdP_Series Longas'!F49)=0,"",SUM('BdP_Series Longas'!F49))</f>
        <v>85.767968913604946</v>
      </c>
      <c r="J29" s="36">
        <f>IF(SUM('BdP_Series Longas'!C49*1000)=0,"",SUM('BdP_Series Longas'!C49*1000))</f>
        <v>182141700</v>
      </c>
    </row>
    <row r="30" spans="1:10" ht="20.100000000000001" customHeight="1" x14ac:dyDescent="0.3">
      <c r="A30" s="31">
        <f t="shared" si="0"/>
        <v>2003</v>
      </c>
      <c r="B30" s="35">
        <f>IF(SUM('Saúde Cor NUTS II Tab'!B30)=0,"",'Saúde Cor NUTS II Tab'!B30/'BdP_Series Longas'!$F50*100)</f>
        <v>361011.72072367481</v>
      </c>
      <c r="C30" s="36">
        <f>IF(SUM('Saúde Cor NUTS II Tab'!C30)=0,"",'Saúde Cor NUTS II Tab'!C30/'BdP_Series Longas'!$F50*100)</f>
        <v>216161.33895183002</v>
      </c>
      <c r="D30" s="36">
        <f>IF(SUM('Saúde Cor NUTS II Tab'!D30)=0,"",'Saúde Cor NUTS II Tab'!D30/'BdP_Series Longas'!$F50*100)</f>
        <v>280786.89389619156</v>
      </c>
      <c r="E30" s="36">
        <f>IF(SUM('Saúde Cor NUTS II Tab'!E30)=0,"",'Saúde Cor NUTS II Tab'!E30/'BdP_Series Longas'!$F50*100)</f>
        <v>93595.631298730514</v>
      </c>
      <c r="F30" s="36">
        <f>IF(SUM('Saúde Cor NUTS II Tab'!F30)=0,"",'Saúde Cor NUTS II Tab'!F30/'BdP_Series Longas'!$F50*100)</f>
        <v>45683.581943427984</v>
      </c>
      <c r="G30" s="36">
        <f>IF(SUM('Saúde Cor NUTS II Tab'!G30)=0,"",'Saúde Cor NUTS II Tab'!G30/'BdP_Series Longas'!$F50*100)</f>
        <v>997239.16681385494</v>
      </c>
      <c r="H30" s="36">
        <f>IF(SUM('BdP_Series Longas'!B50*1000)=0,"",SUM('BdP_Series Longas'!B50*1000))</f>
        <v>39833700</v>
      </c>
      <c r="I30" s="44">
        <f>IF(SUM('BdP_Series Longas'!F50)=0,"",SUM('BdP_Series Longas'!F50))</f>
        <v>87.127984595957713</v>
      </c>
      <c r="J30" s="36">
        <f>IF(SUM('BdP_Series Longas'!C50*1000)=0,"",SUM('BdP_Series Longas'!C50*1000))</f>
        <v>180446800</v>
      </c>
    </row>
    <row r="31" spans="1:10" ht="20.100000000000001" customHeight="1" x14ac:dyDescent="0.3">
      <c r="A31" s="31">
        <f t="shared" si="0"/>
        <v>2004</v>
      </c>
      <c r="B31" s="35">
        <f>IF(SUM('Saúde Cor NUTS II Tab'!B31)=0,"",'Saúde Cor NUTS II Tab'!B31/'BdP_Series Longas'!$F51*100)</f>
        <v>149840.42833698067</v>
      </c>
      <c r="C31" s="36">
        <f>IF(SUM('Saúde Cor NUTS II Tab'!C31)=0,"",'Saúde Cor NUTS II Tab'!C31/'BdP_Series Longas'!$F51*100)</f>
        <v>168688.28095798459</v>
      </c>
      <c r="D31" s="36">
        <f>IF(SUM('Saúde Cor NUTS II Tab'!D31)=0,"",'Saúde Cor NUTS II Tab'!D31/'BdP_Series Longas'!$F51*100)</f>
        <v>329837.42086756759</v>
      </c>
      <c r="E31" s="36">
        <f>IF(SUM('Saúde Cor NUTS II Tab'!E31)=0,"",'Saúde Cor NUTS II Tab'!E31/'BdP_Series Longas'!$F51*100)</f>
        <v>60313.128387212339</v>
      </c>
      <c r="F31" s="36">
        <f>IF(SUM('Saúde Cor NUTS II Tab'!F31)=0,"",'Saúde Cor NUTS II Tab'!F31/'BdP_Series Longas'!$F51*100)</f>
        <v>34868.52734885714</v>
      </c>
      <c r="G31" s="36">
        <f>IF(SUM('Saúde Cor NUTS II Tab'!G31)=0,"",'Saúde Cor NUTS II Tab'!G31/'BdP_Series Longas'!$F51*100)</f>
        <v>743547.78589860233</v>
      </c>
      <c r="H31" s="36">
        <f>IF(SUM('BdP_Series Longas'!B51*1000)=0,"",SUM('BdP_Series Longas'!B51*1000))</f>
        <v>39908900</v>
      </c>
      <c r="I31" s="44">
        <f>IF(SUM('BdP_Series Longas'!F51)=0,"",SUM('BdP_Series Longas'!F51))</f>
        <v>89.360268010393668</v>
      </c>
      <c r="J31" s="36">
        <f>IF(SUM('BdP_Series Longas'!C51*1000)=0,"",SUM('BdP_Series Longas'!C51*1000))</f>
        <v>183674500</v>
      </c>
    </row>
    <row r="32" spans="1:10" ht="20.100000000000001" customHeight="1" x14ac:dyDescent="0.3">
      <c r="A32" s="31">
        <f t="shared" si="0"/>
        <v>2005</v>
      </c>
      <c r="B32" s="35">
        <f>IF(SUM('Saúde Cor NUTS II Tab'!B32)=0,"",'Saúde Cor NUTS II Tab'!B32/'BdP_Series Longas'!$F52*100)</f>
        <v>238915.83884135348</v>
      </c>
      <c r="C32" s="36">
        <f>IF(SUM('Saúde Cor NUTS II Tab'!C32)=0,"",'Saúde Cor NUTS II Tab'!C32/'BdP_Series Longas'!$F52*100)</f>
        <v>179924.27369534032</v>
      </c>
      <c r="D32" s="36">
        <f>IF(SUM('Saúde Cor NUTS II Tab'!D32)=0,"",'Saúde Cor NUTS II Tab'!D32/'BdP_Series Longas'!$F52*100)</f>
        <v>245798.18810838836</v>
      </c>
      <c r="E32" s="36">
        <f>IF(SUM('Saúde Cor NUTS II Tab'!E32)=0,"",'Saúde Cor NUTS II Tab'!E32/'BdP_Series Longas'!$F52*100)</f>
        <v>58008.372393579659</v>
      </c>
      <c r="F32" s="36">
        <f>IF(SUM('Saúde Cor NUTS II Tab'!F32)=0,"",'Saúde Cor NUTS II Tab'!F32/'BdP_Series Longas'!$F52*100)</f>
        <v>47193.252116810574</v>
      </c>
      <c r="G32" s="36">
        <f>IF(SUM('Saúde Cor NUTS II Tab'!G32)=0,"",'Saúde Cor NUTS II Tab'!G32/'BdP_Series Longas'!$F52*100)</f>
        <v>769839.92515547248</v>
      </c>
      <c r="H32" s="36">
        <f>IF(SUM('BdP_Series Longas'!B52*1000)=0,"",SUM('BdP_Series Longas'!B52*1000))</f>
        <v>39953000</v>
      </c>
      <c r="I32" s="44">
        <f>IF(SUM('BdP_Series Longas'!F52)=0,"",SUM('BdP_Series Longas'!F52))</f>
        <v>91.777338372587806</v>
      </c>
      <c r="J32" s="36">
        <f>IF(SUM('BdP_Series Longas'!C52*1000)=0,"",SUM('BdP_Series Longas'!C52*1000))</f>
        <v>185110599.99999997</v>
      </c>
    </row>
    <row r="33" spans="1:10" ht="20.100000000000001" customHeight="1" x14ac:dyDescent="0.3">
      <c r="A33" s="31">
        <f t="shared" si="0"/>
        <v>2006</v>
      </c>
      <c r="B33" s="35">
        <f>IF(SUM('Saúde Cor NUTS II Tab'!B33)=0,"",'Saúde Cor NUTS II Tab'!B33/'BdP_Series Longas'!$F53*100)</f>
        <v>261637.10636224586</v>
      </c>
      <c r="C33" s="36">
        <f>IF(SUM('Saúde Cor NUTS II Tab'!C33)=0,"",'Saúde Cor NUTS II Tab'!C33/'BdP_Series Longas'!$F53*100)</f>
        <v>198979.67635963683</v>
      </c>
      <c r="D33" s="36">
        <f>IF(SUM('Saúde Cor NUTS II Tab'!D33)=0,"",'Saúde Cor NUTS II Tab'!D33/'BdP_Series Longas'!$F53*100)</f>
        <v>274337.93676818011</v>
      </c>
      <c r="E33" s="36">
        <f>IF(SUM('Saúde Cor NUTS II Tab'!E33)=0,"",'Saúde Cor NUTS II Tab'!E33/'BdP_Series Longas'!$F53*100)</f>
        <v>53343.487704923929</v>
      </c>
      <c r="F33" s="36">
        <f>IF(SUM('Saúde Cor NUTS II Tab'!F33)=0,"",'Saúde Cor NUTS II Tab'!F33/'BdP_Series Longas'!$F53*100)</f>
        <v>29635.270947179954</v>
      </c>
      <c r="G33" s="36">
        <f>IF(SUM('Saúde Cor NUTS II Tab'!G33)=0,"",'Saúde Cor NUTS II Tab'!G33/'BdP_Series Longas'!$F53*100)</f>
        <v>817933.47814216663</v>
      </c>
      <c r="H33" s="36">
        <f>IF(SUM('BdP_Series Longas'!B53*1000)=0,"",SUM('BdP_Series Longas'!B53*1000))</f>
        <v>39650600</v>
      </c>
      <c r="I33" s="44">
        <f>IF(SUM('BdP_Series Longas'!F53)=0,"",SUM('BdP_Series Longas'!F53))</f>
        <v>94.483311727943601</v>
      </c>
      <c r="J33" s="36">
        <f>IF(SUM('BdP_Series Longas'!C53*1000)=0,"",SUM('BdP_Series Longas'!C53*1000))</f>
        <v>188118599.99999997</v>
      </c>
    </row>
    <row r="34" spans="1:10" ht="20.100000000000001" customHeight="1" x14ac:dyDescent="0.3">
      <c r="A34" s="31">
        <f t="shared" si="0"/>
        <v>2007</v>
      </c>
      <c r="B34" s="35">
        <f>IF(SUM('Saúde Cor NUTS II Tab'!B34)=0,"",'Saúde Cor NUTS II Tab'!B34/'BdP_Series Longas'!$F54*100)</f>
        <v>263566.57475898101</v>
      </c>
      <c r="C34" s="36">
        <f>IF(SUM('Saúde Cor NUTS II Tab'!C34)=0,"",'Saúde Cor NUTS II Tab'!C34/'BdP_Series Longas'!$F54*100)</f>
        <v>224346.82163370063</v>
      </c>
      <c r="D34" s="36">
        <f>IF(SUM('Saúde Cor NUTS II Tab'!D34)=0,"",'Saúde Cor NUTS II Tab'!D34/'BdP_Series Longas'!$F54*100)</f>
        <v>291691.38831970579</v>
      </c>
      <c r="E34" s="36">
        <f>IF(SUM('Saúde Cor NUTS II Tab'!E34)=0,"",'Saúde Cor NUTS II Tab'!E34/'BdP_Series Longas'!$F54*100)</f>
        <v>74303.023115795411</v>
      </c>
      <c r="F34" s="36">
        <f>IF(SUM('Saúde Cor NUTS II Tab'!F34)=0,"",'Saúde Cor NUTS II Tab'!F34/'BdP_Series Longas'!$F54*100)</f>
        <v>38131.329131943217</v>
      </c>
      <c r="G34" s="36">
        <f>IF(SUM('Saúde Cor NUTS II Tab'!G34)=0,"",'Saúde Cor NUTS II Tab'!G34/'BdP_Series Longas'!$F54*100)</f>
        <v>892039.13696012599</v>
      </c>
      <c r="H34" s="36">
        <f>IF(SUM('BdP_Series Longas'!B54*1000)=0,"",SUM('BdP_Series Longas'!B54*1000))</f>
        <v>40874200</v>
      </c>
      <c r="I34" s="44">
        <f>IF(SUM('BdP_Series Longas'!F54)=0,"",SUM('BdP_Series Longas'!F54))</f>
        <v>96.639934237245001</v>
      </c>
      <c r="J34" s="36">
        <f>IF(SUM('BdP_Series Longas'!C54*1000)=0,"",SUM('BdP_Series Longas'!C54*1000))</f>
        <v>192834000</v>
      </c>
    </row>
    <row r="35" spans="1:10" ht="20.100000000000001" customHeight="1" x14ac:dyDescent="0.3">
      <c r="A35" s="31">
        <f t="shared" si="0"/>
        <v>2008</v>
      </c>
      <c r="B35" s="35">
        <f>IF(SUM('Saúde Cor NUTS II Tab'!B35)=0,"",'Saúde Cor NUTS II Tab'!B35/'BdP_Series Longas'!$F55*100)</f>
        <v>187668.64645750055</v>
      </c>
      <c r="C35" s="36">
        <f>IF(SUM('Saúde Cor NUTS II Tab'!C35)=0,"",'Saúde Cor NUTS II Tab'!C35/'BdP_Series Longas'!$F55*100)</f>
        <v>253909.2124285491</v>
      </c>
      <c r="D35" s="36">
        <f>IF(SUM('Saúde Cor NUTS II Tab'!D35)=0,"",'Saúde Cor NUTS II Tab'!D35/'BdP_Series Longas'!$F55*100)</f>
        <v>328865.56403799448</v>
      </c>
      <c r="E35" s="36">
        <f>IF(SUM('Saúde Cor NUTS II Tab'!E35)=0,"",'Saúde Cor NUTS II Tab'!E35/'BdP_Series Longas'!$F55*100)</f>
        <v>83674.147576441595</v>
      </c>
      <c r="F35" s="36">
        <f>IF(SUM('Saúde Cor NUTS II Tab'!F35)=0,"",'Saúde Cor NUTS II Tab'!F35/'BdP_Series Longas'!$F55*100)</f>
        <v>43058.165976772958</v>
      </c>
      <c r="G35" s="36">
        <f>IF(SUM('Saúde Cor NUTS II Tab'!G35)=0,"",'Saúde Cor NUTS II Tab'!G35/'BdP_Series Longas'!$F55*100)</f>
        <v>897175.73647725873</v>
      </c>
      <c r="H35" s="36">
        <f>IF(SUM('BdP_Series Longas'!B55*1000)=0,"",SUM('BdP_Series Longas'!B55*1000))</f>
        <v>41047300</v>
      </c>
      <c r="I35" s="44">
        <f>IF(SUM('BdP_Series Longas'!F55)=0,"",SUM('BdP_Series Longas'!F55))</f>
        <v>99.711795903750058</v>
      </c>
      <c r="J35" s="36">
        <f>IF(SUM('BdP_Series Longas'!C55*1000)=0,"",SUM('BdP_Series Longas'!C55*1000))</f>
        <v>193449600</v>
      </c>
    </row>
    <row r="36" spans="1:10" ht="20.100000000000001" customHeight="1" x14ac:dyDescent="0.3">
      <c r="A36" s="31">
        <f t="shared" si="0"/>
        <v>2009</v>
      </c>
      <c r="B36" s="35">
        <f>IF(SUM('Saúde Cor NUTS II Tab'!B36)=0,"",'Saúde Cor NUTS II Tab'!B36/'BdP_Series Longas'!$F56*100)</f>
        <v>288636.11144362821</v>
      </c>
      <c r="C36" s="36">
        <f>IF(SUM('Saúde Cor NUTS II Tab'!C36)=0,"",'Saúde Cor NUTS II Tab'!C36/'BdP_Series Longas'!$F56*100)</f>
        <v>273798.13721058366</v>
      </c>
      <c r="D36" s="36">
        <f>IF(SUM('Saúde Cor NUTS II Tab'!D36)=0,"",'Saúde Cor NUTS II Tab'!D36/'BdP_Series Longas'!$F56*100)</f>
        <v>314926.38595015666</v>
      </c>
      <c r="E36" s="36">
        <f>IF(SUM('Saúde Cor NUTS II Tab'!E36)=0,"",'Saúde Cor NUTS II Tab'!E36/'BdP_Series Longas'!$F56*100)</f>
        <v>86714.411208418634</v>
      </c>
      <c r="F36" s="36">
        <f>IF(SUM('Saúde Cor NUTS II Tab'!F36)=0,"",'Saúde Cor NUTS II Tab'!F36/'BdP_Series Longas'!$F56*100)</f>
        <v>43911.961428456234</v>
      </c>
      <c r="G36" s="36">
        <f>IF(SUM('Saúde Cor NUTS II Tab'!G36)=0,"",'Saúde Cor NUTS II Tab'!G36/'BdP_Series Longas'!$F56*100)</f>
        <v>1007987.0072412435</v>
      </c>
      <c r="H36" s="36">
        <f>IF(SUM('BdP_Series Longas'!B56*1000)=0,"",SUM('BdP_Series Longas'!B56*1000))</f>
        <v>37953000</v>
      </c>
      <c r="I36" s="44">
        <f>IF(SUM('BdP_Series Longas'!F56)=0,"",SUM('BdP_Series Longas'!F56))</f>
        <v>97.99251706057494</v>
      </c>
      <c r="J36" s="36">
        <f>IF(SUM('BdP_Series Longas'!C56*1000)=0,"",SUM('BdP_Series Longas'!C56*1000))</f>
        <v>187410000</v>
      </c>
    </row>
    <row r="37" spans="1:10" ht="20.100000000000001" customHeight="1" x14ac:dyDescent="0.3">
      <c r="A37" s="31">
        <f t="shared" si="0"/>
        <v>2010</v>
      </c>
      <c r="B37" s="35">
        <f>IF(SUM('Saúde Cor NUTS II Tab'!B37)=0,"",'Saúde Cor NUTS II Tab'!B37/'BdP_Series Longas'!$F57*100)</f>
        <v>304217.07291354059</v>
      </c>
      <c r="C37" s="36">
        <f>IF(SUM('Saúde Cor NUTS II Tab'!C37)=0,"",'Saúde Cor NUTS II Tab'!C37/'BdP_Series Longas'!$F57*100)</f>
        <v>293465.25839265785</v>
      </c>
      <c r="D37" s="36">
        <f>IF(SUM('Saúde Cor NUTS II Tab'!D37)=0,"",'Saúde Cor NUTS II Tab'!D37/'BdP_Series Longas'!$F57*100)</f>
        <v>349336.87004970718</v>
      </c>
      <c r="E37" s="36">
        <f>IF(SUM('Saúde Cor NUTS II Tab'!E37)=0,"",'Saúde Cor NUTS II Tab'!E37/'BdP_Series Longas'!$F57*100)</f>
        <v>93774.960475063999</v>
      </c>
      <c r="F37" s="36">
        <f>IF(SUM('Saúde Cor NUTS II Tab'!F37)=0,"",'Saúde Cor NUTS II Tab'!F37/'BdP_Series Longas'!$F57*100)</f>
        <v>49508.043591623325</v>
      </c>
      <c r="G37" s="36">
        <f>IF(SUM('Saúde Cor NUTS II Tab'!G37)=0,"",'Saúde Cor NUTS II Tab'!G37/'BdP_Series Longas'!$F57*100)</f>
        <v>1090302.2054225928</v>
      </c>
      <c r="H37" s="36">
        <f>IF(SUM('BdP_Series Longas'!B57*1000)=0,"",SUM('BdP_Series Longas'!B57*1000))</f>
        <v>37525899.999999993</v>
      </c>
      <c r="I37" s="44">
        <f>IF(SUM('BdP_Series Longas'!F57)=0,"",SUM('BdP_Series Longas'!F57))</f>
        <v>98.473054610282517</v>
      </c>
      <c r="J37" s="36">
        <f>IF(SUM('BdP_Series Longas'!C57*1000)=0,"",SUM('BdP_Series Longas'!C57*1000))</f>
        <v>190666599.99999997</v>
      </c>
    </row>
    <row r="38" spans="1:10" ht="20.100000000000001" customHeight="1" x14ac:dyDescent="0.3">
      <c r="A38" s="31">
        <f t="shared" si="0"/>
        <v>2011</v>
      </c>
      <c r="B38" s="35">
        <f>IF(SUM('Saúde Cor NUTS II Tab'!B38)=0,"",'Saúde Cor NUTS II Tab'!B38/'BdP_Series Longas'!$F58*100)</f>
        <v>263903.16376638738</v>
      </c>
      <c r="C38" s="36">
        <f>IF(SUM('Saúde Cor NUTS II Tab'!C38)=0,"",'Saúde Cor NUTS II Tab'!C38/'BdP_Series Longas'!$F58*100)</f>
        <v>260295.69491921851</v>
      </c>
      <c r="D38" s="36">
        <f>IF(SUM('Saúde Cor NUTS II Tab'!D38)=0,"",'Saúde Cor NUTS II Tab'!D38/'BdP_Series Longas'!$F58*100)</f>
        <v>318043.00032972271</v>
      </c>
      <c r="E38" s="36">
        <f>IF(SUM('Saúde Cor NUTS II Tab'!E38)=0,"",'Saúde Cor NUTS II Tab'!E38/'BdP_Series Longas'!$F58*100)</f>
        <v>87584.75446659849</v>
      </c>
      <c r="F38" s="36">
        <f>IF(SUM('Saúde Cor NUTS II Tab'!F38)=0,"",'Saúde Cor NUTS II Tab'!F38/'BdP_Series Longas'!$F58*100)</f>
        <v>38708.186293548017</v>
      </c>
      <c r="G38" s="36">
        <f>IF(SUM('Saúde Cor NUTS II Tab'!G38)=0,"",'Saúde Cor NUTS II Tab'!G38/'BdP_Series Longas'!$F58*100)</f>
        <v>968534.79977547517</v>
      </c>
      <c r="H38" s="36">
        <f>IF(SUM('BdP_Series Longas'!B58*1000)=0,"",SUM('BdP_Series Longas'!B58*1000))</f>
        <v>32800500</v>
      </c>
      <c r="I38" s="44">
        <f>IF(SUM('BdP_Series Longas'!F58)=0,"",SUM('BdP_Series Longas'!F58))</f>
        <v>98.893004679806708</v>
      </c>
      <c r="J38" s="36">
        <f>IF(SUM('BdP_Series Longas'!C58*1000)=0,"",SUM('BdP_Series Longas'!C58*1000))</f>
        <v>187432500</v>
      </c>
    </row>
    <row r="39" spans="1:10" ht="20.100000000000001" customHeight="1" x14ac:dyDescent="0.3">
      <c r="A39" s="31">
        <f t="shared" si="0"/>
        <v>2012</v>
      </c>
      <c r="B39" s="35">
        <f>IF(SUM('Saúde Cor NUTS II Tab'!B39)=0,"",'Saúde Cor NUTS II Tab'!B39/'BdP_Series Longas'!$F59*100)</f>
        <v>220298.46481540889</v>
      </c>
      <c r="C39" s="36">
        <f>IF(SUM('Saúde Cor NUTS II Tab'!C39)=0,"",'Saúde Cor NUTS II Tab'!C39/'BdP_Series Longas'!$F59*100)</f>
        <v>239349.02304732881</v>
      </c>
      <c r="D39" s="36">
        <f>IF(SUM('Saúde Cor NUTS II Tab'!D39)=0,"",'Saúde Cor NUTS II Tab'!D39/'BdP_Series Longas'!$F59*100)</f>
        <v>289558.01749526797</v>
      </c>
      <c r="E39" s="36">
        <f>IF(SUM('Saúde Cor NUTS II Tab'!E39)=0,"",'Saúde Cor NUTS II Tab'!E39/'BdP_Series Longas'!$F59*100)</f>
        <v>81847.40614657462</v>
      </c>
      <c r="F39" s="36">
        <f>IF(SUM('Saúde Cor NUTS II Tab'!F39)=0,"",'Saúde Cor NUTS II Tab'!F39/'BdP_Series Longas'!$F59*100)</f>
        <v>43726.69862111815</v>
      </c>
      <c r="G39" s="36">
        <f>IF(SUM('Saúde Cor NUTS II Tab'!G39)=0,"",'Saúde Cor NUTS II Tab'!G39/'BdP_Series Longas'!$F59*100)</f>
        <v>874779.6101256985</v>
      </c>
      <c r="H39" s="36">
        <f>IF(SUM('BdP_Series Longas'!B59*1000)=0,"",SUM('BdP_Series Longas'!B59*1000))</f>
        <v>27318700</v>
      </c>
      <c r="I39" s="44">
        <f>IF(SUM('BdP_Series Longas'!F59)=0,"",SUM('BdP_Series Longas'!F59))</f>
        <v>97.484872999081205</v>
      </c>
      <c r="J39" s="36">
        <f>IF(SUM('BdP_Series Longas'!C59*1000)=0,"",SUM('BdP_Series Longas'!C59*1000))</f>
        <v>179827900</v>
      </c>
    </row>
    <row r="40" spans="1:10" ht="20.100000000000001" customHeight="1" x14ac:dyDescent="0.3">
      <c r="A40" s="31">
        <f t="shared" si="0"/>
        <v>2013</v>
      </c>
      <c r="B40" s="35">
        <f>IF(SUM('Saúde Cor NUTS II Tab'!B40)=0,"",'Saúde Cor NUTS II Tab'!B40/'BdP_Series Longas'!$F60*100)</f>
        <v>188990.57428109305</v>
      </c>
      <c r="C40" s="36">
        <f>IF(SUM('Saúde Cor NUTS II Tab'!C40)=0,"",'Saúde Cor NUTS II Tab'!C40/'BdP_Series Longas'!$F60*100)</f>
        <v>222051.92320873938</v>
      </c>
      <c r="D40" s="36">
        <f>IF(SUM('Saúde Cor NUTS II Tab'!D40)=0,"",'Saúde Cor NUTS II Tab'!D40/'BdP_Series Longas'!$F60*100)</f>
        <v>268482.72091375449</v>
      </c>
      <c r="E40" s="36">
        <f>IF(SUM('Saúde Cor NUTS II Tab'!E40)=0,"",'Saúde Cor NUTS II Tab'!E40/'BdP_Series Longas'!$F60*100)</f>
        <v>75495.039322358149</v>
      </c>
      <c r="F40" s="36">
        <f>IF(SUM('Saúde Cor NUTS II Tab'!F40)=0,"",'Saúde Cor NUTS II Tab'!F40/'BdP_Series Longas'!$F60*100)</f>
        <v>36017.086364464951</v>
      </c>
      <c r="G40" s="36">
        <f>IF(SUM('Saúde Cor NUTS II Tab'!G40)=0,"",'Saúde Cor NUTS II Tab'!G40/'BdP_Series Longas'!$F60*100)</f>
        <v>791037.34409041004</v>
      </c>
      <c r="H40" s="36">
        <f>IF(SUM('BdP_Series Longas'!B60*1000)=0,"",SUM('BdP_Series Longas'!B60*1000))</f>
        <v>26005900</v>
      </c>
      <c r="I40" s="44">
        <f>IF(SUM('BdP_Series Longas'!F60)=0,"",SUM('BdP_Series Longas'!F60))</f>
        <v>96.709977351293347</v>
      </c>
      <c r="J40" s="36">
        <f>IF(SUM('BdP_Series Longas'!C60*1000)=0,"",SUM('BdP_Series Longas'!C60*1000))</f>
        <v>178168599.99999997</v>
      </c>
    </row>
    <row r="41" spans="1:10" ht="20.100000000000001" customHeight="1" x14ac:dyDescent="0.3">
      <c r="A41" s="31">
        <f t="shared" si="0"/>
        <v>2014</v>
      </c>
      <c r="B41" s="35">
        <f>IF(SUM('Saúde Cor NUTS II Tab'!B41)=0,"",'Saúde Cor NUTS II Tab'!B41/'BdP_Series Longas'!$F61*100)</f>
        <v>192192.71711979806</v>
      </c>
      <c r="C41" s="36">
        <f>IF(SUM('Saúde Cor NUTS II Tab'!C41)=0,"",'Saúde Cor NUTS II Tab'!C41/'BdP_Series Longas'!$F61*100)</f>
        <v>234016.34452161912</v>
      </c>
      <c r="D41" s="36">
        <f>IF(SUM('Saúde Cor NUTS II Tab'!D41)=0,"",'Saúde Cor NUTS II Tab'!D41/'BdP_Series Longas'!$F61*100)</f>
        <v>285693.34047119855</v>
      </c>
      <c r="E41" s="36">
        <f>IF(SUM('Saúde Cor NUTS II Tab'!E41)=0,"",'Saúde Cor NUTS II Tab'!E41/'BdP_Series Longas'!$F61*100)</f>
        <v>80914.481724273413</v>
      </c>
      <c r="F41" s="36">
        <f>IF(SUM('Saúde Cor NUTS II Tab'!F41)=0,"",'Saúde Cor NUTS II Tab'!F41/'BdP_Series Longas'!$F61*100)</f>
        <v>43104.900363878034</v>
      </c>
      <c r="G41" s="36">
        <f>IF(SUM('Saúde Cor NUTS II Tab'!G41)=0,"",'Saúde Cor NUTS II Tab'!G41/'BdP_Series Longas'!$F61*100)</f>
        <v>835921.78420076706</v>
      </c>
      <c r="H41" s="36">
        <f>IF(SUM('BdP_Series Longas'!B61*1000)=0,"",SUM('BdP_Series Longas'!B61*1000))</f>
        <v>26601100</v>
      </c>
      <c r="I41" s="44">
        <f>IF(SUM('BdP_Series Longas'!F61)=0,"",SUM('BdP_Series Longas'!F61))</f>
        <v>97.7880613959573</v>
      </c>
      <c r="J41" s="36">
        <f>IF(SUM('BdP_Series Longas'!C61*1000)=0,"",SUM('BdP_Series Longas'!C61*1000))</f>
        <v>179580100</v>
      </c>
    </row>
    <row r="42" spans="1:10" ht="20.100000000000001" customHeight="1" x14ac:dyDescent="0.3">
      <c r="A42" s="31">
        <f t="shared" si="0"/>
        <v>2015</v>
      </c>
      <c r="B42" s="35">
        <f>IF(SUM('Saúde Cor NUTS II Tab'!B42)=0,"",'Saúde Cor NUTS II Tab'!B42/'BdP_Series Longas'!$F62*100)</f>
        <v>195513.44016663398</v>
      </c>
      <c r="C42" s="36">
        <f>IF(SUM('Saúde Cor NUTS II Tab'!C42)=0,"",'Saúde Cor NUTS II Tab'!C42/'BdP_Series Longas'!$F62*100)</f>
        <v>279765.84549244691</v>
      </c>
      <c r="D42" s="36">
        <f>IF(SUM('Saúde Cor NUTS II Tab'!D42)=0,"",'Saúde Cor NUTS II Tab'!D42/'BdP_Series Longas'!$F62*100)</f>
        <v>337019.73875991127</v>
      </c>
      <c r="E42" s="36">
        <f>IF(SUM('Saúde Cor NUTS II Tab'!E42)=0,"",'Saúde Cor NUTS II Tab'!E42/'BdP_Series Longas'!$F62*100)</f>
        <v>104157.32118749233</v>
      </c>
      <c r="F42" s="36">
        <f>IF(SUM('Saúde Cor NUTS II Tab'!F42)=0,"",'Saúde Cor NUTS II Tab'!F42/'BdP_Series Longas'!$F62*100)</f>
        <v>51847.189985207355</v>
      </c>
      <c r="G42" s="36">
        <f>IF(SUM('Saúde Cor NUTS II Tab'!G42)=0,"",'Saúde Cor NUTS II Tab'!G42/'BdP_Series Longas'!$F62*100)</f>
        <v>968303.53559169197</v>
      </c>
      <c r="H42" s="36">
        <f>IF(SUM('BdP_Series Longas'!B62*1000)=0,"",SUM('BdP_Series Longas'!B62*1000))</f>
        <v>28175600.000000004</v>
      </c>
      <c r="I42" s="44">
        <f>IF(SUM('BdP_Series Longas'!F62)=0,"",SUM('BdP_Series Longas'!F62))</f>
        <v>98.973934894021781</v>
      </c>
      <c r="J42" s="36">
        <f>IF(SUM('BdP_Series Longas'!C62*1000)=0,"",SUM('BdP_Series Longas'!C62*1000))</f>
        <v>182798200</v>
      </c>
    </row>
    <row r="43" spans="1:10" ht="20.100000000000001" customHeight="1" x14ac:dyDescent="0.3">
      <c r="A43" s="31">
        <f t="shared" si="0"/>
        <v>2016</v>
      </c>
      <c r="B43" s="35">
        <f>IF(SUM('Saúde Cor NUTS II Tab'!B43)=0,"",'Saúde Cor NUTS II Tab'!B43/'BdP_Series Longas'!$F63*100)</f>
        <v>153095.37427175892</v>
      </c>
      <c r="C43" s="36">
        <f>IF(SUM('Saúde Cor NUTS II Tab'!C43)=0,"",'Saúde Cor NUTS II Tab'!C43/'BdP_Series Longas'!$F63*100)</f>
        <v>295940.77558773488</v>
      </c>
      <c r="D43" s="36">
        <f>IF(SUM('Saúde Cor NUTS II Tab'!D43)=0,"",'Saúde Cor NUTS II Tab'!D43/'BdP_Series Longas'!$F63*100)</f>
        <v>357348.90775612183</v>
      </c>
      <c r="E43" s="36">
        <f>IF(SUM('Saúde Cor NUTS II Tab'!E43)=0,"",'Saúde Cor NUTS II Tab'!E43/'BdP_Series Longas'!$F63*100)</f>
        <v>106874.12333588937</v>
      </c>
      <c r="F43" s="36">
        <f>IF(SUM('Saúde Cor NUTS II Tab'!F43)=0,"",'Saúde Cor NUTS II Tab'!F43/'BdP_Series Longas'!$F63*100)</f>
        <v>51716.695628871777</v>
      </c>
      <c r="G43" s="36">
        <f>IF(SUM('Saúde Cor NUTS II Tab'!G43)=0,"",'Saúde Cor NUTS II Tab'!G43/'BdP_Series Longas'!$F63*100)</f>
        <v>964975.87658037688</v>
      </c>
      <c r="H43" s="36">
        <f>IF(SUM('BdP_Series Longas'!B63*1000)=0,"",SUM('BdP_Series Longas'!B63*1000))</f>
        <v>28893400</v>
      </c>
      <c r="I43" s="44">
        <f>IF(SUM('BdP_Series Longas'!F63)=0,"",SUM('BdP_Series Longas'!F63))</f>
        <v>99.999653900198652</v>
      </c>
      <c r="J43" s="36">
        <f>IF(SUM('BdP_Series Longas'!C63*1000)=0,"",SUM('BdP_Series Longas'!C63*1000))</f>
        <v>186489800</v>
      </c>
    </row>
    <row r="44" spans="1:10" ht="20.100000000000001" customHeight="1" x14ac:dyDescent="0.3">
      <c r="A44" s="31">
        <f t="shared" si="0"/>
        <v>2017</v>
      </c>
      <c r="B44" s="35">
        <f>IF(SUM('Saúde Cor NUTS II Tab'!B44)=0,"",'Saúde Cor NUTS II Tab'!B44/'BdP_Series Longas'!$F64*100)</f>
        <v>142313.76169196056</v>
      </c>
      <c r="C44" s="36">
        <f>IF(SUM('Saúde Cor NUTS II Tab'!C44)=0,"",'Saúde Cor NUTS II Tab'!C44/'BdP_Series Longas'!$F64*100)</f>
        <v>331571.32867199427</v>
      </c>
      <c r="D44" s="36">
        <f>IF(SUM('Saúde Cor NUTS II Tab'!D44)=0,"",'Saúde Cor NUTS II Tab'!D44/'BdP_Series Longas'!$F64*100)</f>
        <v>373431.24667992309</v>
      </c>
      <c r="E44" s="36">
        <f>IF(SUM('Saúde Cor NUTS II Tab'!E44)=0,"",'Saúde Cor NUTS II Tab'!E44/'BdP_Series Longas'!$F64*100)</f>
        <v>121380.35801650051</v>
      </c>
      <c r="F44" s="36">
        <f>IF(SUM('Saúde Cor NUTS II Tab'!F44)=0,"",'Saúde Cor NUTS II Tab'!F44/'BdP_Series Longas'!$F64*100)</f>
        <v>55683.266872139793</v>
      </c>
      <c r="G44" s="36">
        <f>IF(SUM('Saúde Cor NUTS II Tab'!G44)=0,"",'Saúde Cor NUTS II Tab'!G44/'BdP_Series Longas'!$F64*100)</f>
        <v>1024379.9619325184</v>
      </c>
      <c r="H44" s="36">
        <f>IF(SUM('BdP_Series Longas'!B64*1000)=0,"",SUM('BdP_Series Longas'!B64*1000))</f>
        <v>32213000</v>
      </c>
      <c r="I44" s="44">
        <f>IF(SUM('BdP_Series Longas'!F64)=0,"",SUM('BdP_Series Longas'!F64))</f>
        <v>102.09449601092726</v>
      </c>
      <c r="J44" s="36">
        <f>IF(SUM('BdP_Series Longas'!C64*1000)=0,"",SUM('BdP_Series Longas'!C64*1000))</f>
        <v>193028800.00000003</v>
      </c>
    </row>
    <row r="45" spans="1:10" ht="20.100000000000001" customHeight="1" x14ac:dyDescent="0.3">
      <c r="A45" s="31">
        <f t="shared" si="0"/>
        <v>2018</v>
      </c>
      <c r="B45" s="35">
        <f>IF(SUM('Saúde Cor NUTS II Tab'!B45)=0,"",'Saúde Cor NUTS II Tab'!B45/'BdP_Series Longas'!$F65*100)</f>
        <v>123309.38820630198</v>
      </c>
      <c r="C45" s="36">
        <f>IF(SUM('Saúde Cor NUTS II Tab'!C45)=0,"",'Saúde Cor NUTS II Tab'!C45/'BdP_Series Longas'!$F65*100)</f>
        <v>371288.58558480791</v>
      </c>
      <c r="D45" s="36">
        <f>IF(SUM('Saúde Cor NUTS II Tab'!D45)=0,"",'Saúde Cor NUTS II Tab'!D45/'BdP_Series Longas'!$F65*100)</f>
        <v>405956.12264425121</v>
      </c>
      <c r="E45" s="36">
        <f>IF(SUM('Saúde Cor NUTS II Tab'!E45)=0,"",'Saúde Cor NUTS II Tab'!E45/'BdP_Series Longas'!$F65*100)</f>
        <v>135246.93233842394</v>
      </c>
      <c r="F45" s="36">
        <f>IF(SUM('Saúde Cor NUTS II Tab'!F45)=0,"",'Saúde Cor NUTS II Tab'!F45/'BdP_Series Longas'!$F65*100)</f>
        <v>40915.505730700941</v>
      </c>
      <c r="G45" s="36">
        <f>IF(SUM('Saúde Cor NUTS II Tab'!G45)=0,"",'Saúde Cor NUTS II Tab'!G45/'BdP_Series Longas'!$F65*100)</f>
        <v>1076716.534504486</v>
      </c>
      <c r="H45" s="36">
        <f>IF(SUM('BdP_Series Longas'!B65*1000)=0,"",SUM('BdP_Series Longas'!B65*1000))</f>
        <v>34204500</v>
      </c>
      <c r="I45" s="44">
        <f>IF(SUM('BdP_Series Longas'!F65)=0,"",SUM('BdP_Series Longas'!F65))</f>
        <v>105.11306991770088</v>
      </c>
      <c r="J45" s="36">
        <f>IF(SUM('BdP_Series Longas'!C65*1000)=0,"",SUM('BdP_Series Longas'!C65*1000))</f>
        <v>198528700</v>
      </c>
    </row>
    <row r="46" spans="1:10" ht="20.100000000000001" customHeight="1" x14ac:dyDescent="0.3">
      <c r="A46" s="52">
        <f t="shared" si="0"/>
        <v>2019</v>
      </c>
      <c r="B46" s="36">
        <f>IF(SUM('Saúde Cor NUTS II Tab'!B46)=0,"",'Saúde Cor NUTS II Tab'!B46/'BdP_Series Longas'!$F66*100)</f>
        <v>94717.602040095269</v>
      </c>
      <c r="C46" s="36">
        <f>IF(SUM('Saúde Cor NUTS II Tab'!C46)=0,"",'Saúde Cor NUTS II Tab'!C46/'BdP_Series Longas'!$F66*100)</f>
        <v>453322.83192782599</v>
      </c>
      <c r="D46" s="36">
        <f>IF(SUM('Saúde Cor NUTS II Tab'!D46)=0,"",'Saúde Cor NUTS II Tab'!D46/'BdP_Series Longas'!$F66*100)</f>
        <v>414314.10138631816</v>
      </c>
      <c r="E46" s="36">
        <f>IF(SUM('Saúde Cor NUTS II Tab'!E46)=0,"",'Saúde Cor NUTS II Tab'!E46/'BdP_Series Longas'!$F66*100)</f>
        <v>148763.31379209968</v>
      </c>
      <c r="F46" s="36">
        <f>IF(SUM('Saúde Cor NUTS II Tab'!F46)=0,"",'Saúde Cor NUTS II Tab'!F46/'BdP_Series Longas'!$F66*100)</f>
        <v>42871.219825038606</v>
      </c>
      <c r="G46" s="36">
        <f>IF(SUM('Saúde Cor NUTS II Tab'!G46)=0,"",'Saúde Cor NUTS II Tab'!G46/'BdP_Series Longas'!$F66*100)</f>
        <v>1153989.0689713776</v>
      </c>
      <c r="H46" s="36">
        <f>IF(SUM('BdP_Series Longas'!B66*1000)=0,"",SUM('BdP_Series Longas'!B66*1000))</f>
        <v>36047300</v>
      </c>
      <c r="I46" s="44">
        <f>IF(SUM('BdP_Series Longas'!F66)=0,"",SUM('BdP_Series Longas'!F66))</f>
        <v>107.67824497257767</v>
      </c>
      <c r="J46" s="36">
        <f>IF(SUM('BdP_Series Longas'!C66*1000)=0,"",SUM('BdP_Series Longas'!C66*1000))</f>
        <v>203854900</v>
      </c>
    </row>
    <row r="47" spans="1:10" ht="20.100000000000001" customHeight="1" x14ac:dyDescent="0.3">
      <c r="A47" s="52">
        <f t="shared" si="0"/>
        <v>2020</v>
      </c>
      <c r="B47" s="36">
        <f>IF(SUM('Saúde Cor NUTS II Tab'!B47)=0,"",'Saúde Cor NUTS II Tab'!B47/'BdP_Series Longas'!$F67*100)</f>
        <v>274991.27336351259</v>
      </c>
      <c r="C47" s="36">
        <f>IF(SUM('Saúde Cor NUTS II Tab'!C47)=0,"",'Saúde Cor NUTS II Tab'!C47/'BdP_Series Longas'!$F67*100)</f>
        <v>385583.93498810567</v>
      </c>
      <c r="D47" s="36">
        <f>IF(SUM('Saúde Cor NUTS II Tab'!D47)=0,"",'Saúde Cor NUTS II Tab'!D47/'BdP_Series Longas'!$F67*100)</f>
        <v>444022.53190152632</v>
      </c>
      <c r="E47" s="36">
        <f>IF(SUM('Saúde Cor NUTS II Tab'!E47)=0,"",'Saúde Cor NUTS II Tab'!E47/'BdP_Series Longas'!$F67*100)</f>
        <v>123785.46811193349</v>
      </c>
      <c r="F47" s="36">
        <f>IF(SUM('Saúde Cor NUTS II Tab'!F47)=0,"",'Saúde Cor NUTS II Tab'!F47/'BdP_Series Longas'!$F67*100)</f>
        <v>45878.535893221902</v>
      </c>
      <c r="G47" s="36">
        <f>IF(SUM('Saúde Cor NUTS II Tab'!G47)=0,"",'Saúde Cor NUTS II Tab'!G47/'BdP_Series Longas'!$F67*100)</f>
        <v>1274261.7442582999</v>
      </c>
      <c r="H47" s="36">
        <f>IF(SUM('BdP_Series Longas'!B67*1000)=0,"",SUM('BdP_Series Longas'!B67*1000))</f>
        <v>35262500</v>
      </c>
      <c r="I47" s="44">
        <f>IF(SUM('BdP_Series Longas'!F67)=0,"",SUM('BdP_Series Longas'!F67))</f>
        <v>109.20893300248137</v>
      </c>
      <c r="J47" s="36">
        <f>IF(SUM('BdP_Series Longas'!C67*1000)=0,"",SUM('BdP_Series Longas'!C67*1000))</f>
        <v>186933900.00000003</v>
      </c>
    </row>
    <row r="48" spans="1:10" ht="20.100000000000001" customHeight="1" x14ac:dyDescent="0.3">
      <c r="A48" s="52">
        <f t="shared" si="0"/>
        <v>2021</v>
      </c>
      <c r="B48" s="36">
        <f>IF(SUM('Saúde Cor NUTS II Tab'!B48)=0,"",'Saúde Cor NUTS II Tab'!B48/'BdP_Series Longas'!$F68*100)</f>
        <v>156816.98969673918</v>
      </c>
      <c r="C48" s="36">
        <f>IF(SUM('Saúde Cor NUTS II Tab'!C48)=0,"",'Saúde Cor NUTS II Tab'!C48/'BdP_Series Longas'!$F68*100)</f>
        <v>475459.34274321073</v>
      </c>
      <c r="D48" s="36">
        <f>IF(SUM('Saúde Cor NUTS II Tab'!D48)=0,"",'Saúde Cor NUTS II Tab'!D48/'BdP_Series Longas'!$F68*100)</f>
        <v>416313.98732689314</v>
      </c>
      <c r="E48" s="36">
        <f>IF(SUM('Saúde Cor NUTS II Tab'!E48)=0,"",'Saúde Cor NUTS II Tab'!E48/'BdP_Series Longas'!$F68*100)</f>
        <v>163902.06249928311</v>
      </c>
      <c r="F48" s="36">
        <f>IF(SUM('Saúde Cor NUTS II Tab'!F48)=0,"",'Saúde Cor NUTS II Tab'!F48/'BdP_Series Longas'!$F68*100)</f>
        <v>47903.075329829968</v>
      </c>
      <c r="G48" s="36">
        <f>IF(SUM('Saúde Cor NUTS II Tab'!G48)=0,"",'Saúde Cor NUTS II Tab'!G48/'BdP_Series Longas'!$F68*100)</f>
        <v>1260395.457595956</v>
      </c>
      <c r="H48" s="36">
        <f>IF(SUM('BdP_Series Longas'!B68*1000)=0,"",SUM('BdP_Series Longas'!B68*1000))</f>
        <v>38106500</v>
      </c>
      <c r="I48" s="44">
        <f>IF(SUM('BdP_Series Longas'!F68)=0,"",SUM('BdP_Series Longas'!F68))</f>
        <v>114.5195701520738</v>
      </c>
      <c r="J48" s="36">
        <f>IF(SUM('BdP_Series Longas'!C68*1000)=0,"",SUM('BdP_Series Longas'!C68*1000))</f>
        <v>197659099.99999997</v>
      </c>
    </row>
    <row r="49" spans="1:10" ht="20.100000000000001" customHeight="1" x14ac:dyDescent="0.3">
      <c r="A49" s="52">
        <f t="shared" si="0"/>
        <v>2022</v>
      </c>
      <c r="B49" s="36">
        <f>IF(SUM('Saúde Cor NUTS II Tab'!B49)=0,"",'Saúde Cor NUTS II Tab'!B49/'BdP_Series Longas'!$F69*100)</f>
        <v>87911.952180385211</v>
      </c>
      <c r="C49" s="36">
        <f>IF(SUM('Saúde Cor NUTS II Tab'!C49)=0,"",'Saúde Cor NUTS II Tab'!C49/'BdP_Series Longas'!$F69*100)</f>
        <v>502005.6109756729</v>
      </c>
      <c r="D49" s="36">
        <f>IF(SUM('Saúde Cor NUTS II Tab'!D49)=0,"",'Saúde Cor NUTS II Tab'!D49/'BdP_Series Longas'!$F69*100)</f>
        <v>433682.36922696972</v>
      </c>
      <c r="E49" s="36">
        <f>IF(SUM('Saúde Cor NUTS II Tab'!E49)=0,"",'Saúde Cor NUTS II Tab'!E49/'BdP_Series Longas'!$F69*100)</f>
        <v>180214.08647906472</v>
      </c>
      <c r="F49" s="36">
        <f>IF(SUM('Saúde Cor NUTS II Tab'!F49)=0,"",'Saúde Cor NUTS II Tab'!F49/'BdP_Series Longas'!$F69*100)</f>
        <v>43150.837674724142</v>
      </c>
      <c r="G49" s="36">
        <f>IF(SUM('Saúde Cor NUTS II Tab'!G49)=0,"",'Saúde Cor NUTS II Tab'!G49/'BdP_Series Longas'!$F69*100)</f>
        <v>1246964.8565368166</v>
      </c>
      <c r="H49" s="36">
        <f>IF(SUM('BdP_Series Longas'!B69*1000)=0,"",SUM('BdP_Series Longas'!B69*1000))</f>
        <v>39248500</v>
      </c>
      <c r="I49" s="44">
        <f>IF(SUM('BdP_Series Longas'!F69)=0,"",SUM('BdP_Series Longas'!F69))</f>
        <v>123.99327362829153</v>
      </c>
      <c r="J49" s="36">
        <f>IF(SUM('BdP_Series Longas'!C69*1000)=0,"",SUM('BdP_Series Longas'!C69*1000))</f>
        <v>211154300</v>
      </c>
    </row>
    <row r="50" spans="1:10" ht="20.100000000000001" customHeight="1" x14ac:dyDescent="0.3">
      <c r="A50" s="52">
        <f t="shared" si="0"/>
        <v>2023</v>
      </c>
      <c r="B50" s="36" t="str">
        <f>IF(SUM('Saúde Cor NUTS II Tab'!B50)=0,"",'Saúde Cor NUTS II Tab'!B50/'BdP_Series Longas'!$F70*100)</f>
        <v/>
      </c>
      <c r="C50" s="36" t="str">
        <f>IF(SUM('Saúde Cor NUTS II Tab'!C50)=0,"",'Saúde Cor NUTS II Tab'!C50/'BdP_Series Longas'!$F70*100)</f>
        <v/>
      </c>
      <c r="D50" s="36" t="str">
        <f>IF(SUM('Saúde Cor NUTS II Tab'!D50)=0,"",'Saúde Cor NUTS II Tab'!D50/'BdP_Series Longas'!$F70*100)</f>
        <v/>
      </c>
      <c r="E50" s="36" t="str">
        <f>IF(SUM('Saúde Cor NUTS II Tab'!E50)=0,"",'Saúde Cor NUTS II Tab'!E50/'BdP_Series Longas'!$F70*100)</f>
        <v/>
      </c>
      <c r="F50" s="36" t="str">
        <f>IF(SUM('Saúde Cor NUTS II Tab'!F50)=0,"",'Saúde Cor NUTS II Tab'!F50/'BdP_Series Longas'!$F70*100)</f>
        <v/>
      </c>
      <c r="G50" s="36" t="str">
        <f>IF(SUM('Saúde Cor NUTS II Tab'!G50)=0,"",'Saúde Cor NUTS II Tab'!G50/'BdP_Series Longas'!$F70*100)</f>
        <v/>
      </c>
      <c r="H50" s="36">
        <f>IF(SUM('BdP_Series Longas'!B70*1000)=0,"",SUM('BdP_Series Longas'!B70*1000))</f>
        <v>40249000</v>
      </c>
      <c r="I50" s="44">
        <f>IF(SUM('BdP_Series Longas'!F70)=0,"",SUM('BdP_Series Longas'!F70))</f>
        <v>127.88441948868294</v>
      </c>
      <c r="J50" s="36">
        <f>IF(SUM('BdP_Series Longas'!C70*1000)=0,"",SUM('BdP_Series Longas'!C70*1000))</f>
        <v>215929000</v>
      </c>
    </row>
    <row r="51" spans="1:10" ht="20.100000000000001" customHeight="1" thickBot="1" x14ac:dyDescent="0.35">
      <c r="A51" s="53"/>
      <c r="B51" s="36"/>
      <c r="C51" s="36"/>
      <c r="D51" s="36"/>
      <c r="E51" s="36"/>
      <c r="F51" s="36"/>
      <c r="G51" s="36"/>
      <c r="H51" s="36"/>
      <c r="I51" s="44"/>
      <c r="J51" s="36"/>
    </row>
    <row r="52" spans="1:10" ht="45" customHeight="1" x14ac:dyDescent="0.3">
      <c r="A52" s="87" t="s">
        <v>68</v>
      </c>
      <c r="B52" s="87"/>
      <c r="C52" s="87"/>
      <c r="D52" s="87"/>
      <c r="E52" s="87"/>
      <c r="F52" s="87"/>
      <c r="G52" s="87"/>
      <c r="H52" s="87"/>
      <c r="I52" s="87"/>
      <c r="J52" s="87"/>
    </row>
    <row r="53" spans="1:10" ht="84" customHeight="1" x14ac:dyDescent="0.3">
      <c r="A53" s="74" t="s">
        <v>65</v>
      </c>
      <c r="B53" s="74"/>
      <c r="C53" s="74"/>
      <c r="D53" s="74"/>
      <c r="E53" s="74"/>
      <c r="F53" s="74"/>
      <c r="G53" s="74"/>
      <c r="H53" s="74"/>
      <c r="I53" s="74"/>
      <c r="J53" s="74"/>
    </row>
    <row r="54" spans="1:10" s="42" customFormat="1" x14ac:dyDescent="0.3">
      <c r="A54" s="84" t="str">
        <f>'Saúde Cor NUTS II Tab'!A54</f>
        <v>2007-2022:</v>
      </c>
      <c r="B54" s="84"/>
      <c r="C54" s="84"/>
      <c r="D54" s="84"/>
      <c r="E54" s="84"/>
      <c r="F54" s="84"/>
      <c r="G54" s="84"/>
      <c r="H54" s="84"/>
      <c r="I54" s="84"/>
      <c r="J54" s="84"/>
    </row>
    <row r="55" spans="1:10" ht="88.2" customHeight="1" x14ac:dyDescent="0.3">
      <c r="A55" s="74" t="str">
        <f>'Saúde Cor NUTS II Tab'!A55:I55</f>
        <v>1. Desde 2002, utilizou-se as consultas médicas na unidade de consulta externa (N.º) dos hospitais por Localização geográfica (NUTS - 2013) e Especialidade da consulta; Anual | e os internamentos (N.º) nos hospitais por Localização geográfica (NUTS - 2013); Anual  | como variáveis explicativas num modelo de regressão linear para estimar a repartição regional da FBCF para os anos de 2007 e seguintes, com as quais se obteve os pesos regionais
2. Conforme proposto por Alfredo Marvão Pereira e Rui Marvão Pereira em "Investimentos em Infraestruturas em Portugal",  a partir dos valores do quadro C.3.1 para o total nacional aplicou-se o peso do Continente em 2006 como referência para obter os valores do Continente a preços correntes para os anos de 2007 e seguintes, os quais foram usados para obter os valores nominais de cada região.</v>
      </c>
      <c r="B55" s="74"/>
      <c r="C55" s="74"/>
      <c r="D55" s="74"/>
      <c r="E55" s="74"/>
      <c r="F55" s="74"/>
      <c r="G55" s="74"/>
      <c r="H55" s="74"/>
      <c r="I55" s="74"/>
      <c r="J55" s="74"/>
    </row>
    <row r="56" spans="1:10" ht="15" customHeight="1" x14ac:dyDescent="0.3">
      <c r="A56" s="74" t="s">
        <v>61</v>
      </c>
      <c r="B56" s="74"/>
      <c r="C56" s="74"/>
      <c r="D56" s="74"/>
      <c r="E56" s="74"/>
      <c r="F56" s="74"/>
      <c r="G56" s="74"/>
      <c r="H56" s="74"/>
      <c r="I56" s="74"/>
      <c r="J56" s="74"/>
    </row>
    <row r="57" spans="1:10" ht="57" customHeight="1" x14ac:dyDescent="0.3">
      <c r="A57" s="74" t="s">
        <v>44</v>
      </c>
      <c r="B57" s="74"/>
      <c r="C57" s="74"/>
      <c r="D57" s="74"/>
      <c r="E57" s="74"/>
      <c r="F57" s="74"/>
      <c r="G57" s="74"/>
      <c r="H57" s="74"/>
      <c r="I57" s="74"/>
      <c r="J57" s="74"/>
    </row>
    <row r="58" spans="1:10" x14ac:dyDescent="0.3">
      <c r="A58" s="40"/>
    </row>
  </sheetData>
  <sheetProtection algorithmName="SHA-512" hashValue="mlfPjRMXLHuXFR+Mu4dBxXu8wMtbDWRsXoYq6ooXfmhE9mQwFriMSiRhJE5h7QYWSFV1Yyppd92l+tIIkZ9bTQ==" saltValue="kJo5NXpBQfMzb2sfhBETXA==" spinCount="100000" sheet="1" objects="1" scenarios="1" autoFilter="0"/>
  <mergeCells count="10">
    <mergeCell ref="A54:J54"/>
    <mergeCell ref="A56:J56"/>
    <mergeCell ref="A57:J57"/>
    <mergeCell ref="A1:J1"/>
    <mergeCell ref="A3:A4"/>
    <mergeCell ref="B3:G3"/>
    <mergeCell ref="H3:J3"/>
    <mergeCell ref="A52:J52"/>
    <mergeCell ref="A53:J53"/>
    <mergeCell ref="A55:J55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90" fitToHeight="0" orientation="landscape" verticalDpi="300" r:id="rId1"/>
  <headerFooter alignWithMargins="0"/>
  <colBreaks count="1" manualBreakCount="1">
    <brk id="7" max="1048575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Folha31">
    <tabColor rgb="FF92D050"/>
    <pageSetUpPr fitToPage="1"/>
  </sheetPr>
  <dimension ref="A1:CP49"/>
  <sheetViews>
    <sheetView showGridLines="0" zoomScaleNormal="100" workbookViewId="0">
      <pane ySplit="2" topLeftCell="A3" activePane="bottomLeft" state="frozen"/>
      <selection pane="bottomLeft" sqref="A1:XFD1048576"/>
    </sheetView>
  </sheetViews>
  <sheetFormatPr defaultColWidth="7" defaultRowHeight="14.4" x14ac:dyDescent="0.3"/>
  <cols>
    <col min="1" max="27" width="9.109375" style="34" customWidth="1"/>
    <col min="28" max="30" width="11.5546875" style="34" customWidth="1"/>
    <col min="31" max="16384" width="7" style="34"/>
  </cols>
  <sheetData>
    <row r="1" spans="1:94" s="22" customFormat="1" ht="33" customHeight="1" x14ac:dyDescent="0.3">
      <c r="A1" s="85" t="s">
        <v>39</v>
      </c>
      <c r="B1" s="85"/>
    </row>
    <row r="2" spans="1:94" s="23" customFormat="1" ht="19.5" customHeight="1" x14ac:dyDescent="0.3">
      <c r="A2" s="86" t="str">
        <f>Saude_Const_Dados_Graf!B1&amp; " - Investimento em Infraestruturas de Saúde - Dados encadeados em volume (ano de referência = 2016)"</f>
        <v>Continente - Investimento em Infraestruturas de Saúde - Dados encadeados em volume (ano de referência = 2016)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</row>
    <row r="3" spans="1:94" s="23" customFormat="1" ht="19.5" customHeight="1" x14ac:dyDescent="0.3"/>
    <row r="4" spans="1:94" s="30" customFormat="1" ht="30" customHeight="1" x14ac:dyDescent="0.3">
      <c r="C4" s="29"/>
      <c r="D4" s="29"/>
      <c r="F4" s="29"/>
      <c r="G4" s="29"/>
      <c r="I4" s="29"/>
      <c r="J4" s="29"/>
      <c r="L4" s="29"/>
      <c r="M4" s="29"/>
      <c r="O4" s="29"/>
      <c r="P4" s="29"/>
      <c r="R4" s="29"/>
      <c r="S4" s="29"/>
      <c r="U4" s="29"/>
      <c r="V4" s="29"/>
      <c r="X4" s="29"/>
      <c r="Y4" s="29"/>
      <c r="AA4" s="29"/>
      <c r="AB4" s="29"/>
      <c r="AD4" s="29"/>
      <c r="AE4" s="29"/>
      <c r="AG4" s="29"/>
      <c r="AH4" s="29"/>
      <c r="AJ4" s="29"/>
      <c r="AK4" s="29"/>
      <c r="AM4" s="29"/>
      <c r="AN4" s="29"/>
      <c r="AP4" s="29"/>
      <c r="AQ4" s="29"/>
      <c r="AS4" s="29"/>
      <c r="AT4" s="29"/>
      <c r="AV4" s="29"/>
      <c r="AW4" s="29"/>
      <c r="AY4" s="29"/>
      <c r="AZ4" s="29"/>
      <c r="BB4" s="29"/>
      <c r="BC4" s="29"/>
      <c r="BE4" s="29"/>
      <c r="BF4" s="29"/>
      <c r="BH4" s="29"/>
      <c r="BI4" s="29"/>
      <c r="BK4" s="29"/>
      <c r="BL4" s="29"/>
      <c r="BN4" s="29"/>
      <c r="BO4" s="29"/>
      <c r="BQ4" s="29"/>
      <c r="BR4" s="29"/>
      <c r="BT4" s="29"/>
      <c r="BU4" s="29"/>
      <c r="BW4" s="29"/>
      <c r="BX4" s="29"/>
      <c r="BZ4" s="29"/>
      <c r="CA4" s="29"/>
      <c r="CC4" s="29"/>
      <c r="CD4" s="29"/>
      <c r="CF4" s="29"/>
      <c r="CG4" s="29"/>
      <c r="CI4" s="29"/>
      <c r="CJ4" s="29"/>
      <c r="CL4" s="29"/>
      <c r="CM4" s="29"/>
      <c r="CO4" s="29"/>
      <c r="CP4" s="29"/>
    </row>
    <row r="5" spans="1:94" ht="20.100000000000001" customHeight="1" x14ac:dyDescent="0.3"/>
    <row r="6" spans="1:94" ht="20.100000000000001" customHeight="1" x14ac:dyDescent="0.3"/>
    <row r="7" spans="1:94" ht="20.100000000000001" customHeight="1" x14ac:dyDescent="0.3"/>
    <row r="8" spans="1:94" ht="20.100000000000001" customHeight="1" x14ac:dyDescent="0.3"/>
    <row r="9" spans="1:94" ht="20.100000000000001" customHeight="1" x14ac:dyDescent="0.3"/>
    <row r="10" spans="1:94" ht="20.100000000000001" customHeight="1" x14ac:dyDescent="0.3"/>
    <row r="11" spans="1:94" ht="20.100000000000001" customHeight="1" x14ac:dyDescent="0.3"/>
    <row r="12" spans="1:94" ht="20.100000000000001" customHeight="1" x14ac:dyDescent="0.3"/>
    <row r="13" spans="1:94" ht="20.100000000000001" customHeight="1" x14ac:dyDescent="0.3"/>
    <row r="14" spans="1:94" ht="20.100000000000001" customHeight="1" x14ac:dyDescent="0.3"/>
    <row r="15" spans="1:94" ht="20.100000000000001" customHeight="1" x14ac:dyDescent="0.3"/>
    <row r="16" spans="1:94" ht="20.100000000000001" customHeight="1" x14ac:dyDescent="0.3"/>
    <row r="17" s="34" customFormat="1" ht="20.100000000000001" customHeight="1" x14ac:dyDescent="0.3"/>
    <row r="18" s="34" customFormat="1" ht="20.100000000000001" customHeight="1" x14ac:dyDescent="0.3"/>
    <row r="19" s="34" customFormat="1" ht="20.100000000000001" customHeight="1" x14ac:dyDescent="0.3"/>
    <row r="20" s="34" customFormat="1" ht="20.100000000000001" customHeight="1" x14ac:dyDescent="0.3"/>
    <row r="21" s="34" customFormat="1" ht="20.100000000000001" customHeight="1" x14ac:dyDescent="0.3"/>
    <row r="22" s="34" customFormat="1" ht="20.100000000000001" customHeight="1" x14ac:dyDescent="0.3"/>
    <row r="23" s="34" customFormat="1" ht="20.100000000000001" customHeight="1" x14ac:dyDescent="0.3"/>
    <row r="24" s="34" customFormat="1" ht="20.100000000000001" customHeight="1" x14ac:dyDescent="0.3"/>
    <row r="25" s="34" customFormat="1" ht="20.100000000000001" customHeight="1" x14ac:dyDescent="0.3"/>
    <row r="26" s="34" customFormat="1" ht="20.100000000000001" customHeight="1" x14ac:dyDescent="0.3"/>
    <row r="27" s="34" customFormat="1" ht="20.100000000000001" customHeight="1" x14ac:dyDescent="0.3"/>
    <row r="28" s="34" customFormat="1" ht="20.100000000000001" customHeight="1" x14ac:dyDescent="0.3"/>
    <row r="29" s="34" customFormat="1" ht="20.100000000000001" customHeight="1" x14ac:dyDescent="0.3"/>
    <row r="30" s="34" customFormat="1" ht="20.100000000000001" customHeight="1" x14ac:dyDescent="0.3"/>
    <row r="31" s="34" customFormat="1" ht="20.100000000000001" customHeight="1" x14ac:dyDescent="0.3"/>
    <row r="32" s="34" customFormat="1" ht="20.100000000000001" customHeight="1" x14ac:dyDescent="0.3"/>
    <row r="33" spans="1:24" ht="20.100000000000001" customHeight="1" x14ac:dyDescent="0.3"/>
    <row r="34" spans="1:24" ht="20.100000000000001" customHeight="1" x14ac:dyDescent="0.3"/>
    <row r="35" spans="1:24" ht="20.100000000000001" customHeight="1" x14ac:dyDescent="0.3"/>
    <row r="36" spans="1:24" ht="20.100000000000001" customHeight="1" x14ac:dyDescent="0.3"/>
    <row r="37" spans="1:24" ht="20.100000000000001" customHeight="1" x14ac:dyDescent="0.3"/>
    <row r="38" spans="1:24" ht="20.100000000000001" customHeight="1" x14ac:dyDescent="0.3"/>
    <row r="39" spans="1:24" ht="20.100000000000001" customHeight="1" x14ac:dyDescent="0.3"/>
    <row r="40" spans="1:24" ht="20.100000000000001" customHeight="1" x14ac:dyDescent="0.3"/>
    <row r="41" spans="1:24" ht="20.100000000000001" customHeight="1" x14ac:dyDescent="0.3"/>
    <row r="42" spans="1:24" ht="20.100000000000001" customHeight="1" x14ac:dyDescent="0.3"/>
    <row r="43" spans="1:24" ht="43.5" customHeight="1" x14ac:dyDescent="0.3">
      <c r="A43" s="74" t="s">
        <v>68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</row>
    <row r="44" spans="1:24" ht="72" customHeight="1" x14ac:dyDescent="0.3">
      <c r="A44" s="74" t="s">
        <v>64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</row>
    <row r="45" spans="1:24" s="42" customFormat="1" x14ac:dyDescent="0.3">
      <c r="A45" s="84" t="str">
        <f>'Saúde Cor NUTS II Tab'!A54</f>
        <v>2007-2022:</v>
      </c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</row>
    <row r="46" spans="1:24" ht="61.8" customHeight="1" x14ac:dyDescent="0.3">
      <c r="A46" s="74" t="str">
        <f>'Saúde Cor NUTS II Tab'!A55:I55</f>
        <v>1. Desde 2002, utilizou-se as consultas médicas na unidade de consulta externa (N.º) dos hospitais por Localização geográfica (NUTS - 2013) e Especialidade da consulta; Anual | e os internamentos (N.º) nos hospitais por Localização geográfica (NUTS - 2013); Anual  | como variáveis explicativas num modelo de regressão linear para estimar a repartição regional da FBCF para os anos de 2007 e seguintes, com as quais se obteve os pesos regionais
2. Conforme proposto por Alfredo Marvão Pereira e Rui Marvão Pereira em "Investimentos em Infraestruturas em Portugal",  a partir dos valores do quadro C.3.1 para o total nacional aplicou-se o peso do Continente em 2006 como referência para obter os valores do Continente a preços correntes para os anos de 2007 e seguintes, os quais foram usados para obter os valores nominais de cada região.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</row>
    <row r="47" spans="1:24" ht="15" customHeight="1" x14ac:dyDescent="0.3">
      <c r="A47" s="74" t="s">
        <v>61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</row>
    <row r="48" spans="1:24" ht="45.6" customHeight="1" x14ac:dyDescent="0.3">
      <c r="A48" s="74" t="s">
        <v>44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</row>
    <row r="49" s="34" customFormat="1" ht="54" customHeight="1" x14ac:dyDescent="0.3"/>
  </sheetData>
  <sheetProtection algorithmName="SHA-512" hashValue="984jCD8G6zWdqYAcVdsmkG6RMHZB9NZHJqfg+XI3b0F/PFSXME+w/rE0EGLxoYNgr5NzLcYpaUnNYeURv+xGkA==" saltValue="bLGv8+C5ihIkTtJ7FD/o1w==" spinCount="100000" sheet="1" objects="1" scenarios="1" autoFilter="0"/>
  <mergeCells count="8">
    <mergeCell ref="A48:X48"/>
    <mergeCell ref="A1:B1"/>
    <mergeCell ref="A2:X2"/>
    <mergeCell ref="A43:X43"/>
    <mergeCell ref="A44:X44"/>
    <mergeCell ref="A45:X45"/>
    <mergeCell ref="A47:X47"/>
    <mergeCell ref="A46:X46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56" fitToHeight="0" orientation="landscape" verticalDpi="300" r:id="rId1"/>
  <headerFooter alignWithMargins="0"/>
  <rowBreaks count="1" manualBreakCount="1">
    <brk id="22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8849" r:id="rId4" name="Drop Down 1">
              <controlPr defaultSize="0" autoLine="0" autoPict="0">
                <anchor moveWithCells="1">
                  <from>
                    <xdr:col>2</xdr:col>
                    <xdr:colOff>0</xdr:colOff>
                    <xdr:row>0</xdr:row>
                    <xdr:rowOff>38100</xdr:rowOff>
                  </from>
                  <to>
                    <xdr:col>3</xdr:col>
                    <xdr:colOff>563880</xdr:colOff>
                    <xdr:row>0</xdr:row>
                    <xdr:rowOff>289560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73"/>
  <dimension ref="A1:V56"/>
  <sheetViews>
    <sheetView topLeftCell="B1" workbookViewId="0">
      <selection activeCell="A34" sqref="A1:XFD1048576"/>
    </sheetView>
  </sheetViews>
  <sheetFormatPr defaultRowHeight="14.4" x14ac:dyDescent="0.3"/>
  <cols>
    <col min="1" max="1" width="8.88671875" style="9"/>
    <col min="2" max="2" width="21" style="9" bestFit="1" customWidth="1"/>
    <col min="3" max="15" width="8.88671875" style="9"/>
    <col min="16" max="16" width="12.109375" style="9" bestFit="1" customWidth="1"/>
    <col min="17" max="17" width="10.109375" style="9" bestFit="1" customWidth="1"/>
    <col min="18" max="18" width="11.109375" style="9" bestFit="1" customWidth="1"/>
    <col min="19" max="19" width="8.88671875" style="9"/>
    <col min="20" max="20" width="5" style="9" bestFit="1" customWidth="1"/>
    <col min="21" max="21" width="5" style="10" bestFit="1" customWidth="1"/>
    <col min="22" max="22" width="11.44140625" style="9" bestFit="1" customWidth="1"/>
    <col min="23" max="16384" width="8.88671875" style="9"/>
  </cols>
  <sheetData>
    <row r="1" spans="1:22" x14ac:dyDescent="0.3">
      <c r="A1" s="9">
        <v>6</v>
      </c>
      <c r="B1" s="9" t="str">
        <f>VLOOKUP(A1,$A$5:$B$10,2,FALSE)</f>
        <v>Continente</v>
      </c>
      <c r="E1" s="9">
        <f>A1+1</f>
        <v>7</v>
      </c>
      <c r="P1" s="9">
        <v>7</v>
      </c>
      <c r="Q1" s="9">
        <v>8</v>
      </c>
      <c r="R1" s="9">
        <v>9</v>
      </c>
    </row>
    <row r="2" spans="1:22" x14ac:dyDescent="0.3">
      <c r="D2" s="70" t="s">
        <v>40</v>
      </c>
      <c r="E2" s="70"/>
      <c r="G2" s="70" t="s">
        <v>41</v>
      </c>
      <c r="H2" s="70"/>
      <c r="J2" s="70" t="s">
        <v>42</v>
      </c>
      <c r="K2" s="70"/>
      <c r="M2" s="70" t="s">
        <v>43</v>
      </c>
      <c r="N2" s="70"/>
    </row>
    <row r="3" spans="1:22" x14ac:dyDescent="0.3">
      <c r="U3" s="9"/>
      <c r="V3" s="10"/>
    </row>
    <row r="4" spans="1:22" x14ac:dyDescent="0.3">
      <c r="D4" s="12"/>
      <c r="E4" s="11" t="str">
        <f>HLOOKUP(B1,'Est_Mun Cor NUTS II Tab'!$B$4:$I$42,1,FALSE)</f>
        <v>Continente</v>
      </c>
      <c r="G4" s="12"/>
      <c r="H4" s="11" t="str">
        <f>E4</f>
        <v>Continente</v>
      </c>
      <c r="J4" s="12"/>
      <c r="K4" s="11" t="str">
        <f>H4</f>
        <v>Continente</v>
      </c>
      <c r="M4" s="12"/>
      <c r="N4" s="11" t="str">
        <f>K4</f>
        <v>Continente</v>
      </c>
      <c r="P4" s="11" t="s">
        <v>32</v>
      </c>
      <c r="Q4" s="11" t="s">
        <v>37</v>
      </c>
      <c r="R4" s="11" t="s">
        <v>38</v>
      </c>
      <c r="T4" s="9">
        <f>MAX(T5:T500)</f>
        <v>2023</v>
      </c>
      <c r="U4" s="9"/>
      <c r="V4" s="10" t="s">
        <v>32</v>
      </c>
    </row>
    <row r="5" spans="1:22" x14ac:dyDescent="0.3">
      <c r="A5" s="9">
        <v>1</v>
      </c>
      <c r="B5" s="9" t="s">
        <v>0</v>
      </c>
      <c r="D5" s="13">
        <f t="shared" ref="D5:D43" si="0">D6-1</f>
        <v>1983</v>
      </c>
      <c r="E5" s="9">
        <f>IFERROR(IF(SUM(VLOOKUP($D5,'Est_Mun Cor NUTS II Tab'!$A$5:$I$509,E$1,FALSE))=0,"",VLOOKUP($D5,'Est_Mun Cor NUTS II Tab'!$A$5:$I$509,E$1,FALSE)),"")</f>
        <v>49176.071268243526</v>
      </c>
      <c r="G5" s="13">
        <f>D5</f>
        <v>1983</v>
      </c>
      <c r="H5" s="14">
        <f>IF(SUM(E5)=0,"",E5/P5)</f>
        <v>1</v>
      </c>
      <c r="J5" s="13">
        <f>G5</f>
        <v>1983</v>
      </c>
      <c r="K5" s="14">
        <f>IF(SUM(E5)=0,"",E5/Q5)</f>
        <v>1.016559612780228E-2</v>
      </c>
      <c r="M5" s="13">
        <f>J5</f>
        <v>1983</v>
      </c>
      <c r="N5" s="14">
        <f>IF(SUM(E5)=0,"",E5/R5)</f>
        <v>3.1849787090831301E-3</v>
      </c>
      <c r="P5" s="15">
        <f>IFERROR(IF(SUM(VLOOKUP(D5,'Est_Mun Cor NUTS II Tab'!$A$5:$I$509,7,FALSE))=0,"",VLOOKUP(D5,'Est_Mun Cor NUTS II Tab'!$A$5:$I$509,7,FALSE)),"")</f>
        <v>49176.071268243526</v>
      </c>
      <c r="Q5" s="15">
        <f>IFERROR(VLOOKUP($D5,'Est_Mun Cor NUTS II Tab'!$A$5:$I$509,Q$1,FALSE),"")</f>
        <v>4837500</v>
      </c>
      <c r="R5" s="15">
        <f>IFERROR(VLOOKUP($D5,'Est_Mun Cor NUTS II Tab'!$A$5:$I$509,R$1,FALSE),"")</f>
        <v>15440000</v>
      </c>
      <c r="T5" s="9">
        <f>IF(SUM(V5)&gt;0,U5,"")</f>
        <v>1978</v>
      </c>
      <c r="U5" s="9">
        <v>1978</v>
      </c>
      <c r="V5" s="10">
        <f>IFERROR(VLOOKUP($U5,'Est_Mun Cor NUTS II Tab'!$A$5:$I$52,7,FALSE),"")</f>
        <v>15739.143663770314</v>
      </c>
    </row>
    <row r="6" spans="1:22" x14ac:dyDescent="0.3">
      <c r="A6" s="9">
        <v>2</v>
      </c>
      <c r="B6" s="9" t="s">
        <v>1</v>
      </c>
      <c r="D6" s="13">
        <f t="shared" si="0"/>
        <v>1984</v>
      </c>
      <c r="E6" s="9">
        <f>IFERROR(IF(SUM(VLOOKUP($D6,'Est_Mun Cor NUTS II Tab'!$A$5:$I$509,E$1,FALSE))=0,"",VLOOKUP($D6,'Est_Mun Cor NUTS II Tab'!$A$5:$I$509,E$1,FALSE)),"")</f>
        <v>64280</v>
      </c>
      <c r="G6" s="13">
        <f t="shared" ref="G6:G45" si="1">D6</f>
        <v>1984</v>
      </c>
      <c r="H6" s="14">
        <f t="shared" ref="H6:H43" si="2">IF(SUM(E6)=0,"",E6/P6)</f>
        <v>1</v>
      </c>
      <c r="J6" s="13">
        <f t="shared" ref="J6:J45" si="3">G6</f>
        <v>1984</v>
      </c>
      <c r="K6" s="14">
        <f t="shared" ref="K6:K43" si="4">IF(SUM(E6)=0,"",E6/Q6)</f>
        <v>1.2278188451473651E-2</v>
      </c>
      <c r="M6" s="13">
        <f t="shared" ref="M6:M45" si="5">J6</f>
        <v>1984</v>
      </c>
      <c r="N6" s="14">
        <f t="shared" ref="N6:N43" si="6">IF(SUM(E6)=0,"",E6/R6)</f>
        <v>3.3922634439812129E-3</v>
      </c>
      <c r="P6" s="15">
        <f>IFERROR(IF(SUM(VLOOKUP(D6,'Est_Mun Cor NUTS II Tab'!$A$5:$I$509,7,FALSE))=0,"",VLOOKUP(D6,'Est_Mun Cor NUTS II Tab'!$A$5:$I$509,7,FALSE)),"")</f>
        <v>64280</v>
      </c>
      <c r="Q6" s="15">
        <f>IFERROR(VLOOKUP($D6,'Est_Mun Cor NUTS II Tab'!$A$5:$I$509,Q$1,FALSE),"")</f>
        <v>5235300</v>
      </c>
      <c r="R6" s="15">
        <f>IFERROR(VLOOKUP($D6,'Est_Mun Cor NUTS II Tab'!$A$5:$I$509,R$1,FALSE),"")</f>
        <v>18949000</v>
      </c>
      <c r="T6" s="9">
        <f t="shared" ref="T6:T56" si="7">IF(SUM(V6)&gt;0,U6,"")</f>
        <v>1979</v>
      </c>
      <c r="U6" s="9">
        <v>1979</v>
      </c>
      <c r="V6" s="10">
        <f>IFERROR(VLOOKUP($U6,'Est_Mun Cor NUTS II Tab'!$A$5:$I$52,7,FALSE),"")</f>
        <v>28193.959058668614</v>
      </c>
    </row>
    <row r="7" spans="1:22" x14ac:dyDescent="0.3">
      <c r="A7" s="9">
        <v>3</v>
      </c>
      <c r="B7" s="9" t="s">
        <v>33</v>
      </c>
      <c r="D7" s="13">
        <f t="shared" si="0"/>
        <v>1985</v>
      </c>
      <c r="E7" s="9">
        <f>IFERROR(IF(SUM(VLOOKUP($D7,'Est_Mun Cor NUTS II Tab'!$A$5:$I$509,E$1,FALSE))=0,"",VLOOKUP($D7,'Est_Mun Cor NUTS II Tab'!$A$5:$I$509,E$1,FALSE)),"")</f>
        <v>78695</v>
      </c>
      <c r="G7" s="13">
        <f t="shared" si="1"/>
        <v>1985</v>
      </c>
      <c r="H7" s="14">
        <f t="shared" si="2"/>
        <v>1</v>
      </c>
      <c r="J7" s="13">
        <f t="shared" si="3"/>
        <v>1985</v>
      </c>
      <c r="K7" s="14">
        <f t="shared" si="4"/>
        <v>1.3117145047838117E-2</v>
      </c>
      <c r="M7" s="13">
        <f t="shared" si="5"/>
        <v>1985</v>
      </c>
      <c r="N7" s="14">
        <f t="shared" si="6"/>
        <v>3.3881265956851388E-3</v>
      </c>
      <c r="P7" s="15">
        <f>IFERROR(IF(SUM(VLOOKUP(D7,'Est_Mun Cor NUTS II Tab'!$A$5:$I$509,7,FALSE))=0,"",VLOOKUP(D7,'Est_Mun Cor NUTS II Tab'!$A$5:$I$509,7,FALSE)),"")</f>
        <v>78695</v>
      </c>
      <c r="Q7" s="15">
        <f>IFERROR(VLOOKUP($D7,'Est_Mun Cor NUTS II Tab'!$A$5:$I$509,Q$1,FALSE),"")</f>
        <v>5999400</v>
      </c>
      <c r="R7" s="15">
        <f>IFERROR(VLOOKUP($D7,'Est_Mun Cor NUTS II Tab'!$A$5:$I$509,R$1,FALSE),"")</f>
        <v>23226699.999999996</v>
      </c>
      <c r="T7" s="9">
        <f t="shared" si="7"/>
        <v>1980</v>
      </c>
      <c r="U7" s="9">
        <v>1980</v>
      </c>
      <c r="V7" s="10">
        <f>IFERROR(VLOOKUP($U7,'Est_Mun Cor NUTS II Tab'!$A$5:$I$52,7,FALSE),"")</f>
        <v>19244.507736355386</v>
      </c>
    </row>
    <row r="8" spans="1:22" x14ac:dyDescent="0.3">
      <c r="A8" s="9">
        <v>4</v>
      </c>
      <c r="B8" s="9" t="s">
        <v>2</v>
      </c>
      <c r="D8" s="13">
        <f t="shared" si="0"/>
        <v>1986</v>
      </c>
      <c r="E8" s="9">
        <f>IFERROR(IF(SUM(VLOOKUP($D8,'Est_Mun Cor NUTS II Tab'!$A$5:$I$509,E$1,FALSE))=0,"",VLOOKUP($D8,'Est_Mun Cor NUTS II Tab'!$A$5:$I$509,E$1,FALSE)),"")</f>
        <v>85731.407308386784</v>
      </c>
      <c r="G8" s="13">
        <f t="shared" si="1"/>
        <v>1986</v>
      </c>
      <c r="H8" s="14">
        <f t="shared" si="2"/>
        <v>1</v>
      </c>
      <c r="J8" s="13">
        <f t="shared" si="3"/>
        <v>1986</v>
      </c>
      <c r="K8" s="14">
        <f t="shared" si="4"/>
        <v>1.2137757292500112E-2</v>
      </c>
      <c r="M8" s="13">
        <f t="shared" si="5"/>
        <v>1986</v>
      </c>
      <c r="N8" s="14">
        <f t="shared" si="6"/>
        <v>3.0258926928127595E-3</v>
      </c>
      <c r="P8" s="15">
        <f>IFERROR(IF(SUM(VLOOKUP(D8,'Est_Mun Cor NUTS II Tab'!$A$5:$I$509,7,FALSE))=0,"",VLOOKUP(D8,'Est_Mun Cor NUTS II Tab'!$A$5:$I$509,7,FALSE)),"")</f>
        <v>85731.407308386784</v>
      </c>
      <c r="Q8" s="15">
        <f>IFERROR(VLOOKUP($D8,'Est_Mun Cor NUTS II Tab'!$A$5:$I$509,Q$1,FALSE),"")</f>
        <v>7063200</v>
      </c>
      <c r="R8" s="15">
        <f>IFERROR(VLOOKUP($D8,'Est_Mun Cor NUTS II Tab'!$A$5:$I$509,R$1,FALSE),"")</f>
        <v>28332600</v>
      </c>
      <c r="T8" s="9">
        <f t="shared" si="7"/>
        <v>1981</v>
      </c>
      <c r="U8" s="9">
        <v>1981</v>
      </c>
      <c r="V8" s="10">
        <f>IFERROR(VLOOKUP($U8,'Est_Mun Cor NUTS II Tab'!$A$5:$I$52,7,FALSE),"")</f>
        <v>39131</v>
      </c>
    </row>
    <row r="9" spans="1:22" x14ac:dyDescent="0.3">
      <c r="A9" s="9">
        <v>5</v>
      </c>
      <c r="B9" s="9" t="s">
        <v>3</v>
      </c>
      <c r="D9" s="13">
        <f t="shared" si="0"/>
        <v>1987</v>
      </c>
      <c r="E9" s="9">
        <f>IFERROR(IF(SUM(VLOOKUP($D9,'Est_Mun Cor NUTS II Tab'!$A$5:$I$509,E$1,FALSE))=0,"",VLOOKUP($D9,'Est_Mun Cor NUTS II Tab'!$A$5:$I$509,E$1,FALSE)),"")</f>
        <v>105212.00407019084</v>
      </c>
      <c r="G9" s="13">
        <f t="shared" si="1"/>
        <v>1987</v>
      </c>
      <c r="H9" s="14">
        <f t="shared" si="2"/>
        <v>1</v>
      </c>
      <c r="J9" s="13">
        <f t="shared" si="3"/>
        <v>1987</v>
      </c>
      <c r="K9" s="14">
        <f t="shared" si="4"/>
        <v>1.1427020306733879E-2</v>
      </c>
      <c r="M9" s="13">
        <f t="shared" si="5"/>
        <v>1987</v>
      </c>
      <c r="N9" s="14">
        <f t="shared" si="6"/>
        <v>3.1398601569807912E-3</v>
      </c>
      <c r="P9" s="15">
        <f>IFERROR(IF(SUM(VLOOKUP(D9,'Est_Mun Cor NUTS II Tab'!$A$5:$I$509,7,FALSE))=0,"",VLOOKUP(D9,'Est_Mun Cor NUTS II Tab'!$A$5:$I$509,7,FALSE)),"")</f>
        <v>105212.00407019084</v>
      </c>
      <c r="Q9" s="15">
        <f>IFERROR(VLOOKUP($D9,'Est_Mun Cor NUTS II Tab'!$A$5:$I$509,Q$1,FALSE),"")</f>
        <v>9207300</v>
      </c>
      <c r="R9" s="15">
        <f>IFERROR(VLOOKUP($D9,'Est_Mun Cor NUTS II Tab'!$A$5:$I$509,R$1,FALSE),"")</f>
        <v>33508500</v>
      </c>
      <c r="T9" s="9">
        <f t="shared" si="7"/>
        <v>1982</v>
      </c>
      <c r="U9" s="9">
        <v>1982</v>
      </c>
      <c r="V9" s="10">
        <f>IFERROR(VLOOKUP($U9,'Est_Mun Cor NUTS II Tab'!$A$5:$I$52,7,FALSE),"")</f>
        <v>46987.763489989127</v>
      </c>
    </row>
    <row r="10" spans="1:22" x14ac:dyDescent="0.3">
      <c r="A10" s="9">
        <v>6</v>
      </c>
      <c r="B10" s="9" t="s">
        <v>32</v>
      </c>
      <c r="D10" s="13">
        <f t="shared" si="0"/>
        <v>1988</v>
      </c>
      <c r="E10" s="9">
        <f>IFERROR(IF(SUM(VLOOKUP($D10,'Est_Mun Cor NUTS II Tab'!$A$5:$I$509,E$1,FALSE))=0,"",VLOOKUP($D10,'Est_Mun Cor NUTS II Tab'!$A$5:$I$509,E$1,FALSE)),"")</f>
        <v>137808.22218453526</v>
      </c>
      <c r="G10" s="13">
        <f t="shared" si="1"/>
        <v>1988</v>
      </c>
      <c r="H10" s="14">
        <f t="shared" si="2"/>
        <v>1</v>
      </c>
      <c r="J10" s="13">
        <f t="shared" si="3"/>
        <v>1988</v>
      </c>
      <c r="K10" s="14">
        <f t="shared" si="4"/>
        <v>1.1774857495517215E-2</v>
      </c>
      <c r="M10" s="13">
        <f t="shared" si="5"/>
        <v>1988</v>
      </c>
      <c r="N10" s="14">
        <f t="shared" si="6"/>
        <v>3.441265305838197E-3</v>
      </c>
      <c r="P10" s="15">
        <f>IFERROR(IF(SUM(VLOOKUP(D10,'Est_Mun Cor NUTS II Tab'!$A$5:$I$509,7,FALSE))=0,"",VLOOKUP(D10,'Est_Mun Cor NUTS II Tab'!$A$5:$I$509,7,FALSE)),"")</f>
        <v>137808.22218453526</v>
      </c>
      <c r="Q10" s="15">
        <f>IFERROR(VLOOKUP($D10,'Est_Mun Cor NUTS II Tab'!$A$5:$I$509,Q$1,FALSE),"")</f>
        <v>11703599.999999998</v>
      </c>
      <c r="R10" s="15">
        <f>IFERROR(VLOOKUP($D10,'Est_Mun Cor NUTS II Tab'!$A$5:$I$509,R$1,FALSE),"")</f>
        <v>40045800</v>
      </c>
      <c r="T10" s="9">
        <f t="shared" si="7"/>
        <v>1983</v>
      </c>
      <c r="U10" s="9">
        <v>1983</v>
      </c>
      <c r="V10" s="10">
        <f>IFERROR(VLOOKUP($U10,'Est_Mun Cor NUTS II Tab'!$A$5:$I$52,7,FALSE),"")</f>
        <v>49176.071268243526</v>
      </c>
    </row>
    <row r="11" spans="1:22" x14ac:dyDescent="0.3">
      <c r="D11" s="13">
        <f t="shared" si="0"/>
        <v>1989</v>
      </c>
      <c r="E11" s="9">
        <f>IFERROR(IF(SUM(VLOOKUP($D11,'Est_Mun Cor NUTS II Tab'!$A$5:$I$509,E$1,FALSE))=0,"",VLOOKUP($D11,'Est_Mun Cor NUTS II Tab'!$A$5:$I$509,E$1,FALSE)),"")</f>
        <v>172977.57404654782</v>
      </c>
      <c r="G11" s="13">
        <f t="shared" si="1"/>
        <v>1989</v>
      </c>
      <c r="H11" s="14">
        <f t="shared" si="2"/>
        <v>1</v>
      </c>
      <c r="J11" s="13">
        <f t="shared" si="3"/>
        <v>1989</v>
      </c>
      <c r="K11" s="14">
        <f t="shared" si="4"/>
        <v>1.2899917522786433E-2</v>
      </c>
      <c r="M11" s="13">
        <f t="shared" si="5"/>
        <v>1989</v>
      </c>
      <c r="N11" s="14">
        <f t="shared" si="6"/>
        <v>3.6631260479179483E-3</v>
      </c>
      <c r="P11" s="15">
        <f>IFERROR(IF(SUM(VLOOKUP(D11,'Est_Mun Cor NUTS II Tab'!$A$5:$I$509,7,FALSE))=0,"",VLOOKUP(D11,'Est_Mun Cor NUTS II Tab'!$A$5:$I$509,7,FALSE)),"")</f>
        <v>172977.57404654782</v>
      </c>
      <c r="Q11" s="15">
        <f>IFERROR(VLOOKUP($D11,'Est_Mun Cor NUTS II Tab'!$A$5:$I$509,Q$1,FALSE),"")</f>
        <v>13409199.999999998</v>
      </c>
      <c r="R11" s="15">
        <f>IFERROR(VLOOKUP($D11,'Est_Mun Cor NUTS II Tab'!$A$5:$I$509,R$1,FALSE),"")</f>
        <v>47221300</v>
      </c>
      <c r="T11" s="9">
        <f t="shared" si="7"/>
        <v>1984</v>
      </c>
      <c r="U11" s="9">
        <v>1984</v>
      </c>
      <c r="V11" s="10">
        <f>IFERROR(VLOOKUP($U11,'Est_Mun Cor NUTS II Tab'!$A$5:$I$52,7,FALSE),"")</f>
        <v>64280</v>
      </c>
    </row>
    <row r="12" spans="1:22" x14ac:dyDescent="0.3">
      <c r="D12" s="13">
        <f t="shared" si="0"/>
        <v>1990</v>
      </c>
      <c r="E12" s="9">
        <f>IFERROR(IF(SUM(VLOOKUP($D12,'Est_Mun Cor NUTS II Tab'!$A$5:$I$509,E$1,FALSE))=0,"",VLOOKUP($D12,'Est_Mun Cor NUTS II Tab'!$A$5:$I$509,E$1,FALSE)),"")</f>
        <v>189977.23985195678</v>
      </c>
      <c r="G12" s="13">
        <f t="shared" si="1"/>
        <v>1990</v>
      </c>
      <c r="H12" s="14">
        <f t="shared" si="2"/>
        <v>1</v>
      </c>
      <c r="J12" s="13">
        <f t="shared" si="3"/>
        <v>1990</v>
      </c>
      <c r="K12" s="14">
        <f t="shared" si="4"/>
        <v>1.2363560862166015E-2</v>
      </c>
      <c r="M12" s="13">
        <f t="shared" si="5"/>
        <v>1990</v>
      </c>
      <c r="N12" s="14">
        <f t="shared" si="6"/>
        <v>3.3510414141670213E-3</v>
      </c>
      <c r="P12" s="15">
        <f>IFERROR(IF(SUM(VLOOKUP(D12,'Est_Mun Cor NUTS II Tab'!$A$5:$I$509,7,FALSE))=0,"",VLOOKUP(D12,'Est_Mun Cor NUTS II Tab'!$A$5:$I$509,7,FALSE)),"")</f>
        <v>189977.23985195678</v>
      </c>
      <c r="Q12" s="15">
        <f>IFERROR(VLOOKUP($D12,'Est_Mun Cor NUTS II Tab'!$A$5:$I$509,Q$1,FALSE),"")</f>
        <v>15365900</v>
      </c>
      <c r="R12" s="15">
        <f>IFERROR(VLOOKUP($D12,'Est_Mun Cor NUTS II Tab'!$A$5:$I$509,R$1,FALSE),"")</f>
        <v>56692000</v>
      </c>
      <c r="T12" s="9">
        <f t="shared" si="7"/>
        <v>1985</v>
      </c>
      <c r="U12" s="9">
        <v>1985</v>
      </c>
      <c r="V12" s="10">
        <f>IFERROR(VLOOKUP($U12,'Est_Mun Cor NUTS II Tab'!$A$5:$I$52,7,FALSE),"")</f>
        <v>78695</v>
      </c>
    </row>
    <row r="13" spans="1:22" x14ac:dyDescent="0.3">
      <c r="D13" s="13">
        <f t="shared" si="0"/>
        <v>1991</v>
      </c>
      <c r="E13" s="9">
        <f>IFERROR(IF(SUM(VLOOKUP($D13,'Est_Mun Cor NUTS II Tab'!$A$5:$I$509,E$1,FALSE))=0,"",VLOOKUP($D13,'Est_Mun Cor NUTS II Tab'!$A$5:$I$509,E$1,FALSE)),"")</f>
        <v>258492.39832004867</v>
      </c>
      <c r="G13" s="13">
        <f t="shared" si="1"/>
        <v>1991</v>
      </c>
      <c r="H13" s="14">
        <f t="shared" si="2"/>
        <v>1</v>
      </c>
      <c r="J13" s="13">
        <f t="shared" si="3"/>
        <v>1991</v>
      </c>
      <c r="K13" s="14">
        <f t="shared" si="4"/>
        <v>1.4876147299485429E-2</v>
      </c>
      <c r="M13" s="13">
        <f t="shared" si="5"/>
        <v>1991</v>
      </c>
      <c r="N13" s="14">
        <f t="shared" si="6"/>
        <v>3.9764818917849571E-3</v>
      </c>
      <c r="P13" s="15">
        <f>IFERROR(IF(SUM(VLOOKUP(D13,'Est_Mun Cor NUTS II Tab'!$A$5:$I$509,7,FALSE))=0,"",VLOOKUP(D13,'Est_Mun Cor NUTS II Tab'!$A$5:$I$509,7,FALSE)),"")</f>
        <v>258492.39832004867</v>
      </c>
      <c r="Q13" s="15">
        <f>IFERROR(VLOOKUP($D13,'Est_Mun Cor NUTS II Tab'!$A$5:$I$509,Q$1,FALSE),"")</f>
        <v>17376300</v>
      </c>
      <c r="R13" s="15">
        <f>IFERROR(VLOOKUP($D13,'Est_Mun Cor NUTS II Tab'!$A$5:$I$509,R$1,FALSE),"")</f>
        <v>65005299.999999993</v>
      </c>
      <c r="T13" s="9">
        <f t="shared" si="7"/>
        <v>1986</v>
      </c>
      <c r="U13" s="9">
        <v>1986</v>
      </c>
      <c r="V13" s="10">
        <f>IFERROR(VLOOKUP($U13,'Est_Mun Cor NUTS II Tab'!$A$5:$I$52,7,FALSE),"")</f>
        <v>85731.407308386784</v>
      </c>
    </row>
    <row r="14" spans="1:22" x14ac:dyDescent="0.3">
      <c r="D14" s="13">
        <f t="shared" si="0"/>
        <v>1992</v>
      </c>
      <c r="E14" s="9">
        <f>IFERROR(IF(SUM(VLOOKUP($D14,'Est_Mun Cor NUTS II Tab'!$A$5:$I$509,E$1,FALSE))=0,"",VLOOKUP($D14,'Est_Mun Cor NUTS II Tab'!$A$5:$I$509,E$1,FALSE)),"")</f>
        <v>310447.68607655552</v>
      </c>
      <c r="G14" s="13">
        <f t="shared" si="1"/>
        <v>1992</v>
      </c>
      <c r="H14" s="14">
        <f t="shared" si="2"/>
        <v>1</v>
      </c>
      <c r="J14" s="13">
        <f t="shared" si="3"/>
        <v>1992</v>
      </c>
      <c r="K14" s="14">
        <f t="shared" si="4"/>
        <v>1.5967888389906159E-2</v>
      </c>
      <c r="M14" s="13">
        <f t="shared" si="5"/>
        <v>1992</v>
      </c>
      <c r="N14" s="14">
        <f t="shared" si="6"/>
        <v>4.2551795299811878E-3</v>
      </c>
      <c r="P14" s="15">
        <f>IFERROR(IF(SUM(VLOOKUP(D14,'Est_Mun Cor NUTS II Tab'!$A$5:$I$509,7,FALSE))=0,"",VLOOKUP(D14,'Est_Mun Cor NUTS II Tab'!$A$5:$I$509,7,FALSE)),"")</f>
        <v>310447.68607655552</v>
      </c>
      <c r="Q14" s="15">
        <f>IFERROR(VLOOKUP($D14,'Est_Mun Cor NUTS II Tab'!$A$5:$I$509,Q$1,FALSE),"")</f>
        <v>19442000</v>
      </c>
      <c r="R14" s="15">
        <f>IFERROR(VLOOKUP($D14,'Est_Mun Cor NUTS II Tab'!$A$5:$I$509,R$1,FALSE),"")</f>
        <v>72957600</v>
      </c>
      <c r="T14" s="9">
        <f t="shared" si="7"/>
        <v>1987</v>
      </c>
      <c r="U14" s="9">
        <v>1987</v>
      </c>
      <c r="V14" s="10">
        <f>IFERROR(VLOOKUP($U14,'Est_Mun Cor NUTS II Tab'!$A$5:$I$52,7,FALSE),"")</f>
        <v>105212.00407019084</v>
      </c>
    </row>
    <row r="15" spans="1:22" x14ac:dyDescent="0.3">
      <c r="D15" s="13">
        <f t="shared" si="0"/>
        <v>1993</v>
      </c>
      <c r="E15" s="9">
        <f>IFERROR(IF(SUM(VLOOKUP($D15,'Est_Mun Cor NUTS II Tab'!$A$5:$I$509,E$1,FALSE))=0,"",VLOOKUP($D15,'Est_Mun Cor NUTS II Tab'!$A$5:$I$509,E$1,FALSE)),"")</f>
        <v>373011.67685877037</v>
      </c>
      <c r="G15" s="13">
        <f t="shared" si="1"/>
        <v>1993</v>
      </c>
      <c r="H15" s="14">
        <f t="shared" si="2"/>
        <v>1</v>
      </c>
      <c r="J15" s="13">
        <f t="shared" si="3"/>
        <v>1993</v>
      </c>
      <c r="K15" s="14">
        <f t="shared" si="4"/>
        <v>2.0105086312194209E-2</v>
      </c>
      <c r="M15" s="13">
        <f t="shared" si="5"/>
        <v>1993</v>
      </c>
      <c r="N15" s="14">
        <f t="shared" si="6"/>
        <v>4.9038478468939155E-3</v>
      </c>
      <c r="P15" s="15">
        <f>IFERROR(IF(SUM(VLOOKUP(D15,'Est_Mun Cor NUTS II Tab'!$A$5:$I$509,7,FALSE))=0,"",VLOOKUP(D15,'Est_Mun Cor NUTS II Tab'!$A$5:$I$509,7,FALSE)),"")</f>
        <v>373011.67685877037</v>
      </c>
      <c r="Q15" s="15">
        <f>IFERROR(VLOOKUP($D15,'Est_Mun Cor NUTS II Tab'!$A$5:$I$509,Q$1,FALSE),"")</f>
        <v>18553100</v>
      </c>
      <c r="R15" s="15">
        <f>IFERROR(VLOOKUP($D15,'Est_Mun Cor NUTS II Tab'!$A$5:$I$509,R$1,FALSE),"")</f>
        <v>76065100</v>
      </c>
      <c r="T15" s="9">
        <f t="shared" si="7"/>
        <v>1988</v>
      </c>
      <c r="U15" s="9">
        <v>1988</v>
      </c>
      <c r="V15" s="10">
        <f>IFERROR(VLOOKUP($U15,'Est_Mun Cor NUTS II Tab'!$A$5:$I$52,7,FALSE),"")</f>
        <v>137808.22218453526</v>
      </c>
    </row>
    <row r="16" spans="1:22" x14ac:dyDescent="0.3">
      <c r="D16" s="13">
        <f t="shared" si="0"/>
        <v>1994</v>
      </c>
      <c r="E16" s="9">
        <f>IFERROR(IF(SUM(VLOOKUP($D16,'Est_Mun Cor NUTS II Tab'!$A$5:$I$509,E$1,FALSE))=0,"",VLOOKUP($D16,'Est_Mun Cor NUTS II Tab'!$A$5:$I$509,E$1,FALSE)),"")</f>
        <v>313705.76909647748</v>
      </c>
      <c r="G16" s="13">
        <f t="shared" si="1"/>
        <v>1994</v>
      </c>
      <c r="H16" s="14">
        <f t="shared" si="2"/>
        <v>1</v>
      </c>
      <c r="J16" s="13">
        <f t="shared" si="3"/>
        <v>1994</v>
      </c>
      <c r="K16" s="14">
        <f t="shared" si="4"/>
        <v>1.6309027200091367E-2</v>
      </c>
      <c r="M16" s="13">
        <f t="shared" si="5"/>
        <v>1994</v>
      </c>
      <c r="N16" s="14">
        <f t="shared" si="6"/>
        <v>3.803932749069679E-3</v>
      </c>
      <c r="P16" s="15">
        <f>IFERROR(IF(SUM(VLOOKUP(D16,'Est_Mun Cor NUTS II Tab'!$A$5:$I$509,7,FALSE))=0,"",VLOOKUP(D16,'Est_Mun Cor NUTS II Tab'!$A$5:$I$509,7,FALSE)),"")</f>
        <v>313705.76909647748</v>
      </c>
      <c r="Q16" s="15">
        <f>IFERROR(VLOOKUP($D16,'Est_Mun Cor NUTS II Tab'!$A$5:$I$509,Q$1,FALSE),"")</f>
        <v>19235100</v>
      </c>
      <c r="R16" s="15">
        <f>IFERROR(VLOOKUP($D16,'Est_Mun Cor NUTS II Tab'!$A$5:$I$509,R$1,FALSE),"")</f>
        <v>82468799.999999985</v>
      </c>
      <c r="T16" s="9">
        <f t="shared" si="7"/>
        <v>1989</v>
      </c>
      <c r="U16" s="9">
        <v>1989</v>
      </c>
      <c r="V16" s="10">
        <f>IFERROR(VLOOKUP($U16,'Est_Mun Cor NUTS II Tab'!$A$5:$I$52,7,FALSE),"")</f>
        <v>172977.57404654782</v>
      </c>
    </row>
    <row r="17" spans="4:22" x14ac:dyDescent="0.3">
      <c r="D17" s="13">
        <f t="shared" si="0"/>
        <v>1995</v>
      </c>
      <c r="E17" s="9">
        <f>IFERROR(IF(SUM(VLOOKUP($D17,'Est_Mun Cor NUTS II Tab'!$A$5:$I$509,E$1,FALSE))=0,"",VLOOKUP($D17,'Est_Mun Cor NUTS II Tab'!$A$5:$I$509,E$1,FALSE)),"")</f>
        <v>274028.36663640628</v>
      </c>
      <c r="G17" s="13">
        <f t="shared" si="1"/>
        <v>1995</v>
      </c>
      <c r="H17" s="14">
        <f t="shared" si="2"/>
        <v>1</v>
      </c>
      <c r="J17" s="13">
        <f t="shared" si="3"/>
        <v>1995</v>
      </c>
      <c r="K17" s="14">
        <f t="shared" si="4"/>
        <v>1.3220713199872934E-2</v>
      </c>
      <c r="M17" s="13">
        <f t="shared" si="5"/>
        <v>1995</v>
      </c>
      <c r="N17" s="14">
        <f t="shared" si="6"/>
        <v>3.0779813075394453E-3</v>
      </c>
      <c r="P17" s="15">
        <f>IFERROR(IF(SUM(VLOOKUP(D17,'Est_Mun Cor NUTS II Tab'!$A$5:$I$509,7,FALSE))=0,"",VLOOKUP(D17,'Est_Mun Cor NUTS II Tab'!$A$5:$I$509,7,FALSE)),"")</f>
        <v>274028.36663640628</v>
      </c>
      <c r="Q17" s="15">
        <f>IFERROR(VLOOKUP($D17,'Est_Mun Cor NUTS II Tab'!$A$5:$I$509,Q$1,FALSE),"")</f>
        <v>20727200</v>
      </c>
      <c r="R17" s="15">
        <f>IFERROR(VLOOKUP($D17,'Est_Mun Cor NUTS II Tab'!$A$5:$I$509,R$1,FALSE),"")</f>
        <v>89028600</v>
      </c>
      <c r="T17" s="9">
        <f t="shared" si="7"/>
        <v>1990</v>
      </c>
      <c r="U17" s="9">
        <v>1990</v>
      </c>
      <c r="V17" s="10">
        <f>IFERROR(VLOOKUP($U17,'Est_Mun Cor NUTS II Tab'!$A$5:$I$52,7,FALSE),"")</f>
        <v>189977.23985195678</v>
      </c>
    </row>
    <row r="18" spans="4:22" x14ac:dyDescent="0.3">
      <c r="D18" s="13">
        <f t="shared" si="0"/>
        <v>1996</v>
      </c>
      <c r="E18" s="9">
        <f>IFERROR(IF(SUM(VLOOKUP($D18,'Est_Mun Cor NUTS II Tab'!$A$5:$I$509,E$1,FALSE))=0,"",VLOOKUP($D18,'Est_Mun Cor NUTS II Tab'!$A$5:$I$509,E$1,FALSE)),"")</f>
        <v>382497.47109466186</v>
      </c>
      <c r="G18" s="13">
        <f t="shared" si="1"/>
        <v>1996</v>
      </c>
      <c r="H18" s="14">
        <f t="shared" si="2"/>
        <v>1</v>
      </c>
      <c r="J18" s="13">
        <f t="shared" si="3"/>
        <v>1996</v>
      </c>
      <c r="K18" s="14">
        <f t="shared" si="4"/>
        <v>1.7016450282482144E-2</v>
      </c>
      <c r="M18" s="13">
        <f t="shared" si="5"/>
        <v>1996</v>
      </c>
      <c r="N18" s="14">
        <f t="shared" si="6"/>
        <v>4.0539585030318704E-3</v>
      </c>
      <c r="P18" s="15">
        <f>IFERROR(IF(SUM(VLOOKUP(D18,'Est_Mun Cor NUTS II Tab'!$A$5:$I$509,7,FALSE))=0,"",VLOOKUP(D18,'Est_Mun Cor NUTS II Tab'!$A$5:$I$509,7,FALSE)),"")</f>
        <v>382497.47109466186</v>
      </c>
      <c r="Q18" s="15">
        <f>IFERROR(VLOOKUP($D18,'Est_Mun Cor NUTS II Tab'!$A$5:$I$509,Q$1,FALSE),"")</f>
        <v>22478100</v>
      </c>
      <c r="R18" s="15">
        <f>IFERROR(VLOOKUP($D18,'Est_Mun Cor NUTS II Tab'!$A$5:$I$509,R$1,FALSE),"")</f>
        <v>94351600</v>
      </c>
      <c r="T18" s="9">
        <f t="shared" si="7"/>
        <v>1991</v>
      </c>
      <c r="U18" s="9">
        <v>1991</v>
      </c>
      <c r="V18" s="10">
        <f>IFERROR(VLOOKUP($U18,'Est_Mun Cor NUTS II Tab'!$A$5:$I$52,7,FALSE),"")</f>
        <v>258492.39832004867</v>
      </c>
    </row>
    <row r="19" spans="4:22" x14ac:dyDescent="0.3">
      <c r="D19" s="13">
        <f t="shared" si="0"/>
        <v>1997</v>
      </c>
      <c r="E19" s="9">
        <f>IFERROR(IF(SUM(VLOOKUP($D19,'Est_Mun Cor NUTS II Tab'!$A$5:$I$509,E$1,FALSE))=0,"",VLOOKUP($D19,'Est_Mun Cor NUTS II Tab'!$A$5:$I$509,E$1,FALSE)),"")</f>
        <v>498555.17702337366</v>
      </c>
      <c r="G19" s="13">
        <f t="shared" si="1"/>
        <v>1997</v>
      </c>
      <c r="H19" s="14">
        <f t="shared" si="2"/>
        <v>1</v>
      </c>
      <c r="J19" s="13">
        <f t="shared" si="3"/>
        <v>1997</v>
      </c>
      <c r="K19" s="14">
        <f t="shared" si="4"/>
        <v>1.874028045375304E-2</v>
      </c>
      <c r="M19" s="13">
        <f t="shared" si="5"/>
        <v>1997</v>
      </c>
      <c r="N19" s="14">
        <f t="shared" si="6"/>
        <v>4.871990542674536E-3</v>
      </c>
      <c r="P19" s="15">
        <f>IFERROR(IF(SUM(VLOOKUP(D19,'Est_Mun Cor NUTS II Tab'!$A$5:$I$509,7,FALSE))=0,"",VLOOKUP(D19,'Est_Mun Cor NUTS II Tab'!$A$5:$I$509,7,FALSE)),"")</f>
        <v>498555.17702337366</v>
      </c>
      <c r="Q19" s="15">
        <f>IFERROR(VLOOKUP($D19,'Est_Mun Cor NUTS II Tab'!$A$5:$I$509,Q$1,FALSE),"")</f>
        <v>26603400</v>
      </c>
      <c r="R19" s="15">
        <f>IFERROR(VLOOKUP($D19,'Est_Mun Cor NUTS II Tab'!$A$5:$I$509,R$1,FALSE),"")</f>
        <v>102330900</v>
      </c>
      <c r="T19" s="9">
        <f t="shared" si="7"/>
        <v>1992</v>
      </c>
      <c r="U19" s="9">
        <v>1992</v>
      </c>
      <c r="V19" s="10">
        <f>IFERROR(VLOOKUP($U19,'Est_Mun Cor NUTS II Tab'!$A$5:$I$52,7,FALSE),"")</f>
        <v>310447.68607655552</v>
      </c>
    </row>
    <row r="20" spans="4:22" x14ac:dyDescent="0.3">
      <c r="D20" s="13">
        <f t="shared" si="0"/>
        <v>1998</v>
      </c>
      <c r="E20" s="9">
        <f>IFERROR(IF(SUM(VLOOKUP($D20,'Est_Mun Cor NUTS II Tab'!$A$5:$I$509,E$1,FALSE))=0,"",VLOOKUP($D20,'Est_Mun Cor NUTS II Tab'!$A$5:$I$509,E$1,FALSE)),"")</f>
        <v>538648</v>
      </c>
      <c r="G20" s="13">
        <f t="shared" si="1"/>
        <v>1998</v>
      </c>
      <c r="H20" s="14">
        <f t="shared" si="2"/>
        <v>1</v>
      </c>
      <c r="J20" s="13">
        <f t="shared" si="3"/>
        <v>1998</v>
      </c>
      <c r="K20" s="14">
        <f t="shared" si="4"/>
        <v>1.7687788763705501E-2</v>
      </c>
      <c r="M20" s="13">
        <f t="shared" si="5"/>
        <v>1998</v>
      </c>
      <c r="N20" s="14">
        <f t="shared" si="6"/>
        <v>4.8372838189044967E-3</v>
      </c>
      <c r="P20" s="15">
        <f>IFERROR(IF(SUM(VLOOKUP(D20,'Est_Mun Cor NUTS II Tab'!$A$5:$I$509,7,FALSE))=0,"",VLOOKUP(D20,'Est_Mun Cor NUTS II Tab'!$A$5:$I$509,7,FALSE)),"")</f>
        <v>538648</v>
      </c>
      <c r="Q20" s="15">
        <f>IFERROR(VLOOKUP($D20,'Est_Mun Cor NUTS II Tab'!$A$5:$I$509,Q$1,FALSE),"")</f>
        <v>30453100</v>
      </c>
      <c r="R20" s="15">
        <f>IFERROR(VLOOKUP($D20,'Est_Mun Cor NUTS II Tab'!$A$5:$I$509,R$1,FALSE),"")</f>
        <v>111353400</v>
      </c>
      <c r="T20" s="9">
        <f t="shared" si="7"/>
        <v>1993</v>
      </c>
      <c r="U20" s="9">
        <v>1993</v>
      </c>
      <c r="V20" s="10">
        <f>IFERROR(VLOOKUP($U20,'Est_Mun Cor NUTS II Tab'!$A$5:$I$52,7,FALSE),"")</f>
        <v>373011.67685877037</v>
      </c>
    </row>
    <row r="21" spans="4:22" x14ac:dyDescent="0.3">
      <c r="D21" s="13">
        <f t="shared" si="0"/>
        <v>1999</v>
      </c>
      <c r="E21" s="9">
        <f>IFERROR(IF(SUM(VLOOKUP($D21,'Est_Mun Cor NUTS II Tab'!$A$5:$I$509,E$1,FALSE))=0,"",VLOOKUP($D21,'Est_Mun Cor NUTS II Tab'!$A$5:$I$509,E$1,FALSE)),"")</f>
        <v>499678.89885376242</v>
      </c>
      <c r="G21" s="13">
        <f t="shared" si="1"/>
        <v>1999</v>
      </c>
      <c r="H21" s="14">
        <f t="shared" si="2"/>
        <v>1</v>
      </c>
      <c r="J21" s="13">
        <f t="shared" si="3"/>
        <v>1999</v>
      </c>
      <c r="K21" s="14">
        <f t="shared" si="4"/>
        <v>1.5141830698085825E-2</v>
      </c>
      <c r="M21" s="13">
        <f t="shared" si="5"/>
        <v>1999</v>
      </c>
      <c r="N21" s="14">
        <f t="shared" si="6"/>
        <v>4.1778019406969744E-3</v>
      </c>
      <c r="P21" s="15">
        <f>IFERROR(IF(SUM(VLOOKUP(D21,'Est_Mun Cor NUTS II Tab'!$A$5:$I$509,7,FALSE))=0,"",VLOOKUP(D21,'Est_Mun Cor NUTS II Tab'!$A$5:$I$509,7,FALSE)),"")</f>
        <v>499678.89885376242</v>
      </c>
      <c r="Q21" s="15">
        <f>IFERROR(VLOOKUP($D21,'Est_Mun Cor NUTS II Tab'!$A$5:$I$509,Q$1,FALSE),"")</f>
        <v>32999900</v>
      </c>
      <c r="R21" s="15">
        <f>IFERROR(VLOOKUP($D21,'Est_Mun Cor NUTS II Tab'!$A$5:$I$509,R$1,FALSE),"")</f>
        <v>119603300</v>
      </c>
      <c r="T21" s="9">
        <f t="shared" si="7"/>
        <v>1994</v>
      </c>
      <c r="U21" s="9">
        <v>1994</v>
      </c>
      <c r="V21" s="10">
        <f>IFERROR(VLOOKUP($U21,'Est_Mun Cor NUTS II Tab'!$A$5:$I$52,7,FALSE),"")</f>
        <v>313705.76909647748</v>
      </c>
    </row>
    <row r="22" spans="4:22" x14ac:dyDescent="0.3">
      <c r="D22" s="13">
        <f t="shared" si="0"/>
        <v>2000</v>
      </c>
      <c r="E22" s="9">
        <f>IFERROR(IF(SUM(VLOOKUP($D22,'Est_Mun Cor NUTS II Tab'!$A$5:$I$509,E$1,FALSE))=0,"",VLOOKUP($D22,'Est_Mun Cor NUTS II Tab'!$A$5:$I$509,E$1,FALSE)),"")</f>
        <v>502123.10830897535</v>
      </c>
      <c r="G22" s="13">
        <f t="shared" si="1"/>
        <v>2000</v>
      </c>
      <c r="H22" s="14">
        <f t="shared" si="2"/>
        <v>1</v>
      </c>
      <c r="J22" s="13">
        <f t="shared" si="3"/>
        <v>2000</v>
      </c>
      <c r="K22" s="14">
        <f t="shared" si="4"/>
        <v>1.3963417815649528E-2</v>
      </c>
      <c r="M22" s="13">
        <f t="shared" si="5"/>
        <v>2000</v>
      </c>
      <c r="N22" s="14">
        <f t="shared" si="6"/>
        <v>3.9101745387707413E-3</v>
      </c>
      <c r="P22" s="15">
        <f>IFERROR(IF(SUM(VLOOKUP(D22,'Est_Mun Cor NUTS II Tab'!$A$5:$I$509,7,FALSE))=0,"",VLOOKUP(D22,'Est_Mun Cor NUTS II Tab'!$A$5:$I$509,7,FALSE)),"")</f>
        <v>502123.10830897535</v>
      </c>
      <c r="Q22" s="15">
        <f>IFERROR(VLOOKUP($D22,'Est_Mun Cor NUTS II Tab'!$A$5:$I$509,Q$1,FALSE),"")</f>
        <v>35959899.999999993</v>
      </c>
      <c r="R22" s="15">
        <f>IFERROR(VLOOKUP($D22,'Est_Mun Cor NUTS II Tab'!$A$5:$I$509,R$1,FALSE),"")</f>
        <v>128414500</v>
      </c>
      <c r="T22" s="9">
        <f t="shared" si="7"/>
        <v>1995</v>
      </c>
      <c r="U22" s="9">
        <v>1995</v>
      </c>
      <c r="V22" s="10">
        <f>IFERROR(VLOOKUP($U22,'Est_Mun Cor NUTS II Tab'!$A$5:$I$52,7,FALSE),"")</f>
        <v>274028.36663640628</v>
      </c>
    </row>
    <row r="23" spans="4:22" x14ac:dyDescent="0.3">
      <c r="D23" s="13">
        <f t="shared" si="0"/>
        <v>2001</v>
      </c>
      <c r="E23" s="9">
        <f>IFERROR(IF(SUM(VLOOKUP($D23,'Est_Mun Cor NUTS II Tab'!$A$5:$I$509,E$1,FALSE))=0,"",VLOOKUP($D23,'Est_Mun Cor NUTS II Tab'!$A$5:$I$509,E$1,FALSE)),"")</f>
        <v>670350</v>
      </c>
      <c r="G23" s="13">
        <f t="shared" si="1"/>
        <v>2001</v>
      </c>
      <c r="H23" s="14">
        <f t="shared" si="2"/>
        <v>1</v>
      </c>
      <c r="J23" s="13">
        <f t="shared" si="3"/>
        <v>2001</v>
      </c>
      <c r="K23" s="14">
        <f t="shared" si="4"/>
        <v>1.8031115677804261E-2</v>
      </c>
      <c r="M23" s="13">
        <f t="shared" si="5"/>
        <v>2001</v>
      </c>
      <c r="N23" s="14">
        <f t="shared" si="6"/>
        <v>4.9372086634441809E-3</v>
      </c>
      <c r="P23" s="15">
        <f>IFERROR(IF(SUM(VLOOKUP(D23,'Est_Mun Cor NUTS II Tab'!$A$5:$I$509,7,FALSE))=0,"",VLOOKUP(D23,'Est_Mun Cor NUTS II Tab'!$A$5:$I$509,7,FALSE)),"")</f>
        <v>670350</v>
      </c>
      <c r="Q23" s="15">
        <f>IFERROR(VLOOKUP($D23,'Est_Mun Cor NUTS II Tab'!$A$5:$I$509,Q$1,FALSE),"")</f>
        <v>37177399.999999993</v>
      </c>
      <c r="R23" s="15">
        <f>IFERROR(VLOOKUP($D23,'Est_Mun Cor NUTS II Tab'!$A$5:$I$509,R$1,FALSE),"")</f>
        <v>135775100</v>
      </c>
      <c r="T23" s="9">
        <f t="shared" si="7"/>
        <v>1996</v>
      </c>
      <c r="U23" s="9">
        <v>1996</v>
      </c>
      <c r="V23" s="10">
        <f>IFERROR(VLOOKUP($U23,'Est_Mun Cor NUTS II Tab'!$A$5:$I$52,7,FALSE),"")</f>
        <v>382497.47109466186</v>
      </c>
    </row>
    <row r="24" spans="4:22" x14ac:dyDescent="0.3">
      <c r="D24" s="13">
        <f t="shared" si="0"/>
        <v>2002</v>
      </c>
      <c r="E24" s="9">
        <f>IFERROR(IF(SUM(VLOOKUP($D24,'Est_Mun Cor NUTS II Tab'!$A$5:$I$509,E$1,FALSE))=0,"",VLOOKUP($D24,'Est_Mun Cor NUTS II Tab'!$A$5:$I$509,E$1,FALSE)),"")</f>
        <v>743690</v>
      </c>
      <c r="G24" s="13">
        <f t="shared" si="1"/>
        <v>2002</v>
      </c>
      <c r="H24" s="14">
        <f t="shared" si="2"/>
        <v>1</v>
      </c>
      <c r="J24" s="13">
        <f t="shared" si="3"/>
        <v>2002</v>
      </c>
      <c r="K24" s="14">
        <f t="shared" si="4"/>
        <v>2.017579794088523E-2</v>
      </c>
      <c r="M24" s="13">
        <f t="shared" si="5"/>
        <v>2002</v>
      </c>
      <c r="N24" s="14">
        <f t="shared" si="6"/>
        <v>5.2168929431752973E-3</v>
      </c>
      <c r="P24" s="15">
        <f>IFERROR(IF(SUM(VLOOKUP(D24,'Est_Mun Cor NUTS II Tab'!$A$5:$I$509,7,FALSE))=0,"",VLOOKUP(D24,'Est_Mun Cor NUTS II Tab'!$A$5:$I$509,7,FALSE)),"")</f>
        <v>743690</v>
      </c>
      <c r="Q24" s="15">
        <f>IFERROR(VLOOKUP($D24,'Est_Mun Cor NUTS II Tab'!$A$5:$I$509,Q$1,FALSE),"")</f>
        <v>36860500</v>
      </c>
      <c r="R24" s="15">
        <f>IFERROR(VLOOKUP($D24,'Est_Mun Cor NUTS II Tab'!$A$5:$I$509,R$1,FALSE),"")</f>
        <v>142554200</v>
      </c>
      <c r="T24" s="9">
        <f t="shared" si="7"/>
        <v>1997</v>
      </c>
      <c r="U24" s="9">
        <v>1997</v>
      </c>
      <c r="V24" s="10">
        <f>IFERROR(VLOOKUP($U24,'Est_Mun Cor NUTS II Tab'!$A$5:$I$52,7,FALSE),"")</f>
        <v>498555.17702337366</v>
      </c>
    </row>
    <row r="25" spans="4:22" x14ac:dyDescent="0.3">
      <c r="D25" s="13">
        <f t="shared" si="0"/>
        <v>2003</v>
      </c>
      <c r="E25" s="9">
        <f>IFERROR(IF(SUM(VLOOKUP($D25,'Est_Mun Cor NUTS II Tab'!$A$5:$I$509,E$1,FALSE))=0,"",VLOOKUP($D25,'Est_Mun Cor NUTS II Tab'!$A$5:$I$509,E$1,FALSE)),"")</f>
        <v>588767.79448000004</v>
      </c>
      <c r="G25" s="13">
        <f t="shared" si="1"/>
        <v>2003</v>
      </c>
      <c r="H25" s="14">
        <f t="shared" si="2"/>
        <v>1</v>
      </c>
      <c r="J25" s="13">
        <f t="shared" si="3"/>
        <v>2003</v>
      </c>
      <c r="K25" s="14">
        <f t="shared" si="4"/>
        <v>1.6964291626592291E-2</v>
      </c>
      <c r="M25" s="13">
        <f t="shared" si="5"/>
        <v>2003</v>
      </c>
      <c r="N25" s="14">
        <f t="shared" si="6"/>
        <v>4.0307842966074659E-3</v>
      </c>
      <c r="P25" s="15">
        <f>IFERROR(IF(SUM(VLOOKUP(D25,'Est_Mun Cor NUTS II Tab'!$A$5:$I$509,7,FALSE))=0,"",VLOOKUP(D25,'Est_Mun Cor NUTS II Tab'!$A$5:$I$509,7,FALSE)),"")</f>
        <v>588767.79448000004</v>
      </c>
      <c r="Q25" s="15">
        <f>IFERROR(VLOOKUP($D25,'Est_Mun Cor NUTS II Tab'!$A$5:$I$509,Q$1,FALSE),"")</f>
        <v>34706300</v>
      </c>
      <c r="R25" s="15">
        <f>IFERROR(VLOOKUP($D25,'Est_Mun Cor NUTS II Tab'!$A$5:$I$509,R$1,FALSE),"")</f>
        <v>146067800</v>
      </c>
      <c r="T25" s="9">
        <f t="shared" si="7"/>
        <v>1998</v>
      </c>
      <c r="U25" s="9">
        <v>1998</v>
      </c>
      <c r="V25" s="10">
        <f>IFERROR(VLOOKUP($U25,'Est_Mun Cor NUTS II Tab'!$A$5:$I$52,7,FALSE),"")</f>
        <v>538648</v>
      </c>
    </row>
    <row r="26" spans="4:22" x14ac:dyDescent="0.3">
      <c r="D26" s="13">
        <f t="shared" si="0"/>
        <v>2004</v>
      </c>
      <c r="E26" s="9">
        <f>IFERROR(IF(SUM(VLOOKUP($D26,'Est_Mun Cor NUTS II Tab'!$A$5:$I$509,E$1,FALSE))=0,"",VLOOKUP($D26,'Est_Mun Cor NUTS II Tab'!$A$5:$I$509,E$1,FALSE)),"")</f>
        <v>531523.55811999983</v>
      </c>
      <c r="G26" s="13">
        <f t="shared" si="1"/>
        <v>2004</v>
      </c>
      <c r="H26" s="14">
        <f t="shared" si="2"/>
        <v>1</v>
      </c>
      <c r="J26" s="13">
        <f t="shared" si="3"/>
        <v>2004</v>
      </c>
      <c r="K26" s="14">
        <f t="shared" si="4"/>
        <v>1.4904187235402811E-2</v>
      </c>
      <c r="M26" s="13">
        <f t="shared" si="5"/>
        <v>2004</v>
      </c>
      <c r="N26" s="14">
        <f t="shared" si="6"/>
        <v>3.4911602231616208E-3</v>
      </c>
      <c r="P26" s="15">
        <f>IFERROR(IF(SUM(VLOOKUP(D26,'Est_Mun Cor NUTS II Tab'!$A$5:$I$509,7,FALSE))=0,"",VLOOKUP(D26,'Est_Mun Cor NUTS II Tab'!$A$5:$I$509,7,FALSE)),"")</f>
        <v>531523.55811999983</v>
      </c>
      <c r="Q26" s="15">
        <f>IFERROR(VLOOKUP($D26,'Est_Mun Cor NUTS II Tab'!$A$5:$I$509,Q$1,FALSE),"")</f>
        <v>35662700</v>
      </c>
      <c r="R26" s="15">
        <f>IFERROR(VLOOKUP($D26,'Est_Mun Cor NUTS II Tab'!$A$5:$I$509,R$1,FALSE),"")</f>
        <v>152248400.00000003</v>
      </c>
      <c r="T26" s="9">
        <f t="shared" si="7"/>
        <v>1999</v>
      </c>
      <c r="U26" s="9">
        <v>1999</v>
      </c>
      <c r="V26" s="10">
        <f>IFERROR(VLOOKUP($U26,'Est_Mun Cor NUTS II Tab'!$A$5:$I$52,7,FALSE),"")</f>
        <v>499678.89885376242</v>
      </c>
    </row>
    <row r="27" spans="4:22" x14ac:dyDescent="0.3">
      <c r="D27" s="13">
        <f t="shared" si="0"/>
        <v>2005</v>
      </c>
      <c r="E27" s="9">
        <f>IFERROR(IF(SUM(VLOOKUP($D27,'Est_Mun Cor NUTS II Tab'!$A$5:$I$509,E$1,FALSE))=0,"",VLOOKUP($D27,'Est_Mun Cor NUTS II Tab'!$A$5:$I$509,E$1,FALSE)),"")</f>
        <v>531583.36392999988</v>
      </c>
      <c r="G27" s="13">
        <f t="shared" si="1"/>
        <v>2005</v>
      </c>
      <c r="H27" s="14">
        <f t="shared" si="2"/>
        <v>1</v>
      </c>
      <c r="J27" s="13">
        <f t="shared" si="3"/>
        <v>2005</v>
      </c>
      <c r="K27" s="14">
        <f t="shared" si="4"/>
        <v>1.4497280009436068E-2</v>
      </c>
      <c r="M27" s="13">
        <f t="shared" si="5"/>
        <v>2005</v>
      </c>
      <c r="N27" s="14">
        <f t="shared" si="6"/>
        <v>3.3527235041093586E-3</v>
      </c>
      <c r="P27" s="15">
        <f>IFERROR(IF(SUM(VLOOKUP(D27,'Est_Mun Cor NUTS II Tab'!$A$5:$I$509,7,FALSE))=0,"",VLOOKUP(D27,'Est_Mun Cor NUTS II Tab'!$A$5:$I$509,7,FALSE)),"")</f>
        <v>531583.36392999988</v>
      </c>
      <c r="Q27" s="15">
        <f>IFERROR(VLOOKUP($D27,'Est_Mun Cor NUTS II Tab'!$A$5:$I$509,Q$1,FALSE),"")</f>
        <v>36667800</v>
      </c>
      <c r="R27" s="15">
        <f>IFERROR(VLOOKUP($D27,'Est_Mun Cor NUTS II Tab'!$A$5:$I$509,R$1,FALSE),"")</f>
        <v>158552700</v>
      </c>
      <c r="T27" s="9">
        <f t="shared" si="7"/>
        <v>2000</v>
      </c>
      <c r="U27" s="9">
        <v>2000</v>
      </c>
      <c r="V27" s="10">
        <f>IFERROR(VLOOKUP($U27,'Est_Mun Cor NUTS II Tab'!$A$5:$I$52,7,FALSE),"")</f>
        <v>502123.10830897535</v>
      </c>
    </row>
    <row r="28" spans="4:22" x14ac:dyDescent="0.3">
      <c r="D28" s="13">
        <f t="shared" si="0"/>
        <v>2006</v>
      </c>
      <c r="E28" s="9">
        <f>IFERROR(IF(SUM(VLOOKUP($D28,'Est_Mun Cor NUTS II Tab'!$A$5:$I$509,E$1,FALSE))=0,"",VLOOKUP($D28,'Est_Mun Cor NUTS II Tab'!$A$5:$I$509,E$1,FALSE)),"")</f>
        <v>496807.70662999986</v>
      </c>
      <c r="G28" s="13">
        <f t="shared" si="1"/>
        <v>2006</v>
      </c>
      <c r="H28" s="14">
        <f t="shared" si="2"/>
        <v>1</v>
      </c>
      <c r="J28" s="13">
        <f t="shared" si="3"/>
        <v>2006</v>
      </c>
      <c r="K28" s="14">
        <f t="shared" si="4"/>
        <v>1.3261219186561739E-2</v>
      </c>
      <c r="M28" s="13">
        <f t="shared" si="5"/>
        <v>2006</v>
      </c>
      <c r="N28" s="14">
        <f t="shared" si="6"/>
        <v>2.9881301057257162E-3</v>
      </c>
      <c r="P28" s="15">
        <f>IFERROR(IF(SUM(VLOOKUP(D28,'Est_Mun Cor NUTS II Tab'!$A$5:$I$509,7,FALSE))=0,"",VLOOKUP(D28,'Est_Mun Cor NUTS II Tab'!$A$5:$I$509,7,FALSE)),"")</f>
        <v>496807.70662999986</v>
      </c>
      <c r="Q28" s="15">
        <f>IFERROR(VLOOKUP($D28,'Est_Mun Cor NUTS II Tab'!$A$5:$I$509,Q$1,FALSE),"")</f>
        <v>37463200.000000007</v>
      </c>
      <c r="R28" s="15">
        <f>IFERROR(VLOOKUP($D28,'Est_Mun Cor NUTS II Tab'!$A$5:$I$509,R$1,FALSE),"")</f>
        <v>166260400</v>
      </c>
      <c r="T28" s="9">
        <f t="shared" si="7"/>
        <v>2001</v>
      </c>
      <c r="U28" s="9">
        <v>2001</v>
      </c>
      <c r="V28" s="10">
        <f>IFERROR(VLOOKUP($U28,'Est_Mun Cor NUTS II Tab'!$A$5:$I$52,7,FALSE),"")</f>
        <v>670350</v>
      </c>
    </row>
    <row r="29" spans="4:22" x14ac:dyDescent="0.3">
      <c r="D29" s="13">
        <f t="shared" si="0"/>
        <v>2007</v>
      </c>
      <c r="E29" s="9">
        <f>IFERROR(IF(SUM(VLOOKUP($D29,'Est_Mun Cor NUTS II Tab'!$A$5:$I$509,E$1,FALSE))=0,"",VLOOKUP($D29,'Est_Mun Cor NUTS II Tab'!$A$5:$I$509,E$1,FALSE)),"")</f>
        <v>508829.321</v>
      </c>
      <c r="G29" s="13">
        <f t="shared" si="1"/>
        <v>2007</v>
      </c>
      <c r="H29" s="14">
        <f t="shared" si="2"/>
        <v>1</v>
      </c>
      <c r="J29" s="13">
        <f t="shared" si="3"/>
        <v>2007</v>
      </c>
      <c r="K29" s="14">
        <f t="shared" si="4"/>
        <v>1.288149407100616E-2</v>
      </c>
      <c r="M29" s="13">
        <f t="shared" si="5"/>
        <v>2007</v>
      </c>
      <c r="N29" s="14">
        <f t="shared" si="6"/>
        <v>2.8995866332655966E-3</v>
      </c>
      <c r="P29" s="15">
        <f>IFERROR(IF(SUM(VLOOKUP(D29,'Est_Mun Cor NUTS II Tab'!$A$5:$I$509,7,FALSE))=0,"",VLOOKUP(D29,'Est_Mun Cor NUTS II Tab'!$A$5:$I$509,7,FALSE)),"")</f>
        <v>508829.321</v>
      </c>
      <c r="Q29" s="15">
        <f>IFERROR(VLOOKUP($D29,'Est_Mun Cor NUTS II Tab'!$A$5:$I$509,Q$1,FALSE),"")</f>
        <v>39500799.999999993</v>
      </c>
      <c r="R29" s="15">
        <f>IFERROR(VLOOKUP($D29,'Est_Mun Cor NUTS II Tab'!$A$5:$I$509,R$1,FALSE),"")</f>
        <v>175483400</v>
      </c>
      <c r="T29" s="9">
        <f t="shared" si="7"/>
        <v>2002</v>
      </c>
      <c r="U29" s="9">
        <v>2002</v>
      </c>
      <c r="V29" s="10">
        <f>IFERROR(VLOOKUP($U29,'Est_Mun Cor NUTS II Tab'!$A$5:$I$52,7,FALSE),"")</f>
        <v>743690</v>
      </c>
    </row>
    <row r="30" spans="4:22" x14ac:dyDescent="0.3">
      <c r="D30" s="13">
        <f t="shared" si="0"/>
        <v>2008</v>
      </c>
      <c r="E30" s="9">
        <f>IFERROR(IF(SUM(VLOOKUP($D30,'Est_Mun Cor NUTS II Tab'!$A$5:$I$509,E$1,FALSE))=0,"",VLOOKUP($D30,'Est_Mun Cor NUTS II Tab'!$A$5:$I$509,E$1,FALSE)),"")</f>
        <v>558326.01910999964</v>
      </c>
      <c r="G30" s="13">
        <f t="shared" si="1"/>
        <v>2008</v>
      </c>
      <c r="H30" s="14">
        <f t="shared" si="2"/>
        <v>1</v>
      </c>
      <c r="J30" s="13">
        <f t="shared" si="3"/>
        <v>2008</v>
      </c>
      <c r="K30" s="14">
        <f t="shared" si="4"/>
        <v>1.3641330575142311E-2</v>
      </c>
      <c r="M30" s="13">
        <f t="shared" si="5"/>
        <v>2008</v>
      </c>
      <c r="N30" s="14">
        <f t="shared" si="6"/>
        <v>3.1173494725375574E-3</v>
      </c>
      <c r="P30" s="15">
        <f>IFERROR(IF(SUM(VLOOKUP(D30,'Est_Mun Cor NUTS II Tab'!$A$5:$I$509,7,FALSE))=0,"",VLOOKUP(D30,'Est_Mun Cor NUTS II Tab'!$A$5:$I$509,7,FALSE)),"")</f>
        <v>558326.01910999964</v>
      </c>
      <c r="Q30" s="15">
        <f>IFERROR(VLOOKUP($D30,'Est_Mun Cor NUTS II Tab'!$A$5:$I$509,Q$1,FALSE),"")</f>
        <v>40929000</v>
      </c>
      <c r="R30" s="15">
        <f>IFERROR(VLOOKUP($D30,'Est_Mun Cor NUTS II Tab'!$A$5:$I$509,R$1,FALSE),"")</f>
        <v>179102800</v>
      </c>
      <c r="T30" s="9">
        <f t="shared" si="7"/>
        <v>2003</v>
      </c>
      <c r="U30" s="9">
        <v>2003</v>
      </c>
      <c r="V30" s="10">
        <f>IFERROR(VLOOKUP($U30,'Est_Mun Cor NUTS II Tab'!$A$5:$I$52,7,FALSE),"")</f>
        <v>588767.79448000004</v>
      </c>
    </row>
    <row r="31" spans="4:22" x14ac:dyDescent="0.3">
      <c r="D31" s="13">
        <f t="shared" si="0"/>
        <v>2009</v>
      </c>
      <c r="E31" s="9">
        <f>IFERROR(IF(SUM(VLOOKUP($D31,'Est_Mun Cor NUTS II Tab'!$A$5:$I$509,E$1,FALSE))=0,"",VLOOKUP($D31,'Est_Mun Cor NUTS II Tab'!$A$5:$I$509,E$1,FALSE)),"")</f>
        <v>567829.03254999989</v>
      </c>
      <c r="G31" s="13">
        <f t="shared" si="1"/>
        <v>2009</v>
      </c>
      <c r="H31" s="14">
        <f t="shared" si="2"/>
        <v>1</v>
      </c>
      <c r="J31" s="13">
        <f t="shared" si="3"/>
        <v>2009</v>
      </c>
      <c r="K31" s="14">
        <f t="shared" si="4"/>
        <v>1.5267874102943977E-2</v>
      </c>
      <c r="M31" s="13">
        <f t="shared" si="5"/>
        <v>2009</v>
      </c>
      <c r="N31" s="14">
        <f t="shared" si="6"/>
        <v>3.2370350352076537E-3</v>
      </c>
      <c r="P31" s="15">
        <f>IFERROR(IF(SUM(VLOOKUP(D31,'Est_Mun Cor NUTS II Tab'!$A$5:$I$509,7,FALSE))=0,"",VLOOKUP(D31,'Est_Mun Cor NUTS II Tab'!$A$5:$I$509,7,FALSE)),"")</f>
        <v>567829.03254999989</v>
      </c>
      <c r="Q31" s="15">
        <f>IFERROR(VLOOKUP($D31,'Est_Mun Cor NUTS II Tab'!$A$5:$I$509,Q$1,FALSE),"")</f>
        <v>37191100.000000007</v>
      </c>
      <c r="R31" s="15">
        <f>IFERROR(VLOOKUP($D31,'Est_Mun Cor NUTS II Tab'!$A$5:$I$509,R$1,FALSE),"")</f>
        <v>175416400</v>
      </c>
      <c r="T31" s="9">
        <f t="shared" si="7"/>
        <v>2004</v>
      </c>
      <c r="U31" s="9">
        <v>2004</v>
      </c>
      <c r="V31" s="10">
        <f>IFERROR(VLOOKUP($U31,'Est_Mun Cor NUTS II Tab'!$A$5:$I$52,7,FALSE),"")</f>
        <v>531523.55811999983</v>
      </c>
    </row>
    <row r="32" spans="4:22" x14ac:dyDescent="0.3">
      <c r="D32" s="13">
        <f t="shared" si="0"/>
        <v>2010</v>
      </c>
      <c r="E32" s="9">
        <f>IFERROR(IF(SUM(VLOOKUP($D32,'Est_Mun Cor NUTS II Tab'!$A$5:$I$509,E$1,FALSE))=0,"",VLOOKUP($D32,'Est_Mun Cor NUTS II Tab'!$A$5:$I$509,E$1,FALSE)),"")</f>
        <v>428836.36614999984</v>
      </c>
      <c r="G32" s="13">
        <f t="shared" si="1"/>
        <v>2010</v>
      </c>
      <c r="H32" s="14">
        <f t="shared" si="2"/>
        <v>1</v>
      </c>
      <c r="J32" s="13">
        <f t="shared" si="3"/>
        <v>2010</v>
      </c>
      <c r="K32" s="14">
        <f t="shared" si="4"/>
        <v>1.16049448392413E-2</v>
      </c>
      <c r="M32" s="13">
        <f t="shared" si="5"/>
        <v>2010</v>
      </c>
      <c r="N32" s="14">
        <f t="shared" si="6"/>
        <v>2.387586749516175E-3</v>
      </c>
      <c r="P32" s="15">
        <f>IFERROR(IF(SUM(VLOOKUP(D32,'Est_Mun Cor NUTS II Tab'!$A$5:$I$509,7,FALSE))=0,"",VLOOKUP(D32,'Est_Mun Cor NUTS II Tab'!$A$5:$I$509,7,FALSE)),"")</f>
        <v>428836.36614999984</v>
      </c>
      <c r="Q32" s="15">
        <f>IFERROR(VLOOKUP($D32,'Est_Mun Cor NUTS II Tab'!$A$5:$I$509,Q$1,FALSE),"")</f>
        <v>36952900</v>
      </c>
      <c r="R32" s="15">
        <f>IFERROR(VLOOKUP($D32,'Est_Mun Cor NUTS II Tab'!$A$5:$I$509,R$1,FALSE),"")</f>
        <v>179610800.00000003</v>
      </c>
      <c r="T32" s="9">
        <f t="shared" si="7"/>
        <v>2005</v>
      </c>
      <c r="U32" s="9">
        <v>2005</v>
      </c>
      <c r="V32" s="10">
        <f>IFERROR(VLOOKUP($U32,'Est_Mun Cor NUTS II Tab'!$A$5:$I$52,7,FALSE),"")</f>
        <v>531583.36392999988</v>
      </c>
    </row>
    <row r="33" spans="4:22" x14ac:dyDescent="0.3">
      <c r="D33" s="13">
        <f t="shared" si="0"/>
        <v>2011</v>
      </c>
      <c r="E33" s="9">
        <f>IFERROR(IF(SUM(VLOOKUP($D33,'Est_Mun Cor NUTS II Tab'!$A$5:$I$509,E$1,FALSE))=0,"",VLOOKUP($D33,'Est_Mun Cor NUTS II Tab'!$A$5:$I$509,E$1,FALSE)),"")</f>
        <v>404309.90645999997</v>
      </c>
      <c r="G33" s="13">
        <f t="shared" si="1"/>
        <v>2011</v>
      </c>
      <c r="H33" s="14">
        <f t="shared" si="2"/>
        <v>1</v>
      </c>
      <c r="J33" s="13">
        <f t="shared" si="3"/>
        <v>2011</v>
      </c>
      <c r="K33" s="14">
        <f t="shared" si="4"/>
        <v>1.2464312998575719E-2</v>
      </c>
      <c r="M33" s="13">
        <f t="shared" si="5"/>
        <v>2011</v>
      </c>
      <c r="N33" s="14">
        <f t="shared" si="6"/>
        <v>2.2959604265168697E-3</v>
      </c>
      <c r="P33" s="15">
        <f>IFERROR(IF(SUM(VLOOKUP(D33,'Est_Mun Cor NUTS II Tab'!$A$5:$I$509,7,FALSE))=0,"",VLOOKUP(D33,'Est_Mun Cor NUTS II Tab'!$A$5:$I$509,7,FALSE)),"")</f>
        <v>404309.90645999997</v>
      </c>
      <c r="Q33" s="15">
        <f>IFERROR(VLOOKUP($D33,'Est_Mun Cor NUTS II Tab'!$A$5:$I$509,Q$1,FALSE),"")</f>
        <v>32437399.999999996</v>
      </c>
      <c r="R33" s="15">
        <f>IFERROR(VLOOKUP($D33,'Est_Mun Cor NUTS II Tab'!$A$5:$I$509,R$1,FALSE),"")</f>
        <v>176096200</v>
      </c>
      <c r="T33" s="9">
        <f t="shared" si="7"/>
        <v>2006</v>
      </c>
      <c r="U33" s="9">
        <v>2006</v>
      </c>
      <c r="V33" s="10">
        <f>IFERROR(VLOOKUP($U33,'Est_Mun Cor NUTS II Tab'!$A$5:$I$52,7,FALSE),"")</f>
        <v>496807.70662999986</v>
      </c>
    </row>
    <row r="34" spans="4:22" x14ac:dyDescent="0.3">
      <c r="D34" s="13">
        <f t="shared" si="0"/>
        <v>2012</v>
      </c>
      <c r="E34" s="9">
        <f>IFERROR(IF(SUM(VLOOKUP($D34,'Est_Mun Cor NUTS II Tab'!$A$5:$I$509,E$1,FALSE))=0,"",VLOOKUP($D34,'Est_Mun Cor NUTS II Tab'!$A$5:$I$509,E$1,FALSE)),"")</f>
        <v>377135.57407999999</v>
      </c>
      <c r="G34" s="13">
        <f t="shared" si="1"/>
        <v>2012</v>
      </c>
      <c r="H34" s="14">
        <f t="shared" si="2"/>
        <v>1</v>
      </c>
      <c r="J34" s="13">
        <f t="shared" si="3"/>
        <v>2012</v>
      </c>
      <c r="K34" s="14">
        <f t="shared" si="4"/>
        <v>1.4161206013908289E-2</v>
      </c>
      <c r="M34" s="13">
        <f t="shared" si="5"/>
        <v>2012</v>
      </c>
      <c r="N34" s="14">
        <f t="shared" si="6"/>
        <v>2.2409116701803261E-3</v>
      </c>
      <c r="P34" s="15">
        <f>IFERROR(IF(SUM(VLOOKUP(D34,'Est_Mun Cor NUTS II Tab'!$A$5:$I$509,7,FALSE))=0,"",VLOOKUP(D34,'Est_Mun Cor NUTS II Tab'!$A$5:$I$509,7,FALSE)),"")</f>
        <v>377135.57407999999</v>
      </c>
      <c r="Q34" s="15">
        <f>IFERROR(VLOOKUP($D34,'Est_Mun Cor NUTS II Tab'!$A$5:$I$509,Q$1,FALSE),"")</f>
        <v>26631600</v>
      </c>
      <c r="R34" s="15">
        <f>IFERROR(VLOOKUP($D34,'Est_Mun Cor NUTS II Tab'!$A$5:$I$509,R$1,FALSE),"")</f>
        <v>168295599.99999997</v>
      </c>
      <c r="T34" s="9">
        <f t="shared" si="7"/>
        <v>2007</v>
      </c>
      <c r="U34" s="9">
        <v>2007</v>
      </c>
      <c r="V34" s="10">
        <f>IFERROR(VLOOKUP($U34,'Est_Mun Cor NUTS II Tab'!$A$5:$I$52,7,FALSE),"")</f>
        <v>508829.321</v>
      </c>
    </row>
    <row r="35" spans="4:22" x14ac:dyDescent="0.3">
      <c r="D35" s="13">
        <f t="shared" si="0"/>
        <v>2013</v>
      </c>
      <c r="E35" s="9">
        <f>IFERROR(IF(SUM(VLOOKUP($D35,'Est_Mun Cor NUTS II Tab'!$A$5:$I$509,E$1,FALSE))=0,"",VLOOKUP($D35,'Est_Mun Cor NUTS II Tab'!$A$5:$I$509,E$1,FALSE)),"")</f>
        <v>419854.84959</v>
      </c>
      <c r="G35" s="13">
        <f t="shared" si="1"/>
        <v>2013</v>
      </c>
      <c r="H35" s="14">
        <f t="shared" si="2"/>
        <v>1</v>
      </c>
      <c r="J35" s="13">
        <f t="shared" si="3"/>
        <v>2013</v>
      </c>
      <c r="K35" s="14">
        <f t="shared" si="4"/>
        <v>1.6693830673590374E-2</v>
      </c>
      <c r="M35" s="13">
        <f t="shared" si="5"/>
        <v>2013</v>
      </c>
      <c r="N35" s="14">
        <f t="shared" si="6"/>
        <v>2.4626030007806805E-3</v>
      </c>
      <c r="P35" s="15">
        <f>IFERROR(IF(SUM(VLOOKUP(D35,'Est_Mun Cor NUTS II Tab'!$A$5:$I$509,7,FALSE))=0,"",VLOOKUP(D35,'Est_Mun Cor NUTS II Tab'!$A$5:$I$509,7,FALSE)),"")</f>
        <v>419854.84959</v>
      </c>
      <c r="Q35" s="15">
        <f>IFERROR(VLOOKUP($D35,'Est_Mun Cor NUTS II Tab'!$A$5:$I$509,Q$1,FALSE),"")</f>
        <v>25150300</v>
      </c>
      <c r="R35" s="15">
        <f>IFERROR(VLOOKUP($D35,'Est_Mun Cor NUTS II Tab'!$A$5:$I$509,R$1,FALSE),"")</f>
        <v>170492300</v>
      </c>
      <c r="T35" s="9">
        <f t="shared" si="7"/>
        <v>2008</v>
      </c>
      <c r="U35" s="9">
        <v>2008</v>
      </c>
      <c r="V35" s="10">
        <f>IFERROR(VLOOKUP($U35,'Est_Mun Cor NUTS II Tab'!$A$5:$I$52,7,FALSE),"")</f>
        <v>558326.01910999964</v>
      </c>
    </row>
    <row r="36" spans="4:22" x14ac:dyDescent="0.3">
      <c r="D36" s="13">
        <f t="shared" si="0"/>
        <v>2014</v>
      </c>
      <c r="E36" s="9">
        <f>IFERROR(IF(SUM(VLOOKUP($D36,'Est_Mun Cor NUTS II Tab'!$A$5:$I$509,E$1,FALSE))=0,"",VLOOKUP($D36,'Est_Mun Cor NUTS II Tab'!$A$5:$I$509,E$1,FALSE)),"")</f>
        <v>263107.53495000006</v>
      </c>
      <c r="G36" s="13">
        <f t="shared" si="1"/>
        <v>2014</v>
      </c>
      <c r="H36" s="14">
        <f t="shared" si="2"/>
        <v>1</v>
      </c>
      <c r="J36" s="13">
        <f t="shared" si="3"/>
        <v>2014</v>
      </c>
      <c r="K36" s="14">
        <f t="shared" si="4"/>
        <v>1.0114579991696368E-2</v>
      </c>
      <c r="M36" s="13">
        <f t="shared" si="5"/>
        <v>2014</v>
      </c>
      <c r="N36" s="14">
        <f t="shared" si="6"/>
        <v>1.520380869926503E-3</v>
      </c>
      <c r="P36" s="15">
        <f>IFERROR(IF(SUM(VLOOKUP(D36,'Est_Mun Cor NUTS II Tab'!$A$5:$I$509,7,FALSE))=0,"",VLOOKUP(D36,'Est_Mun Cor NUTS II Tab'!$A$5:$I$509,7,FALSE)),"")</f>
        <v>263107.53495000006</v>
      </c>
      <c r="Q36" s="15">
        <f>IFERROR(VLOOKUP($D36,'Est_Mun Cor NUTS II Tab'!$A$5:$I$509,Q$1,FALSE),"")</f>
        <v>26012699.999999996</v>
      </c>
      <c r="R36" s="15">
        <f>IFERROR(VLOOKUP($D36,'Est_Mun Cor NUTS II Tab'!$A$5:$I$509,R$1,FALSE),"")</f>
        <v>173053700</v>
      </c>
      <c r="T36" s="9">
        <f t="shared" si="7"/>
        <v>2009</v>
      </c>
      <c r="U36" s="9">
        <v>2009</v>
      </c>
      <c r="V36" s="10">
        <f>IFERROR(VLOOKUP($U36,'Est_Mun Cor NUTS II Tab'!$A$5:$I$52,7,FALSE),"")</f>
        <v>567829.03254999989</v>
      </c>
    </row>
    <row r="37" spans="4:22" x14ac:dyDescent="0.3">
      <c r="D37" s="13">
        <f t="shared" si="0"/>
        <v>2015</v>
      </c>
      <c r="E37" s="9">
        <f>IFERROR(IF(SUM(VLOOKUP($D37,'Est_Mun Cor NUTS II Tab'!$A$5:$I$509,E$1,FALSE))=0,"",VLOOKUP($D37,'Est_Mun Cor NUTS II Tab'!$A$5:$I$509,E$1,FALSE)),"")</f>
        <v>260064.66728000005</v>
      </c>
      <c r="G37" s="13">
        <f t="shared" si="1"/>
        <v>2015</v>
      </c>
      <c r="H37" s="14">
        <f t="shared" si="2"/>
        <v>1</v>
      </c>
      <c r="J37" s="13">
        <f t="shared" si="3"/>
        <v>2015</v>
      </c>
      <c r="K37" s="14">
        <f t="shared" si="4"/>
        <v>9.3258267362343814E-3</v>
      </c>
      <c r="M37" s="13">
        <f t="shared" si="5"/>
        <v>2015</v>
      </c>
      <c r="N37" s="14">
        <f t="shared" si="6"/>
        <v>1.4471094348105762E-3</v>
      </c>
      <c r="P37" s="15">
        <f>IFERROR(IF(SUM(VLOOKUP(D37,'Est_Mun Cor NUTS II Tab'!$A$5:$I$509,7,FALSE))=0,"",VLOOKUP(D37,'Est_Mun Cor NUTS II Tab'!$A$5:$I$509,7,FALSE)),"")</f>
        <v>260064.66728000005</v>
      </c>
      <c r="Q37" s="15">
        <f>IFERROR(VLOOKUP($D37,'Est_Mun Cor NUTS II Tab'!$A$5:$I$509,Q$1,FALSE),"")</f>
        <v>27886500</v>
      </c>
      <c r="R37" s="15">
        <f>IFERROR(VLOOKUP($D37,'Est_Mun Cor NUTS II Tab'!$A$5:$I$509,R$1,FALSE),"")</f>
        <v>179713200</v>
      </c>
      <c r="T37" s="9">
        <f t="shared" si="7"/>
        <v>2010</v>
      </c>
      <c r="U37" s="9">
        <v>2010</v>
      </c>
      <c r="V37" s="10">
        <f>IFERROR(VLOOKUP($U37,'Est_Mun Cor NUTS II Tab'!$A$5:$I$52,7,FALSE),"")</f>
        <v>428836.36614999984</v>
      </c>
    </row>
    <row r="38" spans="4:22" x14ac:dyDescent="0.3">
      <c r="D38" s="13">
        <f t="shared" si="0"/>
        <v>2016</v>
      </c>
      <c r="E38" s="9">
        <f>IFERROR(IF(SUM(VLOOKUP($D38,'Est_Mun Cor NUTS II Tab'!$A$5:$I$509,E$1,FALSE))=0,"",VLOOKUP($D38,'Est_Mun Cor NUTS II Tab'!$A$5:$I$509,E$1,FALSE)),"")</f>
        <v>296332.32384999993</v>
      </c>
      <c r="G38" s="13">
        <f t="shared" si="1"/>
        <v>2016</v>
      </c>
      <c r="H38" s="14">
        <f t="shared" si="2"/>
        <v>1</v>
      </c>
      <c r="J38" s="13">
        <f t="shared" si="3"/>
        <v>2016</v>
      </c>
      <c r="K38" s="14">
        <f t="shared" si="4"/>
        <v>1.025609133778419E-2</v>
      </c>
      <c r="M38" s="13">
        <f t="shared" si="5"/>
        <v>2016</v>
      </c>
      <c r="N38" s="14">
        <f t="shared" si="6"/>
        <v>1.5890001697143755E-3</v>
      </c>
      <c r="P38" s="15">
        <f>IFERROR(IF(SUM(VLOOKUP(D38,'Est_Mun Cor NUTS II Tab'!$A$5:$I$509,7,FALSE))=0,"",VLOOKUP(D38,'Est_Mun Cor NUTS II Tab'!$A$5:$I$509,7,FALSE)),"")</f>
        <v>296332.32384999993</v>
      </c>
      <c r="Q38" s="15">
        <f>IFERROR(VLOOKUP($D38,'Est_Mun Cor NUTS II Tab'!$A$5:$I$509,Q$1,FALSE),"")</f>
        <v>28893300</v>
      </c>
      <c r="R38" s="15">
        <f>IFERROR(VLOOKUP($D38,'Est_Mun Cor NUTS II Tab'!$A$5:$I$509,R$1,FALSE),"")</f>
        <v>186489800</v>
      </c>
      <c r="T38" s="9">
        <f t="shared" si="7"/>
        <v>2011</v>
      </c>
      <c r="U38" s="9">
        <v>2011</v>
      </c>
      <c r="V38" s="10">
        <f>IFERROR(VLOOKUP($U38,'Est_Mun Cor NUTS II Tab'!$A$5:$I$52,7,FALSE),"")</f>
        <v>404309.90645999997</v>
      </c>
    </row>
    <row r="39" spans="4:22" x14ac:dyDescent="0.3">
      <c r="D39" s="13">
        <f t="shared" si="0"/>
        <v>2017</v>
      </c>
      <c r="E39" s="9">
        <f>IFERROR(IF(SUM(VLOOKUP($D39,'Est_Mun Cor NUTS II Tab'!$A$5:$I$509,E$1,FALSE))=0,"",VLOOKUP($D39,'Est_Mun Cor NUTS II Tab'!$A$5:$I$509,E$1,FALSE)),"")</f>
        <v>429840.71703999996</v>
      </c>
      <c r="G39" s="13">
        <f t="shared" si="1"/>
        <v>2017</v>
      </c>
      <c r="H39" s="14">
        <f t="shared" si="2"/>
        <v>1</v>
      </c>
      <c r="J39" s="13">
        <f t="shared" si="3"/>
        <v>2017</v>
      </c>
      <c r="K39" s="14">
        <f t="shared" si="4"/>
        <v>1.3069953722516322E-2</v>
      </c>
      <c r="M39" s="13">
        <f t="shared" si="5"/>
        <v>2017</v>
      </c>
      <c r="N39" s="14">
        <f t="shared" si="6"/>
        <v>2.1936569463901225E-3</v>
      </c>
      <c r="P39" s="15">
        <f>IFERROR(IF(SUM(VLOOKUP(D39,'Est_Mun Cor NUTS II Tab'!$A$5:$I$509,7,FALSE))=0,"",VLOOKUP(D39,'Est_Mun Cor NUTS II Tab'!$A$5:$I$509,7,FALSE)),"")</f>
        <v>429840.71703999996</v>
      </c>
      <c r="Q39" s="15">
        <f>IFERROR(VLOOKUP($D39,'Est_Mun Cor NUTS II Tab'!$A$5:$I$509,Q$1,FALSE),"")</f>
        <v>32887699.999999996</v>
      </c>
      <c r="R39" s="15">
        <f>IFERROR(VLOOKUP($D39,'Est_Mun Cor NUTS II Tab'!$A$5:$I$509,R$1,FALSE),"")</f>
        <v>195947100</v>
      </c>
      <c r="T39" s="9">
        <f t="shared" si="7"/>
        <v>2012</v>
      </c>
      <c r="U39" s="9">
        <v>2012</v>
      </c>
      <c r="V39" s="10">
        <f>IFERROR(VLOOKUP($U39,'Est_Mun Cor NUTS II Tab'!$A$5:$I$52,7,FALSE),"")</f>
        <v>377135.57407999999</v>
      </c>
    </row>
    <row r="40" spans="4:22" x14ac:dyDescent="0.3">
      <c r="D40" s="13">
        <f t="shared" si="0"/>
        <v>2018</v>
      </c>
      <c r="E40" s="9">
        <f>IFERROR(IF(SUM(VLOOKUP($D40,'Est_Mun Cor NUTS II Tab'!$A$5:$I$509,E$1,FALSE))=0,"",VLOOKUP($D40,'Est_Mun Cor NUTS II Tab'!$A$5:$I$509,E$1,FALSE)),"")</f>
        <v>324463.28367000009</v>
      </c>
      <c r="G40" s="13">
        <f t="shared" si="1"/>
        <v>2018</v>
      </c>
      <c r="H40" s="14">
        <f t="shared" si="2"/>
        <v>1</v>
      </c>
      <c r="J40" s="13">
        <f t="shared" si="3"/>
        <v>2018</v>
      </c>
      <c r="K40" s="14">
        <f t="shared" si="4"/>
        <v>9.0245507704417409E-3</v>
      </c>
      <c r="M40" s="13">
        <f t="shared" si="5"/>
        <v>2018</v>
      </c>
      <c r="N40" s="14">
        <f t="shared" si="6"/>
        <v>1.5813268451956831E-3</v>
      </c>
      <c r="P40" s="15">
        <f>IFERROR(IF(SUM(VLOOKUP(D40,'Est_Mun Cor NUTS II Tab'!$A$5:$I$509,7,FALSE))=0,"",VLOOKUP(D40,'Est_Mun Cor NUTS II Tab'!$A$5:$I$509,7,FALSE)),"")</f>
        <v>324463.28367000009</v>
      </c>
      <c r="Q40" s="15">
        <f>IFERROR(VLOOKUP($D40,'Est_Mun Cor NUTS II Tab'!$A$5:$I$509,Q$1,FALSE),"")</f>
        <v>35953400</v>
      </c>
      <c r="R40" s="15">
        <f>IFERROR(VLOOKUP($D40,'Est_Mun Cor NUTS II Tab'!$A$5:$I$509,R$1,FALSE),"")</f>
        <v>205184200</v>
      </c>
      <c r="T40" s="9">
        <f t="shared" si="7"/>
        <v>2013</v>
      </c>
      <c r="U40" s="9">
        <v>2013</v>
      </c>
      <c r="V40" s="10">
        <f>IFERROR(VLOOKUP($U40,'Est_Mun Cor NUTS II Tab'!$A$5:$I$52,7,FALSE),"")</f>
        <v>419854.84959</v>
      </c>
    </row>
    <row r="41" spans="4:22" x14ac:dyDescent="0.3">
      <c r="D41" s="13">
        <f t="shared" si="0"/>
        <v>2019</v>
      </c>
      <c r="E41" s="9">
        <f>IFERROR(IF(SUM(VLOOKUP($D41,'Est_Mun Cor NUTS II Tab'!$A$5:$I$509,E$1,FALSE))=0,"",VLOOKUP($D41,'Est_Mun Cor NUTS II Tab'!$A$5:$I$509,E$1,FALSE)),"")</f>
        <v>358413.46155000001</v>
      </c>
      <c r="G41" s="13">
        <f t="shared" si="1"/>
        <v>2019</v>
      </c>
      <c r="H41" s="14">
        <f t="shared" si="2"/>
        <v>1</v>
      </c>
      <c r="J41" s="13">
        <f t="shared" si="3"/>
        <v>2019</v>
      </c>
      <c r="K41" s="14">
        <f t="shared" si="4"/>
        <v>9.2338667567518837E-3</v>
      </c>
      <c r="M41" s="13">
        <f t="shared" si="5"/>
        <v>2019</v>
      </c>
      <c r="N41" s="14">
        <f t="shared" si="6"/>
        <v>1.6719018687839564E-3</v>
      </c>
      <c r="P41" s="15">
        <f>IFERROR(IF(SUM(VLOOKUP(D41,'Est_Mun Cor NUTS II Tab'!$A$5:$I$509,7,FALSE))=0,"",VLOOKUP(D41,'Est_Mun Cor NUTS II Tab'!$A$5:$I$509,7,FALSE)),"")</f>
        <v>358413.46155000001</v>
      </c>
      <c r="Q41" s="15">
        <f>IFERROR(VLOOKUP($D41,'Est_Mun Cor NUTS II Tab'!$A$5:$I$509,Q$1,FALSE),"")</f>
        <v>38815100</v>
      </c>
      <c r="R41" s="15">
        <f>IFERROR(VLOOKUP($D41,'Est_Mun Cor NUTS II Tab'!$A$5:$I$509,R$1,FALSE),"")</f>
        <v>214374700</v>
      </c>
      <c r="T41" s="9">
        <f t="shared" si="7"/>
        <v>2014</v>
      </c>
      <c r="U41" s="9">
        <v>2014</v>
      </c>
      <c r="V41" s="10">
        <f>IFERROR(VLOOKUP($U41,'Est_Mun Cor NUTS II Tab'!$A$5:$I$52,7,FALSE),"")</f>
        <v>263107.53495000006</v>
      </c>
    </row>
    <row r="42" spans="4:22" x14ac:dyDescent="0.3">
      <c r="D42" s="13">
        <f t="shared" si="0"/>
        <v>2020</v>
      </c>
      <c r="E42" s="9">
        <f>IFERROR(IF(SUM(VLOOKUP($D42,'Est_Mun Cor NUTS II Tab'!$A$5:$I$509,E$1,FALSE))=0,"",VLOOKUP($D42,'Est_Mun Cor NUTS II Tab'!$A$5:$I$509,E$1,FALSE)),"")</f>
        <v>480976</v>
      </c>
      <c r="G42" s="13">
        <f t="shared" si="1"/>
        <v>2020</v>
      </c>
      <c r="H42" s="14">
        <f t="shared" si="2"/>
        <v>1</v>
      </c>
      <c r="J42" s="13">
        <f t="shared" si="3"/>
        <v>2020</v>
      </c>
      <c r="K42" s="14">
        <f t="shared" si="4"/>
        <v>1.2489703919521786E-2</v>
      </c>
      <c r="M42" s="13">
        <f t="shared" si="5"/>
        <v>2020</v>
      </c>
      <c r="N42" s="14">
        <f t="shared" si="6"/>
        <v>2.3986566852301698E-3</v>
      </c>
      <c r="P42" s="15">
        <f>IFERROR(IF(SUM(VLOOKUP(D42,'Est_Mun Cor NUTS II Tab'!$A$5:$I$509,7,FALSE))=0,"",VLOOKUP(D42,'Est_Mun Cor NUTS II Tab'!$A$5:$I$509,7,FALSE)),"")</f>
        <v>480976</v>
      </c>
      <c r="Q42" s="15">
        <f>IFERROR(VLOOKUP($D42,'Est_Mun Cor NUTS II Tab'!$A$5:$I$509,Q$1,FALSE),"")</f>
        <v>38509799.999999993</v>
      </c>
      <c r="R42" s="15">
        <f>IFERROR(VLOOKUP($D42,'Est_Mun Cor NUTS II Tab'!$A$5:$I$509,R$1,FALSE),"")</f>
        <v>200518900.00000003</v>
      </c>
      <c r="T42" s="9">
        <f t="shared" si="7"/>
        <v>2015</v>
      </c>
      <c r="U42" s="9">
        <v>2015</v>
      </c>
      <c r="V42" s="10">
        <f>IFERROR(VLOOKUP($U42,'Est_Mun Cor NUTS II Tab'!$A$5:$I$52,7,FALSE),"")</f>
        <v>260064.66728000005</v>
      </c>
    </row>
    <row r="43" spans="4:22" x14ac:dyDescent="0.3">
      <c r="D43" s="13">
        <f t="shared" si="0"/>
        <v>2021</v>
      </c>
      <c r="E43" s="9">
        <f>IFERROR(IF(SUM(VLOOKUP($D43,'Est_Mun Cor NUTS II Tab'!$A$5:$I$509,E$1,FALSE))=0,"",VLOOKUP($D43,'Est_Mun Cor NUTS II Tab'!$A$5:$I$509,E$1,FALSE)),"")</f>
        <v>625943</v>
      </c>
      <c r="G43" s="13">
        <f t="shared" si="1"/>
        <v>2021</v>
      </c>
      <c r="H43" s="14">
        <f t="shared" si="2"/>
        <v>1</v>
      </c>
      <c r="J43" s="13">
        <f t="shared" si="3"/>
        <v>2021</v>
      </c>
      <c r="K43" s="14">
        <f t="shared" si="4"/>
        <v>1.4343529012772862E-2</v>
      </c>
      <c r="M43" s="13">
        <f t="shared" si="5"/>
        <v>2021</v>
      </c>
      <c r="N43" s="14">
        <f t="shared" si="6"/>
        <v>2.8971693558950498E-3</v>
      </c>
      <c r="P43" s="15">
        <f>IFERROR(IF(SUM(VLOOKUP(D43,'Est_Mun Cor NUTS II Tab'!$A$5:$I$509,7,FALSE))=0,"",VLOOKUP(D43,'Est_Mun Cor NUTS II Tab'!$A$5:$I$509,7,FALSE)),"")</f>
        <v>625943</v>
      </c>
      <c r="Q43" s="15">
        <f>IFERROR(VLOOKUP($D43,'Est_Mun Cor NUTS II Tab'!$A$5:$I$509,Q$1,FALSE),"")</f>
        <v>43639400</v>
      </c>
      <c r="R43" s="15">
        <f>IFERROR(VLOOKUP($D43,'Est_Mun Cor NUTS II Tab'!$A$5:$I$509,R$1,FALSE),"")</f>
        <v>216053300</v>
      </c>
      <c r="T43" s="9">
        <f t="shared" si="7"/>
        <v>2016</v>
      </c>
      <c r="U43" s="9">
        <v>2016</v>
      </c>
      <c r="V43" s="10">
        <f>IFERROR(VLOOKUP($U43,'Est_Mun Cor NUTS II Tab'!$A$5:$I$52,7,FALSE),"")</f>
        <v>296332.32384999993</v>
      </c>
    </row>
    <row r="44" spans="4:22" x14ac:dyDescent="0.3">
      <c r="D44" s="13">
        <f>D45-1</f>
        <v>2022</v>
      </c>
      <c r="E44" s="9">
        <f>IFERROR(IF(SUM(VLOOKUP($D44,'Est_Mun Cor NUTS II Tab'!$A$5:$I$509,E$1,FALSE))=0,"",VLOOKUP($D44,'Est_Mun Cor NUTS II Tab'!$A$5:$I$509,E$1,FALSE)),"")</f>
        <v>548162.15547000011</v>
      </c>
      <c r="G44" s="13">
        <f t="shared" si="1"/>
        <v>2022</v>
      </c>
      <c r="H44" s="14">
        <f>IF(SUM(E44)=0,"",E44/P44)</f>
        <v>1</v>
      </c>
      <c r="J44" s="13">
        <f t="shared" si="3"/>
        <v>2022</v>
      </c>
      <c r="K44" s="14">
        <f>IF(SUM(E44)=0,"",E44/Q44)</f>
        <v>1.1263875958738739E-2</v>
      </c>
      <c r="M44" s="13">
        <f t="shared" si="5"/>
        <v>2022</v>
      </c>
      <c r="N44" s="14">
        <f>IF(SUM(E44)=0,"",E44/R44)</f>
        <v>2.2619465202530819E-3</v>
      </c>
      <c r="P44" s="15">
        <f>IFERROR(IF(SUM(VLOOKUP(D44,'Est_Mun Cor NUTS II Tab'!$A$5:$I$509,7,FALSE))=0,"",VLOOKUP(D44,'Est_Mun Cor NUTS II Tab'!$A$5:$I$509,7,FALSE)),"")</f>
        <v>548162.15547000011</v>
      </c>
      <c r="Q44" s="15">
        <f>IFERROR(VLOOKUP($D44,'Est_Mun Cor NUTS II Tab'!$A$5:$I$509,Q$1,FALSE),"")</f>
        <v>48665500</v>
      </c>
      <c r="R44" s="15">
        <f>IFERROR(VLOOKUP($D44,'Est_Mun Cor NUTS II Tab'!$A$5:$I$509,R$1,FALSE),"")</f>
        <v>242340900.00000003</v>
      </c>
      <c r="T44" s="9">
        <f t="shared" si="7"/>
        <v>2017</v>
      </c>
      <c r="U44" s="9">
        <v>2017</v>
      </c>
      <c r="V44" s="10">
        <f>IFERROR(VLOOKUP($U44,'Est_Mun Cor NUTS II Tab'!$A$5:$I$52,7,FALSE),"")</f>
        <v>429840.71703999996</v>
      </c>
    </row>
    <row r="45" spans="4:22" x14ac:dyDescent="0.3">
      <c r="D45" s="13">
        <f>T4</f>
        <v>2023</v>
      </c>
      <c r="E45" s="9">
        <f>IFERROR(IF(SUM(VLOOKUP($D45,'Est_Mun Cor NUTS II Tab'!$A$5:$I$509,E$1,FALSE))=0,"",VLOOKUP($D45,'Est_Mun Cor NUTS II Tab'!$A$5:$I$509,E$1,FALSE)),"")</f>
        <v>532492.24030999991</v>
      </c>
      <c r="G45" s="13">
        <f t="shared" si="1"/>
        <v>2023</v>
      </c>
      <c r="H45" s="14">
        <f>IF(SUM(E45)=0,"",E45/P45)</f>
        <v>1</v>
      </c>
      <c r="J45" s="13">
        <f t="shared" si="3"/>
        <v>2023</v>
      </c>
      <c r="K45" s="14">
        <f>IF(SUM(E45)=0,"",E45/Q45)</f>
        <v>1.0345239572235107E-2</v>
      </c>
      <c r="M45" s="13">
        <f t="shared" si="5"/>
        <v>2023</v>
      </c>
      <c r="N45" s="14">
        <f>IF(SUM(E45)=0,"",E45/R45)</f>
        <v>2.0055985840832617E-3</v>
      </c>
      <c r="P45" s="15">
        <f>IFERROR(IF(SUM(VLOOKUP(D45,'Est_Mun Cor NUTS II Tab'!$A$5:$I$509,7,FALSE))=0,"",VLOOKUP(D45,'Est_Mun Cor NUTS II Tab'!$A$5:$I$509,7,FALSE)),"")</f>
        <v>532492.24030999991</v>
      </c>
      <c r="Q45" s="15">
        <f>IFERROR(VLOOKUP($D45,'Est_Mun Cor NUTS II Tab'!$A$5:$I$509,Q$1,FALSE),"")</f>
        <v>51472200</v>
      </c>
      <c r="R45" s="15">
        <f>IFERROR(VLOOKUP($D45,'Est_Mun Cor NUTS II Tab'!$A$5:$I$509,R$1,FALSE),"")</f>
        <v>265502900.00000003</v>
      </c>
      <c r="T45" s="9">
        <f t="shared" si="7"/>
        <v>2018</v>
      </c>
      <c r="U45" s="9">
        <v>2018</v>
      </c>
      <c r="V45" s="10">
        <f>IFERROR(VLOOKUP($U45,'Est_Mun Cor NUTS II Tab'!$A$5:$I$52,7,FALSE),"")</f>
        <v>324463.28367000009</v>
      </c>
    </row>
    <row r="46" spans="4:22" x14ac:dyDescent="0.3">
      <c r="T46" s="9">
        <f t="shared" si="7"/>
        <v>2019</v>
      </c>
      <c r="U46" s="9">
        <v>2019</v>
      </c>
      <c r="V46" s="10">
        <f>IFERROR(VLOOKUP($U46,'Est_Mun Cor NUTS II Tab'!$A$5:$I$52,7,FALSE),"")</f>
        <v>358413.46155000001</v>
      </c>
    </row>
    <row r="47" spans="4:22" x14ac:dyDescent="0.3">
      <c r="T47" s="9">
        <f t="shared" si="7"/>
        <v>2020</v>
      </c>
      <c r="U47" s="9">
        <v>2020</v>
      </c>
      <c r="V47" s="10">
        <f>IFERROR(VLOOKUP($U47,'Est_Mun Cor NUTS II Tab'!$A$5:$I$52,7,FALSE),"")</f>
        <v>480976</v>
      </c>
    </row>
    <row r="48" spans="4:22" x14ac:dyDescent="0.3">
      <c r="T48" s="9">
        <f t="shared" si="7"/>
        <v>2021</v>
      </c>
      <c r="U48" s="9">
        <v>2021</v>
      </c>
      <c r="V48" s="10">
        <f>IFERROR(VLOOKUP($U48,'Est_Mun Cor NUTS II Tab'!$A$5:$I$52,7,FALSE),"")</f>
        <v>625943</v>
      </c>
    </row>
    <row r="49" spans="20:22" x14ac:dyDescent="0.3">
      <c r="T49" s="9">
        <f t="shared" si="7"/>
        <v>2022</v>
      </c>
      <c r="U49" s="9">
        <v>2022</v>
      </c>
      <c r="V49" s="10">
        <f>IFERROR(VLOOKUP($U49,'Est_Mun Cor NUTS II Tab'!$A$5:$I$52,7,FALSE),"")</f>
        <v>548162.15547000011</v>
      </c>
    </row>
    <row r="50" spans="20:22" x14ac:dyDescent="0.3">
      <c r="T50" s="9">
        <f t="shared" si="7"/>
        <v>2023</v>
      </c>
      <c r="U50" s="9">
        <v>2023</v>
      </c>
      <c r="V50" s="10">
        <f>IFERROR(VLOOKUP($U50,'Est_Mun Cor NUTS II Tab'!$A$5:$I$52,7,FALSE),"")</f>
        <v>532492.24030999991</v>
      </c>
    </row>
    <row r="51" spans="20:22" x14ac:dyDescent="0.3">
      <c r="T51" s="9" t="str">
        <f t="shared" si="7"/>
        <v/>
      </c>
      <c r="U51" s="9">
        <v>2024</v>
      </c>
      <c r="V51" s="10" t="str">
        <f>IFERROR(VLOOKUP($U51,'Est_Mun Cor NUTS II Tab'!$A$5:$I$52,7,FALSE),"")</f>
        <v/>
      </c>
    </row>
    <row r="52" spans="20:22" x14ac:dyDescent="0.3">
      <c r="T52" s="9" t="str">
        <f t="shared" si="7"/>
        <v/>
      </c>
      <c r="U52" s="9">
        <v>2025</v>
      </c>
      <c r="V52" s="10" t="str">
        <f>IFERROR(VLOOKUP($U52,'Est_Mun Cor NUTS II Tab'!$A$5:$I$52,7,FALSE),"")</f>
        <v/>
      </c>
    </row>
    <row r="53" spans="20:22" x14ac:dyDescent="0.3">
      <c r="T53" s="9" t="str">
        <f t="shared" si="7"/>
        <v/>
      </c>
      <c r="U53" s="9">
        <v>2026</v>
      </c>
      <c r="V53" s="10" t="str">
        <f>IFERROR(VLOOKUP($U53,'Est_Mun Cor NUTS II Tab'!$A$5:$I$52,7,FALSE),"")</f>
        <v/>
      </c>
    </row>
    <row r="54" spans="20:22" x14ac:dyDescent="0.3">
      <c r="T54" s="9" t="str">
        <f t="shared" si="7"/>
        <v/>
      </c>
      <c r="U54" s="9">
        <v>2027</v>
      </c>
      <c r="V54" s="10" t="str">
        <f>IFERROR(VLOOKUP($U54,'Est_Mun Cor NUTS II Tab'!$A$5:$I$52,7,FALSE),"")</f>
        <v/>
      </c>
    </row>
    <row r="55" spans="20:22" x14ac:dyDescent="0.3">
      <c r="T55" s="9" t="str">
        <f t="shared" si="7"/>
        <v/>
      </c>
      <c r="U55" s="9">
        <v>2028</v>
      </c>
      <c r="V55" s="10" t="str">
        <f>IFERROR(VLOOKUP($U55,'Est_Mun Cor NUTS II Tab'!$A$5:$I$52,7,FALSE),"")</f>
        <v/>
      </c>
    </row>
    <row r="56" spans="20:22" x14ac:dyDescent="0.3">
      <c r="T56" s="9" t="str">
        <f t="shared" si="7"/>
        <v/>
      </c>
      <c r="U56" s="9">
        <v>2029</v>
      </c>
      <c r="V56" s="10" t="str">
        <f>IFERROR(VLOOKUP($U56,'Est_Mun Cor NUTS II Tab'!$A$5:$I$52,7,FALSE),"")</f>
        <v/>
      </c>
    </row>
  </sheetData>
  <sheetProtection algorithmName="SHA-512" hashValue="hcEnMCvm2p1Q7o5zC+D8JQtkUy1R2jusSGOrGuwx8P9wNWVejFrN5KFpD6BcBv+qksKyhxkMxo5YY/9Dy9l8Fg==" saltValue="BcHvxbvpcEr9Ruv0oYwveg==" spinCount="100000" sheet="1" objects="1" scenarios="1" autoFilter="0"/>
  <mergeCells count="4">
    <mergeCell ref="D2:E2"/>
    <mergeCell ref="G2:H2"/>
    <mergeCell ref="J2:K2"/>
    <mergeCell ref="M2:N2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Folha32">
    <tabColor rgb="FF00B050"/>
    <pageSetUpPr fitToPage="1"/>
  </sheetPr>
  <dimension ref="A1:BY59"/>
  <sheetViews>
    <sheetView showGridLines="0" zoomScaleNormal="100" workbookViewId="0">
      <pane xSplit="1" ySplit="4" topLeftCell="B38" activePane="bottomRight" state="frozen"/>
      <selection pane="topRight" activeCell="B1" sqref="B1"/>
      <selection pane="bottomLeft" activeCell="A5" sqref="A5"/>
      <selection pane="bottomRight" activeCell="B49" sqref="B49"/>
    </sheetView>
  </sheetViews>
  <sheetFormatPr defaultColWidth="7" defaultRowHeight="14.4" x14ac:dyDescent="0.3"/>
  <cols>
    <col min="1" max="1" width="6.6640625" style="34" bestFit="1" customWidth="1"/>
    <col min="2" max="9" width="15.109375" style="34" customWidth="1"/>
    <col min="10" max="10" width="9.109375" style="34" customWidth="1"/>
    <col min="11" max="13" width="11.5546875" style="34" customWidth="1"/>
    <col min="14" max="16384" width="7" style="34"/>
  </cols>
  <sheetData>
    <row r="1" spans="1:77" s="22" customFormat="1" ht="26.25" customHeight="1" x14ac:dyDescent="0.3">
      <c r="A1" s="75" t="s">
        <v>60</v>
      </c>
      <c r="B1" s="75"/>
      <c r="C1" s="75"/>
      <c r="D1" s="75"/>
      <c r="E1" s="75"/>
      <c r="F1" s="75"/>
      <c r="G1" s="75"/>
      <c r="H1" s="75"/>
      <c r="I1" s="75"/>
    </row>
    <row r="2" spans="1:77" s="23" customFormat="1" ht="19.5" customHeight="1" x14ac:dyDescent="0.3">
      <c r="B2" s="24"/>
      <c r="C2" s="24"/>
      <c r="D2" s="24"/>
      <c r="E2" s="24"/>
      <c r="F2" s="24"/>
      <c r="G2" s="25"/>
      <c r="H2" s="24"/>
      <c r="I2" s="25" t="s">
        <v>35</v>
      </c>
    </row>
    <row r="3" spans="1:77" s="23" customFormat="1" ht="19.5" customHeight="1" x14ac:dyDescent="0.3">
      <c r="A3" s="76"/>
      <c r="B3" s="78" t="s">
        <v>60</v>
      </c>
      <c r="C3" s="79"/>
      <c r="D3" s="79"/>
      <c r="E3" s="79"/>
      <c r="F3" s="79"/>
      <c r="G3" s="80"/>
      <c r="H3" s="81" t="s">
        <v>36</v>
      </c>
      <c r="I3" s="82"/>
    </row>
    <row r="4" spans="1:77" s="30" customFormat="1" ht="30" customHeight="1" x14ac:dyDescent="0.3">
      <c r="A4" s="77"/>
      <c r="B4" s="26" t="s">
        <v>0</v>
      </c>
      <c r="C4" s="26" t="s">
        <v>1</v>
      </c>
      <c r="D4" s="26" t="s">
        <v>33</v>
      </c>
      <c r="E4" s="26" t="s">
        <v>2</v>
      </c>
      <c r="F4" s="27" t="s">
        <v>3</v>
      </c>
      <c r="G4" s="28" t="s">
        <v>32</v>
      </c>
      <c r="H4" s="28" t="s">
        <v>37</v>
      </c>
      <c r="I4" s="27" t="s">
        <v>38</v>
      </c>
      <c r="J4" s="29"/>
      <c r="K4" s="29"/>
      <c r="M4" s="29"/>
      <c r="N4" s="29"/>
      <c r="P4" s="29"/>
      <c r="Q4" s="29"/>
      <c r="S4" s="29"/>
      <c r="T4" s="29"/>
      <c r="V4" s="29"/>
      <c r="W4" s="29"/>
      <c r="Y4" s="29"/>
      <c r="Z4" s="29"/>
      <c r="AB4" s="29"/>
      <c r="AC4" s="29"/>
      <c r="AE4" s="29"/>
      <c r="AF4" s="29"/>
      <c r="AH4" s="29"/>
      <c r="AI4" s="29"/>
      <c r="AK4" s="29"/>
      <c r="AL4" s="29"/>
      <c r="AN4" s="29"/>
      <c r="AO4" s="29"/>
      <c r="AQ4" s="29"/>
      <c r="AR4" s="29"/>
      <c r="AT4" s="29"/>
      <c r="AU4" s="29"/>
      <c r="AW4" s="29"/>
      <c r="AX4" s="29"/>
      <c r="AZ4" s="29"/>
      <c r="BA4" s="29"/>
      <c r="BC4" s="29"/>
      <c r="BD4" s="29"/>
      <c r="BF4" s="29"/>
      <c r="BG4" s="29"/>
      <c r="BI4" s="29"/>
      <c r="BJ4" s="29"/>
      <c r="BL4" s="29"/>
      <c r="BM4" s="29"/>
      <c r="BO4" s="29"/>
      <c r="BP4" s="29"/>
      <c r="BR4" s="29"/>
      <c r="BS4" s="29"/>
      <c r="BU4" s="29"/>
      <c r="BV4" s="29"/>
      <c r="BX4" s="29"/>
      <c r="BY4" s="29"/>
    </row>
    <row r="5" spans="1:77" ht="15.9" customHeight="1" x14ac:dyDescent="0.3">
      <c r="A5" s="31">
        <v>1978</v>
      </c>
      <c r="B5" s="32"/>
      <c r="C5" s="33"/>
      <c r="D5" s="33"/>
      <c r="E5" s="33"/>
      <c r="F5" s="33"/>
      <c r="G5" s="33"/>
      <c r="H5" s="33">
        <f>IF(SUM('BdP_Series Longas'!D25*1000)=0,"",SUM('BdP_Series Longas'!D25*1000))</f>
        <v>1489100</v>
      </c>
      <c r="I5" s="33">
        <f>IF(SUM('BdP_Series Longas'!E25*1000)=0,"",SUM('BdP_Series Longas'!E25*1000))</f>
        <v>5039200</v>
      </c>
    </row>
    <row r="6" spans="1:77" ht="15.9" customHeight="1" x14ac:dyDescent="0.3">
      <c r="A6" s="31">
        <f>A5+1</f>
        <v>1979</v>
      </c>
      <c r="B6" s="35"/>
      <c r="C6" s="36"/>
      <c r="D6" s="36"/>
      <c r="E6" s="36"/>
      <c r="F6" s="36"/>
      <c r="G6" s="36"/>
      <c r="H6" s="36">
        <f>IF(SUM('BdP_Series Longas'!D26*1000)=0,"",SUM('BdP_Series Longas'!D26*1000))</f>
        <v>2131000</v>
      </c>
      <c r="I6" s="36">
        <f>IF(SUM('BdP_Series Longas'!E26*1000)=0,"",SUM('BdP_Series Longas'!E26*1000))</f>
        <v>6404400</v>
      </c>
    </row>
    <row r="7" spans="1:77" ht="15.9" customHeight="1" x14ac:dyDescent="0.3">
      <c r="A7" s="31">
        <f t="shared" ref="A7:A50" si="0">A6+1</f>
        <v>1980</v>
      </c>
      <c r="B7" s="35">
        <v>21179</v>
      </c>
      <c r="C7" s="36">
        <v>9961</v>
      </c>
      <c r="D7" s="36">
        <v>13390</v>
      </c>
      <c r="E7" s="36">
        <v>3217</v>
      </c>
      <c r="F7" s="36">
        <v>446</v>
      </c>
      <c r="G7" s="36">
        <v>48194.149167901007</v>
      </c>
      <c r="H7" s="36">
        <f>IF(SUM('BdP_Series Longas'!D27*1000)=0,"",SUM('BdP_Series Longas'!D27*1000))</f>
        <v>2428200</v>
      </c>
      <c r="I7" s="36">
        <f>IF(SUM('BdP_Series Longas'!E27*1000)=0,"",SUM('BdP_Series Longas'!E27*1000))</f>
        <v>8356900</v>
      </c>
    </row>
    <row r="8" spans="1:77" ht="15.9" customHeight="1" x14ac:dyDescent="0.3">
      <c r="A8" s="31">
        <f t="shared" si="0"/>
        <v>1981</v>
      </c>
      <c r="B8" s="35">
        <v>25103</v>
      </c>
      <c r="C8" s="36">
        <v>11031</v>
      </c>
      <c r="D8" s="36">
        <v>22443</v>
      </c>
      <c r="E8" s="36">
        <v>3520</v>
      </c>
      <c r="F8" s="36">
        <v>1274</v>
      </c>
      <c r="G8" s="36">
        <v>63371.405855188619</v>
      </c>
      <c r="H8" s="36">
        <f>IF(SUM('BdP_Series Longas'!D28*1000)=0,"",SUM('BdP_Series Longas'!D28*1000))</f>
        <v>3327100.0000000005</v>
      </c>
      <c r="I8" s="36">
        <f>IF(SUM('BdP_Series Longas'!E28*1000)=0,"",SUM('BdP_Series Longas'!E28*1000))</f>
        <v>10058300</v>
      </c>
    </row>
    <row r="9" spans="1:77" ht="15.9" customHeight="1" x14ac:dyDescent="0.3">
      <c r="A9" s="31">
        <f t="shared" si="0"/>
        <v>1982</v>
      </c>
      <c r="B9" s="35">
        <v>28656</v>
      </c>
      <c r="C9" s="36">
        <v>12648</v>
      </c>
      <c r="D9" s="36">
        <v>31522</v>
      </c>
      <c r="E9" s="36">
        <v>3972</v>
      </c>
      <c r="F9" s="36">
        <v>1926</v>
      </c>
      <c r="G9" s="36">
        <v>78723.893439052001</v>
      </c>
      <c r="H9" s="36">
        <f>IF(SUM('BdP_Series Longas'!D29*1000)=0,"",SUM('BdP_Series Longas'!D29*1000))</f>
        <v>3960399.9999999995</v>
      </c>
      <c r="I9" s="36">
        <f>IF(SUM('BdP_Series Longas'!E29*1000)=0,"",SUM('BdP_Series Longas'!E29*1000))</f>
        <v>12147000</v>
      </c>
    </row>
    <row r="10" spans="1:77" ht="15.9" customHeight="1" x14ac:dyDescent="0.3">
      <c r="A10" s="31">
        <f t="shared" si="0"/>
        <v>1983</v>
      </c>
      <c r="B10" s="35">
        <v>31834</v>
      </c>
      <c r="C10" s="36">
        <v>14117</v>
      </c>
      <c r="D10" s="36">
        <v>40078</v>
      </c>
      <c r="E10" s="36">
        <v>4505</v>
      </c>
      <c r="F10" s="36">
        <v>2757</v>
      </c>
      <c r="G10" s="36">
        <v>93290.668293107927</v>
      </c>
      <c r="H10" s="36">
        <f>IF(SUM('BdP_Series Longas'!D30*1000)=0,"",SUM('BdP_Series Longas'!D30*1000))</f>
        <v>4837500</v>
      </c>
      <c r="I10" s="36">
        <f>IF(SUM('BdP_Series Longas'!E30*1000)=0,"",SUM('BdP_Series Longas'!E30*1000))</f>
        <v>15440000</v>
      </c>
    </row>
    <row r="11" spans="1:77" ht="15.9" customHeight="1" x14ac:dyDescent="0.3">
      <c r="A11" s="31">
        <f t="shared" si="0"/>
        <v>1984</v>
      </c>
      <c r="B11" s="35">
        <v>34589</v>
      </c>
      <c r="C11" s="36">
        <v>15500</v>
      </c>
      <c r="D11" s="36">
        <v>39488</v>
      </c>
      <c r="E11" s="36">
        <v>4965</v>
      </c>
      <c r="F11" s="36">
        <v>3140</v>
      </c>
      <c r="G11" s="36">
        <v>97682.745926635864</v>
      </c>
      <c r="H11" s="36">
        <f>IF(SUM('BdP_Series Longas'!D31*1000)=0,"",SUM('BdP_Series Longas'!D31*1000))</f>
        <v>5235300</v>
      </c>
      <c r="I11" s="36">
        <f>IF(SUM('BdP_Series Longas'!E31*1000)=0,"",SUM('BdP_Series Longas'!E31*1000))</f>
        <v>18949000</v>
      </c>
    </row>
    <row r="12" spans="1:77" ht="15.9" customHeight="1" x14ac:dyDescent="0.3">
      <c r="A12" s="31">
        <f t="shared" si="0"/>
        <v>1985</v>
      </c>
      <c r="B12" s="35">
        <v>33600</v>
      </c>
      <c r="C12" s="36">
        <v>15154</v>
      </c>
      <c r="D12" s="36">
        <v>41959</v>
      </c>
      <c r="E12" s="36">
        <v>5007</v>
      </c>
      <c r="F12" s="36">
        <v>3320</v>
      </c>
      <c r="G12" s="36">
        <v>99039.372222706254</v>
      </c>
      <c r="H12" s="36">
        <f>IF(SUM('BdP_Series Longas'!D32*1000)=0,"",SUM('BdP_Series Longas'!D32*1000))</f>
        <v>5999400</v>
      </c>
      <c r="I12" s="36">
        <f>IF(SUM('BdP_Series Longas'!E32*1000)=0,"",SUM('BdP_Series Longas'!E32*1000))</f>
        <v>23226699.999999996</v>
      </c>
    </row>
    <row r="13" spans="1:77" ht="15.9" customHeight="1" x14ac:dyDescent="0.3">
      <c r="A13" s="31">
        <f t="shared" si="0"/>
        <v>1986</v>
      </c>
      <c r="B13" s="35">
        <v>31637</v>
      </c>
      <c r="C13" s="36">
        <v>14443</v>
      </c>
      <c r="D13" s="36">
        <v>36869</v>
      </c>
      <c r="E13" s="36">
        <v>4864</v>
      </c>
      <c r="F13" s="36">
        <v>2617</v>
      </c>
      <c r="G13" s="36">
        <v>90430.447852226178</v>
      </c>
      <c r="H13" s="36">
        <f>IF(SUM('BdP_Series Longas'!D33*1000)=0,"",SUM('BdP_Series Longas'!D33*1000))</f>
        <v>7063200</v>
      </c>
      <c r="I13" s="36">
        <f>IF(SUM('BdP_Series Longas'!E33*1000)=0,"",SUM('BdP_Series Longas'!E33*1000))</f>
        <v>28332600</v>
      </c>
    </row>
    <row r="14" spans="1:77" ht="15.9" customHeight="1" x14ac:dyDescent="0.3">
      <c r="A14" s="31">
        <f t="shared" si="0"/>
        <v>1987</v>
      </c>
      <c r="B14" s="35">
        <v>54590</v>
      </c>
      <c r="C14" s="36">
        <v>28953</v>
      </c>
      <c r="D14" s="36">
        <v>75510</v>
      </c>
      <c r="E14" s="36">
        <v>7584</v>
      </c>
      <c r="F14" s="36">
        <v>6458</v>
      </c>
      <c r="G14" s="36">
        <v>173094.21015944931</v>
      </c>
      <c r="H14" s="36">
        <f>IF(SUM('BdP_Series Longas'!D34*1000)=0,"",SUM('BdP_Series Longas'!D34*1000))</f>
        <v>9207300</v>
      </c>
      <c r="I14" s="36">
        <f>IF(SUM('BdP_Series Longas'!E34*1000)=0,"",SUM('BdP_Series Longas'!E34*1000))</f>
        <v>33508500</v>
      </c>
    </row>
    <row r="15" spans="1:77" ht="15.9" customHeight="1" x14ac:dyDescent="0.3">
      <c r="A15" s="31">
        <f t="shared" si="0"/>
        <v>1988</v>
      </c>
      <c r="B15" s="35">
        <v>72761</v>
      </c>
      <c r="C15" s="36">
        <v>39022</v>
      </c>
      <c r="D15" s="36">
        <v>76109</v>
      </c>
      <c r="E15" s="36">
        <v>11411</v>
      </c>
      <c r="F15" s="36">
        <v>7312</v>
      </c>
      <c r="G15" s="36">
        <v>206614.18489152216</v>
      </c>
      <c r="H15" s="36">
        <f>IF(SUM('BdP_Series Longas'!D35*1000)=0,"",SUM('BdP_Series Longas'!D35*1000))</f>
        <v>11703599.999999998</v>
      </c>
      <c r="I15" s="36">
        <f>IF(SUM('BdP_Series Longas'!E35*1000)=0,"",SUM('BdP_Series Longas'!E35*1000))</f>
        <v>40045800</v>
      </c>
    </row>
    <row r="16" spans="1:77" ht="15.9" customHeight="1" x14ac:dyDescent="0.3">
      <c r="A16" s="31">
        <f t="shared" si="0"/>
        <v>1989</v>
      </c>
      <c r="B16" s="35">
        <v>70833</v>
      </c>
      <c r="C16" s="36">
        <v>48456</v>
      </c>
      <c r="D16" s="36">
        <v>71740</v>
      </c>
      <c r="E16" s="36">
        <v>14499</v>
      </c>
      <c r="F16" s="36">
        <v>11147</v>
      </c>
      <c r="G16" s="36">
        <v>216675.82992071094</v>
      </c>
      <c r="H16" s="36">
        <f>IF(SUM('BdP_Series Longas'!D36*1000)=0,"",SUM('BdP_Series Longas'!D36*1000))</f>
        <v>13409199.999999998</v>
      </c>
      <c r="I16" s="36">
        <f>IF(SUM('BdP_Series Longas'!E36*1000)=0,"",SUM('BdP_Series Longas'!E36*1000))</f>
        <v>47221300</v>
      </c>
    </row>
    <row r="17" spans="1:9" ht="15.9" customHeight="1" x14ac:dyDescent="0.3">
      <c r="A17" s="31">
        <f t="shared" si="0"/>
        <v>1990</v>
      </c>
      <c r="B17" s="35">
        <v>88272</v>
      </c>
      <c r="C17" s="36">
        <v>60898</v>
      </c>
      <c r="D17" s="36">
        <v>90237</v>
      </c>
      <c r="E17" s="36">
        <v>18400</v>
      </c>
      <c r="F17" s="36">
        <v>14660</v>
      </c>
      <c r="G17" s="36">
        <v>272467.0863466062</v>
      </c>
      <c r="H17" s="36">
        <f>IF(SUM('BdP_Series Longas'!D37*1000)=0,"",SUM('BdP_Series Longas'!D37*1000))</f>
        <v>15365900</v>
      </c>
      <c r="I17" s="36">
        <f>IF(SUM('BdP_Series Longas'!E37*1000)=0,"",SUM('BdP_Series Longas'!E37*1000))</f>
        <v>56692000</v>
      </c>
    </row>
    <row r="18" spans="1:9" ht="15.9" customHeight="1" x14ac:dyDescent="0.3">
      <c r="A18" s="31">
        <f t="shared" si="0"/>
        <v>1991</v>
      </c>
      <c r="B18" s="35">
        <v>112122</v>
      </c>
      <c r="C18" s="36">
        <v>73041</v>
      </c>
      <c r="D18" s="36">
        <v>127347</v>
      </c>
      <c r="E18" s="36">
        <v>19210</v>
      </c>
      <c r="F18" s="36">
        <v>21517</v>
      </c>
      <c r="G18" s="36">
        <v>353237.22444889776</v>
      </c>
      <c r="H18" s="36">
        <f>IF(SUM('BdP_Series Longas'!D38*1000)=0,"",SUM('BdP_Series Longas'!D38*1000))</f>
        <v>17376300</v>
      </c>
      <c r="I18" s="36">
        <f>IF(SUM('BdP_Series Longas'!E38*1000)=0,"",SUM('BdP_Series Longas'!E38*1000))</f>
        <v>65005299.999999993</v>
      </c>
    </row>
    <row r="19" spans="1:9" ht="15.9" customHeight="1" x14ac:dyDescent="0.3">
      <c r="A19" s="31">
        <f t="shared" si="0"/>
        <v>1992</v>
      </c>
      <c r="B19" s="35">
        <v>135532</v>
      </c>
      <c r="C19" s="36">
        <v>89920</v>
      </c>
      <c r="D19" s="36">
        <v>152187</v>
      </c>
      <c r="E19" s="36">
        <v>25291</v>
      </c>
      <c r="F19" s="36">
        <v>24758</v>
      </c>
      <c r="G19" s="36">
        <v>427687.74505532807</v>
      </c>
      <c r="H19" s="36">
        <f>IF(SUM('BdP_Series Longas'!D39*1000)=0,"",SUM('BdP_Series Longas'!D39*1000))</f>
        <v>19442000</v>
      </c>
      <c r="I19" s="36">
        <f>IF(SUM('BdP_Series Longas'!E39*1000)=0,"",SUM('BdP_Series Longas'!E39*1000))</f>
        <v>72957600</v>
      </c>
    </row>
    <row r="20" spans="1:9" ht="15.9" customHeight="1" x14ac:dyDescent="0.3">
      <c r="A20" s="31">
        <f t="shared" si="0"/>
        <v>1993</v>
      </c>
      <c r="B20" s="35">
        <v>162188</v>
      </c>
      <c r="C20" s="36">
        <v>109473</v>
      </c>
      <c r="D20" s="36">
        <v>181591</v>
      </c>
      <c r="E20" s="36">
        <v>31224</v>
      </c>
      <c r="F20" s="36">
        <v>28747</v>
      </c>
      <c r="G20" s="36">
        <v>513223.03302256687</v>
      </c>
      <c r="H20" s="36">
        <f>IF(SUM('BdP_Series Longas'!D40*1000)=0,"",SUM('BdP_Series Longas'!D40*1000))</f>
        <v>18553100</v>
      </c>
      <c r="I20" s="36">
        <f>IF(SUM('BdP_Series Longas'!E40*1000)=0,"",SUM('BdP_Series Longas'!E40*1000))</f>
        <v>76065100</v>
      </c>
    </row>
    <row r="21" spans="1:9" ht="15.9" customHeight="1" x14ac:dyDescent="0.3">
      <c r="A21" s="31">
        <f t="shared" si="0"/>
        <v>1994</v>
      </c>
      <c r="B21" s="35">
        <v>133326</v>
      </c>
      <c r="C21" s="36">
        <v>91377</v>
      </c>
      <c r="D21" s="36">
        <v>149130</v>
      </c>
      <c r="E21" s="36">
        <v>26777</v>
      </c>
      <c r="F21" s="36">
        <v>23156</v>
      </c>
      <c r="G21" s="36">
        <v>423764.83401585778</v>
      </c>
      <c r="H21" s="36">
        <f>IF(SUM('BdP_Series Longas'!D41*1000)=0,"",SUM('BdP_Series Longas'!D41*1000))</f>
        <v>19235100</v>
      </c>
      <c r="I21" s="36">
        <f>IF(SUM('BdP_Series Longas'!E41*1000)=0,"",SUM('BdP_Series Longas'!E41*1000))</f>
        <v>82468799.999999985</v>
      </c>
    </row>
    <row r="22" spans="1:9" ht="15.9" customHeight="1" x14ac:dyDescent="0.3">
      <c r="A22" s="31">
        <f t="shared" si="0"/>
        <v>1995</v>
      </c>
      <c r="B22" s="35">
        <v>181146.20879120874</v>
      </c>
      <c r="C22" s="36">
        <v>139262.69230769231</v>
      </c>
      <c r="D22" s="36">
        <v>149733.57142857142</v>
      </c>
      <c r="E22" s="36">
        <v>45024.780219780208</v>
      </c>
      <c r="F22" s="36">
        <v>28271.373626373621</v>
      </c>
      <c r="G22" s="36">
        <v>543438.62637362629</v>
      </c>
      <c r="H22" s="36">
        <f>IF(SUM('BdP_Series Longas'!D42*1000)=0,"",SUM('BdP_Series Longas'!D42*1000))</f>
        <v>20727200</v>
      </c>
      <c r="I22" s="36">
        <f>IF(SUM('BdP_Series Longas'!E42*1000)=0,"",SUM('BdP_Series Longas'!E42*1000))</f>
        <v>89028600</v>
      </c>
    </row>
    <row r="23" spans="1:9" ht="15.9" customHeight="1" x14ac:dyDescent="0.3">
      <c r="A23" s="31">
        <f t="shared" si="0"/>
        <v>1996</v>
      </c>
      <c r="B23" s="35">
        <v>155812.59066427292</v>
      </c>
      <c r="C23" s="36">
        <v>106196.29084380613</v>
      </c>
      <c r="D23" s="36">
        <v>140144.28545780972</v>
      </c>
      <c r="E23" s="36">
        <v>34818.456014362666</v>
      </c>
      <c r="F23" s="36">
        <v>16538.766606822268</v>
      </c>
      <c r="G23" s="36">
        <v>453510.38958707359</v>
      </c>
      <c r="H23" s="36">
        <f>IF(SUM('BdP_Series Longas'!D43*1000)=0,"",SUM('BdP_Series Longas'!D43*1000))</f>
        <v>22478100</v>
      </c>
      <c r="I23" s="36">
        <f>IF(SUM('BdP_Series Longas'!E43*1000)=0,"",SUM('BdP_Series Longas'!E43*1000))</f>
        <v>94351600</v>
      </c>
    </row>
    <row r="24" spans="1:9" ht="15.9" customHeight="1" x14ac:dyDescent="0.3">
      <c r="A24" s="31">
        <f t="shared" si="0"/>
        <v>1997</v>
      </c>
      <c r="B24" s="35">
        <v>174906.05562913913</v>
      </c>
      <c r="C24" s="36">
        <v>122511.29006622518</v>
      </c>
      <c r="D24" s="36">
        <v>164889.40927152318</v>
      </c>
      <c r="E24" s="36">
        <v>36984.540397350989</v>
      </c>
      <c r="F24" s="36">
        <v>30820.45033112583</v>
      </c>
      <c r="G24" s="36">
        <v>530111.7456953642</v>
      </c>
      <c r="H24" s="36">
        <f>IF(SUM('BdP_Series Longas'!D44*1000)=0,"",SUM('BdP_Series Longas'!D44*1000))</f>
        <v>26603400</v>
      </c>
      <c r="I24" s="36">
        <f>IF(SUM('BdP_Series Longas'!E44*1000)=0,"",SUM('BdP_Series Longas'!E44*1000))</f>
        <v>102330900</v>
      </c>
    </row>
    <row r="25" spans="1:9" ht="15.9" customHeight="1" x14ac:dyDescent="0.3">
      <c r="A25" s="31">
        <f t="shared" si="0"/>
        <v>1998</v>
      </c>
      <c r="B25" s="35">
        <v>192824.84328358207</v>
      </c>
      <c r="C25" s="36">
        <v>133121.75373134331</v>
      </c>
      <c r="D25" s="36">
        <v>208960.81343283583</v>
      </c>
      <c r="E25" s="36">
        <v>42760.320895522389</v>
      </c>
      <c r="F25" s="36">
        <v>29044.746268656709</v>
      </c>
      <c r="G25" s="36">
        <v>606712.47761194024</v>
      </c>
      <c r="H25" s="36">
        <f>IF(SUM('BdP_Series Longas'!D45*1000)=0,"",SUM('BdP_Series Longas'!D45*1000))</f>
        <v>30453100</v>
      </c>
      <c r="I25" s="36">
        <f>IF(SUM('BdP_Series Longas'!E45*1000)=0,"",SUM('BdP_Series Longas'!E45*1000))</f>
        <v>111353400</v>
      </c>
    </row>
    <row r="26" spans="1:9" ht="15.9" customHeight="1" x14ac:dyDescent="0.3">
      <c r="A26" s="31">
        <f t="shared" si="0"/>
        <v>1999</v>
      </c>
      <c r="B26" s="35">
        <v>296390.90241343126</v>
      </c>
      <c r="C26" s="36">
        <v>188351.63798530959</v>
      </c>
      <c r="D26" s="36">
        <v>264839.612801679</v>
      </c>
      <c r="E26" s="36">
        <v>53541.582371458557</v>
      </c>
      <c r="F26" s="36">
        <v>30595.189926547755</v>
      </c>
      <c r="G26" s="36">
        <v>833718.92549842608</v>
      </c>
      <c r="H26" s="36">
        <f>IF(SUM('BdP_Series Longas'!D46*1000)=0,"",SUM('BdP_Series Longas'!D46*1000))</f>
        <v>32999900</v>
      </c>
      <c r="I26" s="36">
        <f>IF(SUM('BdP_Series Longas'!E46*1000)=0,"",SUM('BdP_Series Longas'!E46*1000))</f>
        <v>119603300</v>
      </c>
    </row>
    <row r="27" spans="1:9" ht="15.9" customHeight="1" x14ac:dyDescent="0.3">
      <c r="A27" s="31">
        <f t="shared" si="0"/>
        <v>2000</v>
      </c>
      <c r="B27" s="35">
        <v>212460.3600439078</v>
      </c>
      <c r="C27" s="36">
        <v>160245.52579582878</v>
      </c>
      <c r="D27" s="36">
        <v>239468.03293084522</v>
      </c>
      <c r="E27" s="36">
        <v>53115.09001097695</v>
      </c>
      <c r="F27" s="36">
        <v>55815.857299670672</v>
      </c>
      <c r="G27" s="36">
        <v>721104.86608122953</v>
      </c>
      <c r="H27" s="36">
        <f>IF(SUM('BdP_Series Longas'!D47*1000)=0,"",SUM('BdP_Series Longas'!D47*1000))</f>
        <v>35959899.999999993</v>
      </c>
      <c r="I27" s="36">
        <f>IF(SUM('BdP_Series Longas'!E47*1000)=0,"",SUM('BdP_Series Longas'!E47*1000))</f>
        <v>128414500</v>
      </c>
    </row>
    <row r="28" spans="1:9" ht="15.9" customHeight="1" x14ac:dyDescent="0.3">
      <c r="A28" s="31">
        <f t="shared" si="0"/>
        <v>2001</v>
      </c>
      <c r="B28" s="35">
        <v>287915.43006993009</v>
      </c>
      <c r="C28" s="36">
        <v>212208.58391608391</v>
      </c>
      <c r="D28" s="36">
        <v>309709.82517482515</v>
      </c>
      <c r="E28" s="36">
        <v>57353.671328671328</v>
      </c>
      <c r="F28" s="36">
        <v>47030.010489510496</v>
      </c>
      <c r="G28" s="36">
        <v>914217.52097902109</v>
      </c>
      <c r="H28" s="36">
        <f>IF(SUM('BdP_Series Longas'!D48*1000)=0,"",SUM('BdP_Series Longas'!D48*1000))</f>
        <v>37177399.999999993</v>
      </c>
      <c r="I28" s="36">
        <f>IF(SUM('BdP_Series Longas'!E48*1000)=0,"",SUM('BdP_Series Longas'!E48*1000))</f>
        <v>135775100</v>
      </c>
    </row>
    <row r="29" spans="1:9" ht="15.9" customHeight="1" x14ac:dyDescent="0.3">
      <c r="A29" s="31">
        <f t="shared" si="0"/>
        <v>2002</v>
      </c>
      <c r="B29" s="35">
        <v>259127.14249363865</v>
      </c>
      <c r="C29" s="36">
        <v>202050.67938931292</v>
      </c>
      <c r="D29" s="36">
        <v>230588.91094147583</v>
      </c>
      <c r="E29" s="36">
        <v>70774.814249363873</v>
      </c>
      <c r="F29" s="36">
        <v>49085.7582697201</v>
      </c>
      <c r="G29" s="36">
        <v>811627.30534351151</v>
      </c>
      <c r="H29" s="36">
        <f>IF(SUM('BdP_Series Longas'!D49*1000)=0,"",SUM('BdP_Series Longas'!D49*1000))</f>
        <v>36860500</v>
      </c>
      <c r="I29" s="36">
        <f>IF(SUM('BdP_Series Longas'!E49*1000)=0,"",SUM('BdP_Series Longas'!E49*1000))</f>
        <v>142554200</v>
      </c>
    </row>
    <row r="30" spans="1:9" ht="15.9" customHeight="1" x14ac:dyDescent="0.3">
      <c r="A30" s="31">
        <f t="shared" si="0"/>
        <v>2003</v>
      </c>
      <c r="B30" s="35">
        <v>247795.08288794273</v>
      </c>
      <c r="C30" s="36">
        <v>207786.50179666033</v>
      </c>
      <c r="D30" s="36">
        <v>209077.10118670174</v>
      </c>
      <c r="E30" s="36">
        <v>46461.578041489265</v>
      </c>
      <c r="F30" s="36">
        <v>38717.981701241042</v>
      </c>
      <c r="G30" s="36">
        <v>749838.24561403517</v>
      </c>
      <c r="H30" s="36">
        <f>IF(SUM('BdP_Series Longas'!D50*1000)=0,"",SUM('BdP_Series Longas'!D50*1000))</f>
        <v>34706300</v>
      </c>
      <c r="I30" s="36">
        <f>IF(SUM('BdP_Series Longas'!E50*1000)=0,"",SUM('BdP_Series Longas'!E50*1000))</f>
        <v>146067800</v>
      </c>
    </row>
    <row r="31" spans="1:9" ht="15.9" customHeight="1" x14ac:dyDescent="0.3">
      <c r="A31" s="31">
        <f t="shared" si="0"/>
        <v>2004</v>
      </c>
      <c r="B31" s="35">
        <v>216837.33240286299</v>
      </c>
      <c r="C31" s="36">
        <v>175234.82095347648</v>
      </c>
      <c r="D31" s="36">
        <v>253397.11519171784</v>
      </c>
      <c r="E31" s="36">
        <v>75640.929907975456</v>
      </c>
      <c r="F31" s="36">
        <v>35299.10062372189</v>
      </c>
      <c r="G31" s="36">
        <v>756409.29907975462</v>
      </c>
      <c r="H31" s="36">
        <f>IF(SUM('BdP_Series Longas'!D51*1000)=0,"",SUM('BdP_Series Longas'!D51*1000))</f>
        <v>35662700</v>
      </c>
      <c r="I31" s="36">
        <f>IF(SUM('BdP_Series Longas'!E51*1000)=0,"",SUM('BdP_Series Longas'!E51*1000))</f>
        <v>152248400.00000003</v>
      </c>
    </row>
    <row r="32" spans="1:9" ht="15.9" customHeight="1" x14ac:dyDescent="0.3">
      <c r="A32" s="31">
        <f t="shared" si="0"/>
        <v>2005</v>
      </c>
      <c r="B32" s="35">
        <v>422438.9843415363</v>
      </c>
      <c r="C32" s="36">
        <v>151440.3906130036</v>
      </c>
      <c r="D32" s="36">
        <v>111587.65624116054</v>
      </c>
      <c r="E32" s="36">
        <v>44407.332585767974</v>
      </c>
      <c r="F32" s="36">
        <v>42130.033478805519</v>
      </c>
      <c r="G32" s="36">
        <v>772004.39726027404</v>
      </c>
      <c r="H32" s="36">
        <f>IF(SUM('BdP_Series Longas'!D52*1000)=0,"",SUM('BdP_Series Longas'!D52*1000))</f>
        <v>36667800</v>
      </c>
      <c r="I32" s="36">
        <f>IF(SUM('BdP_Series Longas'!E52*1000)=0,"",SUM('BdP_Series Longas'!E52*1000))</f>
        <v>158552700</v>
      </c>
    </row>
    <row r="33" spans="1:9" ht="15.9" customHeight="1" x14ac:dyDescent="0.3">
      <c r="A33" s="31">
        <f t="shared" si="0"/>
        <v>2006</v>
      </c>
      <c r="B33" s="35">
        <v>361373.45762711868</v>
      </c>
      <c r="C33" s="36">
        <v>287838.16101694916</v>
      </c>
      <c r="D33" s="36">
        <v>352969.42372881365</v>
      </c>
      <c r="E33" s="36">
        <v>86141.347457627126</v>
      </c>
      <c r="F33" s="36">
        <v>79838.322033898308</v>
      </c>
      <c r="G33" s="36">
        <v>1168160.7118644067</v>
      </c>
      <c r="H33" s="36">
        <f>IF(SUM('BdP_Series Longas'!D53*1000)=0,"",SUM('BdP_Series Longas'!D53*1000))</f>
        <v>37463200.000000007</v>
      </c>
      <c r="I33" s="36">
        <f>IF(SUM('BdP_Series Longas'!E53*1000)=0,"",SUM('BdP_Series Longas'!E53*1000))</f>
        <v>166260400</v>
      </c>
    </row>
    <row r="34" spans="1:9" ht="15.9" customHeight="1" x14ac:dyDescent="0.3">
      <c r="A34" s="31">
        <f t="shared" si="0"/>
        <v>2007</v>
      </c>
      <c r="B34" s="35">
        <v>417290.71707200247</v>
      </c>
      <c r="C34" s="36">
        <v>267007.54624658864</v>
      </c>
      <c r="D34" s="36">
        <v>282956.79837291245</v>
      </c>
      <c r="E34" s="36">
        <v>81375.335211022742</v>
      </c>
      <c r="F34" s="36">
        <v>45724.613266965353</v>
      </c>
      <c r="G34" s="36">
        <v>1094355.0101694916</v>
      </c>
      <c r="H34" s="36">
        <f>IF(SUM('BdP_Series Longas'!D54*1000)=0,"",SUM('BdP_Series Longas'!D54*1000))</f>
        <v>39500799.999999993</v>
      </c>
      <c r="I34" s="36">
        <f>IF(SUM('BdP_Series Longas'!E54*1000)=0,"",SUM('BdP_Series Longas'!E54*1000))</f>
        <v>175483400</v>
      </c>
    </row>
    <row r="35" spans="1:9" ht="15.9" customHeight="1" x14ac:dyDescent="0.3">
      <c r="A35" s="31">
        <f t="shared" si="0"/>
        <v>2008</v>
      </c>
      <c r="B35" s="35">
        <v>436028.03535841597</v>
      </c>
      <c r="C35" s="36">
        <v>274171.04661435564</v>
      </c>
      <c r="D35" s="36">
        <v>281643.06789766077</v>
      </c>
      <c r="E35" s="36">
        <v>82937.565295740627</v>
      </c>
      <c r="F35" s="36">
        <v>44540.637376199855</v>
      </c>
      <c r="G35" s="36">
        <v>1119320.3525423731</v>
      </c>
      <c r="H35" s="36">
        <f>IF(SUM('BdP_Series Longas'!D55*1000)=0,"",SUM('BdP_Series Longas'!D55*1000))</f>
        <v>40929000</v>
      </c>
      <c r="I35" s="36">
        <f>IF(SUM('BdP_Series Longas'!E55*1000)=0,"",SUM('BdP_Series Longas'!E55*1000))</f>
        <v>179102800</v>
      </c>
    </row>
    <row r="36" spans="1:9" ht="15.9" customHeight="1" x14ac:dyDescent="0.3">
      <c r="A36" s="31">
        <f t="shared" si="0"/>
        <v>2009</v>
      </c>
      <c r="B36" s="35">
        <v>516504.78766975587</v>
      </c>
      <c r="C36" s="36">
        <v>320395.98045054864</v>
      </c>
      <c r="D36" s="36">
        <v>319552.57684329437</v>
      </c>
      <c r="E36" s="36">
        <v>96085.007852414303</v>
      </c>
      <c r="F36" s="36">
        <v>49507.159048393471</v>
      </c>
      <c r="G36" s="36">
        <v>1302045.5118644068</v>
      </c>
      <c r="H36" s="36">
        <f>IF(SUM('BdP_Series Longas'!D56*1000)=0,"",SUM('BdP_Series Longas'!D56*1000))</f>
        <v>37191100.000000007</v>
      </c>
      <c r="I36" s="36">
        <f>IF(SUM('BdP_Series Longas'!E56*1000)=0,"",SUM('BdP_Series Longas'!E56*1000))</f>
        <v>175416400</v>
      </c>
    </row>
    <row r="37" spans="1:9" ht="15.9" customHeight="1" x14ac:dyDescent="0.3">
      <c r="A37" s="31">
        <f t="shared" si="0"/>
        <v>2010</v>
      </c>
      <c r="B37" s="35">
        <v>500292.70664445305</v>
      </c>
      <c r="C37" s="36">
        <v>309107.59786194342</v>
      </c>
      <c r="D37" s="36">
        <v>298801.72251030069</v>
      </c>
      <c r="E37" s="36">
        <v>91113.691746610901</v>
      </c>
      <c r="F37" s="36">
        <v>45732.254118048098</v>
      </c>
      <c r="G37" s="36">
        <v>1245047.9728813563</v>
      </c>
      <c r="H37" s="36">
        <f>IF(SUM('BdP_Series Longas'!D57*1000)=0,"",SUM('BdP_Series Longas'!D57*1000))</f>
        <v>36952900</v>
      </c>
      <c r="I37" s="36">
        <f>IF(SUM('BdP_Series Longas'!E57*1000)=0,"",SUM('BdP_Series Longas'!E57*1000))</f>
        <v>179610800.00000003</v>
      </c>
    </row>
    <row r="38" spans="1:9" ht="15.9" customHeight="1" x14ac:dyDescent="0.3">
      <c r="A38" s="31">
        <f t="shared" si="0"/>
        <v>2011</v>
      </c>
      <c r="B38" s="35">
        <v>496250.14728116919</v>
      </c>
      <c r="C38" s="36">
        <v>305612.34883529821</v>
      </c>
      <c r="D38" s="36">
        <v>280894.33702867629</v>
      </c>
      <c r="E38" s="36">
        <v>89990.201688134941</v>
      </c>
      <c r="F38" s="36">
        <v>44604.599065026152</v>
      </c>
      <c r="G38" s="36">
        <v>1217351.633898305</v>
      </c>
      <c r="H38" s="36">
        <f>IF(SUM('BdP_Series Longas'!D58*1000)=0,"",SUM('BdP_Series Longas'!D58*1000))</f>
        <v>32437399.999999996</v>
      </c>
      <c r="I38" s="36">
        <f>IF(SUM('BdP_Series Longas'!E58*1000)=0,"",SUM('BdP_Series Longas'!E58*1000))</f>
        <v>176096200</v>
      </c>
    </row>
    <row r="39" spans="1:9" ht="15.9" customHeight="1" x14ac:dyDescent="0.3">
      <c r="A39" s="31">
        <f t="shared" si="0"/>
        <v>2012</v>
      </c>
      <c r="B39" s="35">
        <v>464567.55315651395</v>
      </c>
      <c r="C39" s="36">
        <v>284720.16116726113</v>
      </c>
      <c r="D39" s="36">
        <v>251532.61112410476</v>
      </c>
      <c r="E39" s="36">
        <v>83487.376426496747</v>
      </c>
      <c r="F39" s="36">
        <v>41293.565922233705</v>
      </c>
      <c r="G39" s="36">
        <v>1125601.2677966102</v>
      </c>
      <c r="H39" s="36">
        <f>IF(SUM('BdP_Series Longas'!D59*1000)=0,"",SUM('BdP_Series Longas'!D59*1000))</f>
        <v>26631600</v>
      </c>
      <c r="I39" s="36">
        <f>IF(SUM('BdP_Series Longas'!E59*1000)=0,"",SUM('BdP_Series Longas'!E59*1000))</f>
        <v>168295599.99999997</v>
      </c>
    </row>
    <row r="40" spans="1:9" ht="15.9" customHeight="1" x14ac:dyDescent="0.3">
      <c r="A40" s="31">
        <f t="shared" si="0"/>
        <v>2013</v>
      </c>
      <c r="B40" s="35">
        <v>415695.83680137445</v>
      </c>
      <c r="C40" s="36">
        <v>253573.41478669061</v>
      </c>
      <c r="D40" s="36">
        <v>217694.53479021415</v>
      </c>
      <c r="E40" s="36">
        <v>74207.199787476115</v>
      </c>
      <c r="F40" s="36">
        <v>36825.454512210803</v>
      </c>
      <c r="G40" s="36">
        <v>997996.44067796622</v>
      </c>
      <c r="H40" s="36">
        <f>IF(SUM('BdP_Series Longas'!D60*1000)=0,"",SUM('BdP_Series Longas'!D60*1000))</f>
        <v>25150300</v>
      </c>
      <c r="I40" s="36">
        <f>IF(SUM('BdP_Series Longas'!E60*1000)=0,"",SUM('BdP_Series Longas'!E60*1000))</f>
        <v>170492300</v>
      </c>
    </row>
    <row r="41" spans="1:9" ht="15.9" customHeight="1" x14ac:dyDescent="0.3">
      <c r="A41" s="31">
        <f t="shared" si="0"/>
        <v>2014</v>
      </c>
      <c r="B41" s="35">
        <v>427863.06057585694</v>
      </c>
      <c r="C41" s="36">
        <v>259534.82939931611</v>
      </c>
      <c r="D41" s="36">
        <v>216757.04416145309</v>
      </c>
      <c r="E41" s="36">
        <v>75785.546673567587</v>
      </c>
      <c r="F41" s="36">
        <v>37573.444613535081</v>
      </c>
      <c r="G41" s="36">
        <v>1017513.9254237287</v>
      </c>
      <c r="H41" s="36">
        <f>IF(SUM('BdP_Series Longas'!D61*1000)=0,"",SUM('BdP_Series Longas'!D61*1000))</f>
        <v>26012699.999999996</v>
      </c>
      <c r="I41" s="36">
        <f>IF(SUM('BdP_Series Longas'!E61*1000)=0,"",SUM('BdP_Series Longas'!E61*1000))</f>
        <v>173053700</v>
      </c>
    </row>
    <row r="42" spans="1:9" ht="15.9" customHeight="1" x14ac:dyDescent="0.3">
      <c r="A42" s="31">
        <f t="shared" si="0"/>
        <v>2015</v>
      </c>
      <c r="B42" s="35">
        <v>458556.53137128637</v>
      </c>
      <c r="C42" s="36">
        <v>276789.70680295001</v>
      </c>
      <c r="D42" s="36">
        <v>226730.86274480092</v>
      </c>
      <c r="E42" s="36">
        <v>80444.461852769949</v>
      </c>
      <c r="F42" s="36">
        <v>39677.779601073795</v>
      </c>
      <c r="G42" s="36">
        <v>1082199.3423728812</v>
      </c>
      <c r="H42" s="36">
        <f>IF(SUM('BdP_Series Longas'!D62*1000)=0,"",SUM('BdP_Series Longas'!D62*1000))</f>
        <v>27886500</v>
      </c>
      <c r="I42" s="36">
        <f>IF(SUM('BdP_Series Longas'!E62*1000)=0,"",SUM('BdP_Series Longas'!E62*1000))</f>
        <v>179713200</v>
      </c>
    </row>
    <row r="43" spans="1:9" ht="15.9" customHeight="1" x14ac:dyDescent="0.3">
      <c r="A43" s="31">
        <f t="shared" si="0"/>
        <v>2016</v>
      </c>
      <c r="B43" s="35">
        <v>457819.52746875177</v>
      </c>
      <c r="C43" s="36">
        <v>275173.20479521656</v>
      </c>
      <c r="D43" s="36">
        <v>221918.49061221126</v>
      </c>
      <c r="E43" s="36">
        <v>79751.580279810281</v>
      </c>
      <c r="F43" s="36">
        <v>38972.254471128734</v>
      </c>
      <c r="G43" s="36">
        <v>1073635.0576271187</v>
      </c>
      <c r="H43" s="36">
        <f>IF(SUM('BdP_Series Longas'!D63*1000)=0,"",SUM('BdP_Series Longas'!D63*1000))</f>
        <v>28893300</v>
      </c>
      <c r="I43" s="36">
        <f>IF(SUM('BdP_Series Longas'!E63*1000)=0,"",SUM('BdP_Series Longas'!E63*1000))</f>
        <v>186489800</v>
      </c>
    </row>
    <row r="44" spans="1:9" ht="15.9" customHeight="1" x14ac:dyDescent="0.3">
      <c r="A44" s="31">
        <f t="shared" si="0"/>
        <v>2017</v>
      </c>
      <c r="B44" s="35">
        <v>503971.34960346209</v>
      </c>
      <c r="C44" s="36">
        <v>301649.60509221256</v>
      </c>
      <c r="D44" s="36">
        <v>240806.42995049202</v>
      </c>
      <c r="E44" s="36">
        <v>87376.29426682269</v>
      </c>
      <c r="F44" s="36">
        <v>42248.463459892075</v>
      </c>
      <c r="G44" s="36">
        <v>1176052.1423728815</v>
      </c>
      <c r="H44" s="36">
        <f>IF(SUM('BdP_Series Longas'!D64*1000)=0,"",SUM('BdP_Series Longas'!D64*1000))</f>
        <v>32887699.999999996</v>
      </c>
      <c r="I44" s="36">
        <f>IF(SUM('BdP_Series Longas'!E64*1000)=0,"",SUM('BdP_Series Longas'!E64*1000))</f>
        <v>195947100</v>
      </c>
    </row>
    <row r="45" spans="1:9" ht="15.9" customHeight="1" x14ac:dyDescent="0.3">
      <c r="A45" s="31">
        <f t="shared" si="0"/>
        <v>2018</v>
      </c>
      <c r="B45" s="35">
        <v>514105.53402671928</v>
      </c>
      <c r="C45" s="36">
        <v>306450.34995906125</v>
      </c>
      <c r="D45" s="36">
        <v>244488.38036764995</v>
      </c>
      <c r="E45" s="36">
        <v>88552.258185339204</v>
      </c>
      <c r="F45" s="36">
        <v>42585.646952755698</v>
      </c>
      <c r="G45" s="36">
        <v>1196182.1694915255</v>
      </c>
      <c r="H45" s="36">
        <f>IF(SUM('BdP_Series Longas'!D65*1000)=0,"",SUM('BdP_Series Longas'!D65*1000))</f>
        <v>35953400</v>
      </c>
      <c r="I45" s="36">
        <f>IF(SUM('BdP_Series Longas'!E65*1000)=0,"",SUM('BdP_Series Longas'!E65*1000))</f>
        <v>205184200</v>
      </c>
    </row>
    <row r="46" spans="1:9" ht="15.9" customHeight="1" x14ac:dyDescent="0.3">
      <c r="A46" s="54">
        <f t="shared" si="0"/>
        <v>2019</v>
      </c>
      <c r="B46" s="36">
        <v>494171.23506631411</v>
      </c>
      <c r="C46" s="36">
        <v>293313.84546614456</v>
      </c>
      <c r="D46" s="36">
        <v>235708.98155259172</v>
      </c>
      <c r="E46" s="36">
        <v>84692.912226040804</v>
      </c>
      <c r="F46" s="36">
        <v>40621.493485518891</v>
      </c>
      <c r="G46" s="36">
        <v>1148508.4677966102</v>
      </c>
      <c r="H46" s="36">
        <f>IF(SUM('BdP_Series Longas'!D66*1000)=0,"",SUM('BdP_Series Longas'!D66*1000))</f>
        <v>38815100</v>
      </c>
      <c r="I46" s="36">
        <f>IF(SUM('BdP_Series Longas'!E66*1000)=0,"",SUM('BdP_Series Longas'!E66*1000))</f>
        <v>214374700</v>
      </c>
    </row>
    <row r="47" spans="1:9" ht="15.9" customHeight="1" x14ac:dyDescent="0.3">
      <c r="A47" s="54">
        <f t="shared" si="0"/>
        <v>2020</v>
      </c>
      <c r="B47" s="36">
        <v>526895.28124019504</v>
      </c>
      <c r="C47" s="36">
        <v>310152.98308366415</v>
      </c>
      <c r="D47" s="36">
        <v>253636.16281138756</v>
      </c>
      <c r="E47" s="36">
        <v>89056.829160472917</v>
      </c>
      <c r="F47" s="36">
        <v>42926.303026314214</v>
      </c>
      <c r="G47" s="36">
        <v>1222667.5593220338</v>
      </c>
      <c r="H47" s="36">
        <f>IF(SUM('BdP_Series Longas'!D67*1000)=0,"",SUM('BdP_Series Longas'!D67*1000))</f>
        <v>38509799.999999993</v>
      </c>
      <c r="I47" s="36">
        <f>IF(SUM('BdP_Series Longas'!E67*1000)=0,"",SUM('BdP_Series Longas'!E67*1000))</f>
        <v>200518900.00000003</v>
      </c>
    </row>
    <row r="48" spans="1:9" ht="15.9" customHeight="1" x14ac:dyDescent="0.3">
      <c r="A48" s="54">
        <f t="shared" si="0"/>
        <v>2021</v>
      </c>
      <c r="B48" s="36">
        <v>557133.94994423352</v>
      </c>
      <c r="C48" s="36">
        <v>324953.49102232407</v>
      </c>
      <c r="D48" s="36">
        <v>267566.02286406216</v>
      </c>
      <c r="E48" s="36">
        <v>92704.814558444457</v>
      </c>
      <c r="F48" s="36">
        <v>44790.202966867735</v>
      </c>
      <c r="G48" s="36">
        <v>1287148.4813559321</v>
      </c>
      <c r="H48" s="36">
        <f>IF(SUM('BdP_Series Longas'!D68*1000)=0,"",SUM('BdP_Series Longas'!D68*1000))</f>
        <v>43639400</v>
      </c>
      <c r="I48" s="36">
        <f>IF(SUM('BdP_Series Longas'!E68*1000)=0,"",SUM('BdP_Series Longas'!E68*1000))</f>
        <v>216053300</v>
      </c>
    </row>
    <row r="49" spans="1:10" ht="15.9" customHeight="1" x14ac:dyDescent="0.3">
      <c r="A49" s="54">
        <f t="shared" si="0"/>
        <v>2022</v>
      </c>
      <c r="B49" s="36">
        <v>583597.14441592933</v>
      </c>
      <c r="C49" s="36">
        <v>338474.68685672048</v>
      </c>
      <c r="D49" s="36">
        <v>273173.94227597106</v>
      </c>
      <c r="E49" s="36">
        <v>96062.193421535703</v>
      </c>
      <c r="F49" s="36">
        <v>44622.446589165374</v>
      </c>
      <c r="G49" s="36">
        <v>1335930.4135593218</v>
      </c>
      <c r="H49" s="36">
        <f>IF(SUM('BdP_Series Longas'!D69*1000)=0,"",SUM('BdP_Series Longas'!D69*1000))</f>
        <v>48665500</v>
      </c>
      <c r="I49" s="36">
        <f>IF(SUM('BdP_Series Longas'!E69*1000)=0,"",SUM('BdP_Series Longas'!E69*1000))</f>
        <v>242340900.00000003</v>
      </c>
    </row>
    <row r="50" spans="1:10" ht="15.9" customHeight="1" x14ac:dyDescent="0.3">
      <c r="A50" s="54">
        <f t="shared" si="0"/>
        <v>2023</v>
      </c>
      <c r="B50" s="36"/>
      <c r="C50" s="36"/>
      <c r="D50" s="36"/>
      <c r="E50" s="36"/>
      <c r="F50" s="36"/>
      <c r="G50" s="36"/>
      <c r="H50" s="36">
        <f>IF(SUM('BdP_Series Longas'!D70*1000)=0,"",SUM('BdP_Series Longas'!D70*1000))</f>
        <v>51472200</v>
      </c>
      <c r="I50" s="36">
        <f>IF(SUM('BdP_Series Longas'!E70*1000)=0,"",SUM('BdP_Series Longas'!E70*1000))</f>
        <v>265502900.00000003</v>
      </c>
    </row>
    <row r="51" spans="1:10" ht="15.9" customHeight="1" thickBot="1" x14ac:dyDescent="0.35">
      <c r="A51" s="55"/>
      <c r="B51" s="56"/>
      <c r="C51" s="48"/>
      <c r="D51" s="48"/>
      <c r="E51" s="48"/>
      <c r="F51" s="48"/>
      <c r="G51" s="48"/>
      <c r="H51" s="48"/>
      <c r="I51" s="48"/>
    </row>
    <row r="52" spans="1:10" ht="44.25" customHeight="1" x14ac:dyDescent="0.3">
      <c r="A52" s="74" t="s">
        <v>68</v>
      </c>
      <c r="B52" s="74"/>
      <c r="C52" s="74"/>
      <c r="D52" s="74"/>
      <c r="E52" s="74"/>
      <c r="F52" s="74"/>
      <c r="G52" s="74"/>
      <c r="H52" s="74"/>
      <c r="I52" s="74"/>
      <c r="J52" s="38"/>
    </row>
    <row r="53" spans="1:10" ht="87" customHeight="1" x14ac:dyDescent="0.3">
      <c r="A53" s="74" t="s">
        <v>62</v>
      </c>
      <c r="B53" s="74"/>
      <c r="C53" s="74"/>
      <c r="D53" s="74"/>
      <c r="E53" s="74"/>
      <c r="F53" s="74"/>
      <c r="G53" s="74"/>
      <c r="H53" s="74"/>
      <c r="I53" s="74"/>
      <c r="J53" s="38"/>
    </row>
    <row r="54" spans="1:10" x14ac:dyDescent="0.3">
      <c r="A54" s="84" t="str">
        <f>"2007"&amp;"-"&amp;Educacao_Cor_Dados_Graf!T4&amp;":"</f>
        <v>2007-2022:</v>
      </c>
      <c r="B54" s="84"/>
      <c r="C54" s="84"/>
      <c r="D54" s="84"/>
      <c r="E54" s="84"/>
      <c r="F54" s="84"/>
      <c r="G54" s="84"/>
      <c r="H54" s="84"/>
      <c r="I54" s="84"/>
      <c r="J54" s="38"/>
    </row>
    <row r="55" spans="1:10" ht="70.2" customHeight="1" x14ac:dyDescent="0.3">
      <c r="A55" s="74" t="s">
        <v>132</v>
      </c>
      <c r="B55" s="74"/>
      <c r="C55" s="74"/>
      <c r="D55" s="74"/>
      <c r="E55" s="74"/>
      <c r="F55" s="74"/>
      <c r="G55" s="74"/>
      <c r="H55" s="74"/>
      <c r="I55" s="74"/>
      <c r="J55" s="38"/>
    </row>
    <row r="56" spans="1:10" x14ac:dyDescent="0.3">
      <c r="A56" s="74" t="s">
        <v>61</v>
      </c>
      <c r="B56" s="74"/>
      <c r="C56" s="74"/>
      <c r="D56" s="74"/>
      <c r="E56" s="74"/>
      <c r="F56" s="74"/>
      <c r="G56" s="74"/>
      <c r="H56" s="74"/>
      <c r="I56" s="74"/>
      <c r="J56" s="38"/>
    </row>
    <row r="57" spans="1:10" ht="29.25" customHeight="1" x14ac:dyDescent="0.3">
      <c r="A57" s="74" t="s">
        <v>34</v>
      </c>
      <c r="B57" s="74"/>
      <c r="C57" s="74"/>
      <c r="D57" s="74"/>
      <c r="E57" s="74"/>
      <c r="F57" s="74"/>
      <c r="G57" s="74"/>
      <c r="H57" s="74"/>
      <c r="I57" s="74"/>
      <c r="J57" s="39"/>
    </row>
    <row r="58" spans="1:10" x14ac:dyDescent="0.3">
      <c r="A58" s="40"/>
      <c r="J58" s="39"/>
    </row>
    <row r="59" spans="1:10" x14ac:dyDescent="0.3">
      <c r="J59" s="39"/>
    </row>
  </sheetData>
  <sheetProtection algorithmName="SHA-512" hashValue="BlBwQ4VZNDhMIoWmzW0R7t0B+lT0Cwb2zoPkdAl7aNDa4GJ1aAszFfHrm+/GkrNHhzBQfZhnT+two6JaCbwLIQ==" saltValue="HGkxcxynOHkAbvB0l0A2/A==" spinCount="100000" sheet="1" objects="1" scenarios="1" autoFilter="0"/>
  <mergeCells count="10">
    <mergeCell ref="A1:I1"/>
    <mergeCell ref="A3:A4"/>
    <mergeCell ref="B3:G3"/>
    <mergeCell ref="H3:I3"/>
    <mergeCell ref="A57:I57"/>
    <mergeCell ref="A52:I52"/>
    <mergeCell ref="A53:I53"/>
    <mergeCell ref="A54:I54"/>
    <mergeCell ref="A56:I56"/>
    <mergeCell ref="A55:I55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fitToHeight="0" orientation="landscape" verticalDpi="300" r:id="rId1"/>
  <headerFooter alignWithMargins="0"/>
  <colBreaks count="1" manualBreakCount="1">
    <brk id="7" max="1048575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Folha33">
    <tabColor rgb="FF00B050"/>
    <pageSetUpPr fitToPage="1"/>
  </sheetPr>
  <dimension ref="A1:CP48"/>
  <sheetViews>
    <sheetView showGridLines="0" zoomScaleNormal="100" workbookViewId="0">
      <pane ySplit="2" topLeftCell="A21" activePane="bottomLeft" state="frozen"/>
      <selection pane="bottomLeft" activeCell="A2" sqref="A2:Y2"/>
    </sheetView>
  </sheetViews>
  <sheetFormatPr defaultColWidth="7" defaultRowHeight="14.4" x14ac:dyDescent="0.3"/>
  <cols>
    <col min="1" max="27" width="9.109375" style="34" customWidth="1"/>
    <col min="28" max="30" width="11.5546875" style="34" customWidth="1"/>
    <col min="31" max="16384" width="7" style="34"/>
  </cols>
  <sheetData>
    <row r="1" spans="1:94" s="22" customFormat="1" ht="33" customHeight="1" x14ac:dyDescent="0.3">
      <c r="A1" s="85" t="s">
        <v>39</v>
      </c>
      <c r="B1" s="85"/>
    </row>
    <row r="2" spans="1:94" s="23" customFormat="1" ht="19.5" customHeight="1" x14ac:dyDescent="0.3">
      <c r="A2" s="86" t="str">
        <f>Educacao_Cor_Dados_Graf!B1&amp; " - Investimento em Infraestruturas de Educação - Preços correntes"</f>
        <v>Algarve - Investimento em Infraestruturas de Educação - Preços correntes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</row>
    <row r="3" spans="1:94" s="23" customFormat="1" ht="19.5" customHeight="1" x14ac:dyDescent="0.3"/>
    <row r="4" spans="1:94" s="30" customFormat="1" ht="30" customHeight="1" x14ac:dyDescent="0.3">
      <c r="C4" s="29"/>
      <c r="D4" s="29"/>
      <c r="F4" s="29"/>
      <c r="G4" s="29"/>
      <c r="I4" s="29"/>
      <c r="J4" s="29"/>
      <c r="L4" s="29"/>
      <c r="M4" s="29"/>
      <c r="O4" s="29"/>
      <c r="P4" s="29"/>
      <c r="R4" s="29"/>
      <c r="S4" s="29"/>
      <c r="U4" s="29"/>
      <c r="V4" s="29"/>
      <c r="X4" s="29"/>
      <c r="Y4" s="29"/>
      <c r="AA4" s="29"/>
      <c r="AB4" s="29"/>
      <c r="AD4" s="29"/>
      <c r="AE4" s="29"/>
      <c r="AG4" s="29"/>
      <c r="AH4" s="29"/>
      <c r="AJ4" s="29"/>
      <c r="AK4" s="29"/>
      <c r="AM4" s="29"/>
      <c r="AN4" s="29"/>
      <c r="AP4" s="29"/>
      <c r="AQ4" s="29"/>
      <c r="AS4" s="29"/>
      <c r="AT4" s="29"/>
      <c r="AV4" s="29"/>
      <c r="AW4" s="29"/>
      <c r="AY4" s="29"/>
      <c r="AZ4" s="29"/>
      <c r="BB4" s="29"/>
      <c r="BC4" s="29"/>
      <c r="BE4" s="29"/>
      <c r="BF4" s="29"/>
      <c r="BH4" s="29"/>
      <c r="BI4" s="29"/>
      <c r="BK4" s="29"/>
      <c r="BL4" s="29"/>
      <c r="BN4" s="29"/>
      <c r="BO4" s="29"/>
      <c r="BQ4" s="29"/>
      <c r="BR4" s="29"/>
      <c r="BT4" s="29"/>
      <c r="BU4" s="29"/>
      <c r="BW4" s="29"/>
      <c r="BX4" s="29"/>
      <c r="BZ4" s="29"/>
      <c r="CA4" s="29"/>
      <c r="CC4" s="29"/>
      <c r="CD4" s="29"/>
      <c r="CF4" s="29"/>
      <c r="CG4" s="29"/>
      <c r="CI4" s="29"/>
      <c r="CJ4" s="29"/>
      <c r="CL4" s="29"/>
      <c r="CM4" s="29"/>
      <c r="CO4" s="29"/>
      <c r="CP4" s="29"/>
    </row>
    <row r="5" spans="1:94" ht="20.100000000000001" customHeight="1" x14ac:dyDescent="0.3"/>
    <row r="6" spans="1:94" ht="20.100000000000001" customHeight="1" x14ac:dyDescent="0.3"/>
    <row r="7" spans="1:94" ht="20.100000000000001" customHeight="1" x14ac:dyDescent="0.3"/>
    <row r="8" spans="1:94" ht="20.100000000000001" customHeight="1" x14ac:dyDescent="0.3"/>
    <row r="9" spans="1:94" ht="20.100000000000001" customHeight="1" x14ac:dyDescent="0.3"/>
    <row r="10" spans="1:94" ht="20.100000000000001" customHeight="1" x14ac:dyDescent="0.3"/>
    <row r="11" spans="1:94" ht="20.100000000000001" customHeight="1" x14ac:dyDescent="0.3"/>
    <row r="12" spans="1:94" ht="20.100000000000001" customHeight="1" x14ac:dyDescent="0.3"/>
    <row r="13" spans="1:94" ht="20.100000000000001" customHeight="1" x14ac:dyDescent="0.3"/>
    <row r="14" spans="1:94" ht="20.100000000000001" customHeight="1" x14ac:dyDescent="0.3"/>
    <row r="15" spans="1:94" ht="20.100000000000001" customHeight="1" x14ac:dyDescent="0.3"/>
    <row r="16" spans="1:94" ht="20.100000000000001" customHeight="1" x14ac:dyDescent="0.3"/>
    <row r="17" s="34" customFormat="1" ht="20.100000000000001" customHeight="1" x14ac:dyDescent="0.3"/>
    <row r="18" s="34" customFormat="1" ht="20.100000000000001" customHeight="1" x14ac:dyDescent="0.3"/>
    <row r="19" s="34" customFormat="1" ht="20.100000000000001" customHeight="1" x14ac:dyDescent="0.3"/>
    <row r="20" s="34" customFormat="1" ht="20.100000000000001" customHeight="1" x14ac:dyDescent="0.3"/>
    <row r="21" s="34" customFormat="1" ht="20.100000000000001" customHeight="1" x14ac:dyDescent="0.3"/>
    <row r="22" s="34" customFormat="1" ht="20.100000000000001" customHeight="1" x14ac:dyDescent="0.3"/>
    <row r="23" s="34" customFormat="1" ht="20.100000000000001" customHeight="1" x14ac:dyDescent="0.3"/>
    <row r="24" s="34" customFormat="1" ht="20.100000000000001" customHeight="1" x14ac:dyDescent="0.3"/>
    <row r="25" s="34" customFormat="1" ht="20.100000000000001" customHeight="1" x14ac:dyDescent="0.3"/>
    <row r="26" s="34" customFormat="1" ht="20.100000000000001" customHeight="1" x14ac:dyDescent="0.3"/>
    <row r="27" s="34" customFormat="1" ht="20.100000000000001" customHeight="1" x14ac:dyDescent="0.3"/>
    <row r="28" s="34" customFormat="1" ht="20.100000000000001" customHeight="1" x14ac:dyDescent="0.3"/>
    <row r="29" s="34" customFormat="1" ht="20.100000000000001" customHeight="1" x14ac:dyDescent="0.3"/>
    <row r="30" s="34" customFormat="1" ht="20.100000000000001" customHeight="1" x14ac:dyDescent="0.3"/>
    <row r="31" s="34" customFormat="1" ht="20.100000000000001" customHeight="1" x14ac:dyDescent="0.3"/>
    <row r="32" s="34" customFormat="1" ht="20.100000000000001" customHeight="1" x14ac:dyDescent="0.3"/>
    <row r="33" spans="1:25" ht="20.100000000000001" customHeight="1" x14ac:dyDescent="0.3"/>
    <row r="34" spans="1:25" ht="20.100000000000001" customHeight="1" x14ac:dyDescent="0.3"/>
    <row r="35" spans="1:25" ht="20.100000000000001" customHeight="1" x14ac:dyDescent="0.3"/>
    <row r="36" spans="1:25" ht="20.100000000000001" customHeight="1" x14ac:dyDescent="0.3"/>
    <row r="37" spans="1:25" ht="20.100000000000001" customHeight="1" x14ac:dyDescent="0.3"/>
    <row r="38" spans="1:25" ht="20.100000000000001" customHeight="1" x14ac:dyDescent="0.3"/>
    <row r="39" spans="1:25" ht="20.100000000000001" customHeight="1" x14ac:dyDescent="0.3"/>
    <row r="40" spans="1:25" ht="20.100000000000001" customHeight="1" x14ac:dyDescent="0.3"/>
    <row r="41" spans="1:25" ht="20.100000000000001" customHeight="1" x14ac:dyDescent="0.3"/>
    <row r="42" spans="1:25" ht="20.100000000000001" customHeight="1" x14ac:dyDescent="0.3"/>
    <row r="43" spans="1:25" ht="3" customHeight="1" x14ac:dyDescent="0.3"/>
    <row r="44" spans="1:25" ht="42" customHeight="1" x14ac:dyDescent="0.3">
      <c r="A44" s="74" t="s">
        <v>68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37"/>
    </row>
    <row r="45" spans="1:25" ht="71.400000000000006" customHeight="1" x14ac:dyDescent="0.3">
      <c r="A45" s="74" t="s">
        <v>62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37"/>
    </row>
    <row r="46" spans="1:25" s="42" customFormat="1" x14ac:dyDescent="0.3">
      <c r="A46" s="84" t="str">
        <f>'Educação Cor NUTS II Tab'!A54:I54</f>
        <v>2007-2022:</v>
      </c>
      <c r="B46" s="84"/>
      <c r="C46" s="84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41"/>
    </row>
    <row r="47" spans="1:25" ht="49.2" customHeight="1" x14ac:dyDescent="0.3">
      <c r="A47" s="74" t="str">
        <f>'Educação Cor NUTS II Tab'!A55:I55</f>
        <v>1. Utilizou-se a população residente por NUTS II dos 0-14 e dos 15-19 como variáveis explicativas num modelo de regressão linear para estimar a repartição regional da FBCF para os anos de 2007 e seguintes, com as quais se obteve os pesos regionais
2. Conforme proposto por Alfredo Marvão Pereira e Rui Marvão Pereira em "Investimentos em Infraestruturas em Portugal",  a partir dos valores do quadro C.3.1 para o total nacional aplicou-se o peso do Continente em 2006 como referência para obter os valores do Continente a preços correntes para os anos de 2007 e seguintes, os quais foram usados para obter os valores nominais de cada região.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37"/>
    </row>
    <row r="48" spans="1:25" ht="42" customHeight="1" x14ac:dyDescent="0.3">
      <c r="A48" s="74" t="s">
        <v>111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</row>
  </sheetData>
  <sheetProtection algorithmName="SHA-512" hashValue="hatPsjsbeoO3gkIF6HU7XqzzezjID3Lv5/QvnUs+cd699AqydPrI9ALo/PtL+FQZWNjXWqOuaDQqES1bIImgxw==" saltValue="z5V+d9obEOT00d+NPkveng==" spinCount="100000" sheet="1" objects="1" scenarios="1" autoFilter="0"/>
  <mergeCells count="7">
    <mergeCell ref="A44:X44"/>
    <mergeCell ref="A45:X45"/>
    <mergeCell ref="A46:X46"/>
    <mergeCell ref="A48:X48"/>
    <mergeCell ref="A1:B1"/>
    <mergeCell ref="A2:Y2"/>
    <mergeCell ref="A47:X47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56" fitToHeight="0" orientation="landscape" verticalDpi="300" r:id="rId1"/>
  <headerFooter alignWithMargins="0"/>
  <rowBreaks count="1" manualBreakCount="1">
    <brk id="22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3489" r:id="rId4" name="Drop Down 1">
              <controlPr defaultSize="0" autoLine="0" autoPict="0">
                <anchor moveWithCells="1">
                  <from>
                    <xdr:col>2</xdr:col>
                    <xdr:colOff>0</xdr:colOff>
                    <xdr:row>0</xdr:row>
                    <xdr:rowOff>38100</xdr:rowOff>
                  </from>
                  <to>
                    <xdr:col>3</xdr:col>
                    <xdr:colOff>563880</xdr:colOff>
                    <xdr:row>0</xdr:row>
                    <xdr:rowOff>289560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Folha35">
    <tabColor rgb="FF92D050"/>
    <pageSetUpPr fitToPage="1"/>
  </sheetPr>
  <dimension ref="A1:CB58"/>
  <sheetViews>
    <sheetView showGridLines="0" zoomScaleNormal="100" workbookViewId="0">
      <pane xSplit="1" ySplit="4" topLeftCell="B33" activePane="bottomRight" state="frozen"/>
      <selection pane="topRight" activeCell="B1" sqref="B1"/>
      <selection pane="bottomLeft" activeCell="A5" sqref="A5"/>
      <selection pane="bottomRight" sqref="A1:XFD1048576"/>
    </sheetView>
  </sheetViews>
  <sheetFormatPr defaultColWidth="7" defaultRowHeight="14.4" x14ac:dyDescent="0.3"/>
  <cols>
    <col min="1" max="1" width="6.6640625" style="34" bestFit="1" customWidth="1"/>
    <col min="2" max="10" width="15.109375" style="34" customWidth="1"/>
    <col min="11" max="11" width="5.6640625" style="34" customWidth="1"/>
    <col min="12" max="13" width="9.109375" style="34" customWidth="1"/>
    <col min="14" max="16" width="11.5546875" style="34" customWidth="1"/>
    <col min="17" max="16384" width="7" style="34"/>
  </cols>
  <sheetData>
    <row r="1" spans="1:80" s="22" customFormat="1" ht="33" customHeight="1" x14ac:dyDescent="0.3">
      <c r="A1" s="75" t="s">
        <v>60</v>
      </c>
      <c r="B1" s="75"/>
      <c r="C1" s="75"/>
      <c r="D1" s="75"/>
      <c r="E1" s="75"/>
      <c r="F1" s="75"/>
      <c r="G1" s="75"/>
      <c r="H1" s="75"/>
      <c r="I1" s="75"/>
      <c r="J1" s="75"/>
    </row>
    <row r="2" spans="1:80" s="23" customFormat="1" ht="19.5" customHeight="1" x14ac:dyDescent="0.3">
      <c r="B2" s="24"/>
      <c r="C2" s="24"/>
      <c r="D2" s="24"/>
      <c r="E2" s="24"/>
      <c r="F2" s="24"/>
      <c r="G2" s="25"/>
      <c r="H2" s="24"/>
      <c r="I2" s="24"/>
      <c r="J2" s="25" t="s">
        <v>203</v>
      </c>
    </row>
    <row r="3" spans="1:80" s="23" customFormat="1" ht="19.5" customHeight="1" x14ac:dyDescent="0.3">
      <c r="A3" s="76"/>
      <c r="B3" s="78" t="s">
        <v>60</v>
      </c>
      <c r="C3" s="79"/>
      <c r="D3" s="79"/>
      <c r="E3" s="79"/>
      <c r="F3" s="79"/>
      <c r="G3" s="80"/>
      <c r="H3" s="81" t="s">
        <v>36</v>
      </c>
      <c r="I3" s="82"/>
      <c r="J3" s="82"/>
    </row>
    <row r="4" spans="1:80" s="30" customFormat="1" ht="30" customHeight="1" x14ac:dyDescent="0.3">
      <c r="A4" s="77"/>
      <c r="B4" s="26" t="s">
        <v>0</v>
      </c>
      <c r="C4" s="26" t="s">
        <v>1</v>
      </c>
      <c r="D4" s="26" t="s">
        <v>33</v>
      </c>
      <c r="E4" s="26" t="s">
        <v>2</v>
      </c>
      <c r="F4" s="27" t="s">
        <v>3</v>
      </c>
      <c r="G4" s="28" t="s">
        <v>32</v>
      </c>
      <c r="H4" s="28" t="s">
        <v>37</v>
      </c>
      <c r="I4" s="28" t="s">
        <v>47</v>
      </c>
      <c r="J4" s="27" t="s">
        <v>38</v>
      </c>
      <c r="K4" s="29"/>
      <c r="M4" s="29"/>
      <c r="N4" s="29"/>
      <c r="P4" s="29"/>
      <c r="Q4" s="29"/>
      <c r="S4" s="29"/>
      <c r="T4" s="29"/>
      <c r="V4" s="29"/>
      <c r="W4" s="29"/>
      <c r="Y4" s="29"/>
      <c r="Z4" s="29"/>
      <c r="AB4" s="29"/>
      <c r="AC4" s="29"/>
      <c r="AE4" s="29"/>
      <c r="AF4" s="29"/>
      <c r="AH4" s="29"/>
      <c r="AI4" s="29"/>
      <c r="AK4" s="29"/>
      <c r="AL4" s="29"/>
      <c r="AN4" s="29"/>
      <c r="AO4" s="29"/>
      <c r="AQ4" s="29"/>
      <c r="AR4" s="29"/>
      <c r="AT4" s="29"/>
      <c r="AU4" s="29"/>
      <c r="AW4" s="29"/>
      <c r="AX4" s="29"/>
      <c r="AZ4" s="29"/>
      <c r="BA4" s="29"/>
      <c r="BC4" s="29"/>
      <c r="BD4" s="29"/>
      <c r="BF4" s="29"/>
      <c r="BG4" s="29"/>
      <c r="BI4" s="29"/>
      <c r="BJ4" s="29"/>
      <c r="BL4" s="29"/>
      <c r="BM4" s="29"/>
      <c r="BO4" s="29"/>
      <c r="BP4" s="29"/>
      <c r="BR4" s="29"/>
      <c r="BS4" s="29"/>
      <c r="BU4" s="29"/>
      <c r="BV4" s="29"/>
      <c r="BX4" s="29"/>
      <c r="BY4" s="29"/>
      <c r="CA4" s="29"/>
      <c r="CB4" s="29"/>
    </row>
    <row r="5" spans="1:80" ht="20.100000000000001" customHeight="1" x14ac:dyDescent="0.3">
      <c r="A5" s="31">
        <v>1978</v>
      </c>
      <c r="B5" s="32" t="str">
        <f>IF(SUM('Educação Cor NUTS II Tab'!B5)=0,"",'Educação Cor NUTS II Tab'!B5/'BdP_Series Longas'!$F25*100)</f>
        <v/>
      </c>
      <c r="C5" s="33" t="str">
        <f>IF(SUM('Educação Cor NUTS II Tab'!C5)=0,"",'Educação Cor NUTS II Tab'!C5/'BdP_Series Longas'!$F25*100)</f>
        <v/>
      </c>
      <c r="D5" s="33" t="str">
        <f>IF(SUM('Educação Cor NUTS II Tab'!D5)=0,"",'Educação Cor NUTS II Tab'!D5/'BdP_Series Longas'!$F25*100)</f>
        <v/>
      </c>
      <c r="E5" s="33" t="str">
        <f>IF(SUM('Educação Cor NUTS II Tab'!E5)=0,"",'Educação Cor NUTS II Tab'!E5/'BdP_Series Longas'!$F25*100)</f>
        <v/>
      </c>
      <c r="F5" s="33" t="str">
        <f>IF(SUM('Educação Cor NUTS II Tab'!F5)=0,"",'Educação Cor NUTS II Tab'!F5/'BdP_Series Longas'!$F25*100)</f>
        <v/>
      </c>
      <c r="G5" s="33" t="str">
        <f>IF(SUM('Educação Cor NUTS II Tab'!G5)=0,"",'Educação Cor NUTS II Tab'!G5/'BdP_Series Longas'!$F25*100)</f>
        <v/>
      </c>
      <c r="H5" s="33">
        <f>IF(SUM('BdP_Series Longas'!B25*1000)=0,"",SUM('BdP_Series Longas'!B25*1000))</f>
        <v>16177699.999999998</v>
      </c>
      <c r="I5" s="43">
        <f>IF(SUM('BdP_Series Longas'!F25)=0,"",SUM('BdP_Series Longas'!F25))</f>
        <v>9.2046459014569439</v>
      </c>
      <c r="J5" s="33">
        <f>IF(SUM('BdP_Series Longas'!C25*1000)=0,"",SUM('BdP_Series Longas'!C25*1000))</f>
        <v>86932799.999999985</v>
      </c>
    </row>
    <row r="6" spans="1:80" ht="20.100000000000001" customHeight="1" x14ac:dyDescent="0.3">
      <c r="A6" s="31">
        <f>A5+1</f>
        <v>1979</v>
      </c>
      <c r="B6" s="35" t="str">
        <f>IF(SUM('Educação Cor NUTS II Tab'!B6)=0,"",'Educação Cor NUTS II Tab'!B6/'BdP_Series Longas'!$F26*100)</f>
        <v/>
      </c>
      <c r="C6" s="36" t="str">
        <f>IF(SUM('Educação Cor NUTS II Tab'!C6)=0,"",'Educação Cor NUTS II Tab'!C6/'BdP_Series Longas'!$F26*100)</f>
        <v/>
      </c>
      <c r="D6" s="36" t="str">
        <f>IF(SUM('Educação Cor NUTS II Tab'!D6)=0,"",'Educação Cor NUTS II Tab'!D6/'BdP_Series Longas'!$F26*100)</f>
        <v/>
      </c>
      <c r="E6" s="36" t="str">
        <f>IF(SUM('Educação Cor NUTS II Tab'!E6)=0,"",'Educação Cor NUTS II Tab'!E6/'BdP_Series Longas'!$F26*100)</f>
        <v/>
      </c>
      <c r="F6" s="36" t="str">
        <f>IF(SUM('Educação Cor NUTS II Tab'!F6)=0,"",'Educação Cor NUTS II Tab'!F6/'BdP_Series Longas'!$F26*100)</f>
        <v/>
      </c>
      <c r="G6" s="36" t="str">
        <f>IF(SUM('Educação Cor NUTS II Tab'!G6)=0,"",'Educação Cor NUTS II Tab'!G6/'BdP_Series Longas'!$F26*100)</f>
        <v/>
      </c>
      <c r="H6" s="36">
        <f>IF(SUM('BdP_Series Longas'!B26*1000)=0,"",SUM('BdP_Series Longas'!B26*1000))</f>
        <v>18678600</v>
      </c>
      <c r="I6" s="44">
        <f>IF(SUM('BdP_Series Longas'!F26)=0,"",SUM('BdP_Series Longas'!F26))</f>
        <v>11.408777959804269</v>
      </c>
      <c r="J6" s="36">
        <f>IF(SUM('BdP_Series Longas'!C26*1000)=0,"",SUM('BdP_Series Longas'!C26*1000))</f>
        <v>91601700</v>
      </c>
    </row>
    <row r="7" spans="1:80" ht="20.100000000000001" customHeight="1" x14ac:dyDescent="0.3">
      <c r="A7" s="31">
        <f t="shared" ref="A7:A50" si="0">A6+1</f>
        <v>1980</v>
      </c>
      <c r="B7" s="35">
        <f>IF(SUM('Educação Cor NUTS II Tab'!B7)=0,"",'Educação Cor NUTS II Tab'!B7/'BdP_Series Longas'!$F27*100)</f>
        <v>142444.95449304013</v>
      </c>
      <c r="C7" s="36">
        <f>IF(SUM('Educação Cor NUTS II Tab'!C7)=0,"",'Educação Cor NUTS II Tab'!C7/'BdP_Series Longas'!$F27*100)</f>
        <v>66995.334609999176</v>
      </c>
      <c r="D7" s="36">
        <f>IF(SUM('Educação Cor NUTS II Tab'!D7)=0,"",'Educação Cor NUTS II Tab'!D7/'BdP_Series Longas'!$F27*100)</f>
        <v>90057.97916151883</v>
      </c>
      <c r="E7" s="36">
        <f>IF(SUM('Educação Cor NUTS II Tab'!E7)=0,"",'Educação Cor NUTS II Tab'!E7/'BdP_Series Longas'!$F27*100)</f>
        <v>21636.782596161767</v>
      </c>
      <c r="F7" s="36">
        <f>IF(SUM('Educação Cor NUTS II Tab'!F7)=0,"",'Educação Cor NUTS II Tab'!F7/'BdP_Series Longas'!$F27*100)</f>
        <v>2999.6907174038388</v>
      </c>
      <c r="G7" s="36">
        <f>IF(SUM('Educação Cor NUTS II Tab'!G7)=0,"",'Educação Cor NUTS II Tab'!G7/'BdP_Series Longas'!$F27*100)</f>
        <v>324142.47061015374</v>
      </c>
      <c r="H7" s="36">
        <f>IF(SUM('BdP_Series Longas'!B27*1000)=0,"",SUM('BdP_Series Longas'!B27*1000))</f>
        <v>16331500</v>
      </c>
      <c r="I7" s="44">
        <f>IF(SUM('BdP_Series Longas'!F27)=0,"",SUM('BdP_Series Longas'!F27))</f>
        <v>14.868199491779688</v>
      </c>
      <c r="J7" s="36">
        <f>IF(SUM('BdP_Series Longas'!C27*1000)=0,"",SUM('BdP_Series Longas'!C27*1000))</f>
        <v>97847700</v>
      </c>
    </row>
    <row r="8" spans="1:80" ht="20.100000000000001" customHeight="1" x14ac:dyDescent="0.3">
      <c r="A8" s="31">
        <f t="shared" si="0"/>
        <v>1981</v>
      </c>
      <c r="B8" s="35">
        <f>IF(SUM('Educação Cor NUTS II Tab'!B8)=0,"",'Educação Cor NUTS II Tab'!B8/'BdP_Series Longas'!$F28*100)</f>
        <v>143145.42292086198</v>
      </c>
      <c r="C8" s="36">
        <f>IF(SUM('Educação Cor NUTS II Tab'!C8)=0,"",'Educação Cor NUTS II Tab'!C8/'BdP_Series Longas'!$F28*100)</f>
        <v>62902.328814883818</v>
      </c>
      <c r="D8" s="36">
        <f>IF(SUM('Educação Cor NUTS II Tab'!D8)=0,"",'Educação Cor NUTS II Tab'!D8/'BdP_Series Longas'!$F28*100)</f>
        <v>127977.24282408101</v>
      </c>
      <c r="E8" s="36">
        <f>IF(SUM('Educação Cor NUTS II Tab'!E8)=0,"",'Educação Cor NUTS II Tab'!E8/'BdP_Series Longas'!$F28*100)</f>
        <v>20072.178173183849</v>
      </c>
      <c r="F8" s="36">
        <f>IF(SUM('Educação Cor NUTS II Tab'!F8)=0,"",'Educação Cor NUTS II Tab'!F8/'BdP_Series Longas'!$F28*100)</f>
        <v>7264.7599410898365</v>
      </c>
      <c r="G8" s="36">
        <f>IF(SUM('Educação Cor NUTS II Tab'!G8)=0,"",'Educação Cor NUTS II Tab'!G8/'BdP_Series Longas'!$F28*100)</f>
        <v>361364.24699161714</v>
      </c>
      <c r="H8" s="36">
        <f>IF(SUM('BdP_Series Longas'!B28*1000)=0,"",SUM('BdP_Series Longas'!B28*1000))</f>
        <v>18972200</v>
      </c>
      <c r="I8" s="44">
        <f>IF(SUM('BdP_Series Longas'!F28)=0,"",SUM('BdP_Series Longas'!F28))</f>
        <v>17.536711609618287</v>
      </c>
      <c r="J8" s="36">
        <f>IF(SUM('BdP_Series Longas'!C28*1000)=0,"",SUM('BdP_Series Longas'!C28*1000))</f>
        <v>100281799.99999999</v>
      </c>
    </row>
    <row r="9" spans="1:80" ht="20.100000000000001" customHeight="1" x14ac:dyDescent="0.3">
      <c r="A9" s="31">
        <f t="shared" si="0"/>
        <v>1982</v>
      </c>
      <c r="B9" s="35">
        <f>IF(SUM('Educação Cor NUTS II Tab'!B9)=0,"",'Educação Cor NUTS II Tab'!B9/'BdP_Series Longas'!$F29*100)</f>
        <v>140812.64922735078</v>
      </c>
      <c r="C9" s="36">
        <f>IF(SUM('Educação Cor NUTS II Tab'!C9)=0,"",'Educação Cor NUTS II Tab'!C9/'BdP_Series Longas'!$F29*100)</f>
        <v>62150.976669023337</v>
      </c>
      <c r="D9" s="36">
        <f>IF(SUM('Educação Cor NUTS II Tab'!D9)=0,"",'Educação Cor NUTS II Tab'!D9/'BdP_Series Longas'!$F29*100)</f>
        <v>154895.87970912029</v>
      </c>
      <c r="E9" s="36">
        <f>IF(SUM('Educação Cor NUTS II Tab'!E9)=0,"",'Educação Cor NUTS II Tab'!E9/'BdP_Series Longas'!$F29*100)</f>
        <v>19518.001211998791</v>
      </c>
      <c r="F9" s="36">
        <f>IF(SUM('Educação Cor NUTS II Tab'!F9)=0,"",'Educação Cor NUTS II Tab'!F9/'BdP_Series Longas'!$F29*100)</f>
        <v>9464.1667508332503</v>
      </c>
      <c r="G9" s="36">
        <f>IF(SUM('Educação Cor NUTS II Tab'!G9)=0,"",'Educação Cor NUTS II Tab'!G9/'BdP_Series Longas'!$F29*100)</f>
        <v>386841.14993874129</v>
      </c>
      <c r="H9" s="36">
        <f>IF(SUM('BdP_Series Longas'!B29*1000)=0,"",SUM('BdP_Series Longas'!B29*1000))</f>
        <v>19461000</v>
      </c>
      <c r="I9" s="44">
        <f>IF(SUM('BdP_Series Longas'!F29)=0,"",SUM('BdP_Series Longas'!F29))</f>
        <v>20.350444478700989</v>
      </c>
      <c r="J9" s="36">
        <f>IF(SUM('BdP_Series Longas'!C29*1000)=0,"",SUM('BdP_Series Longas'!C29*1000))</f>
        <v>101561299.99999999</v>
      </c>
    </row>
    <row r="10" spans="1:80" ht="20.100000000000001" customHeight="1" x14ac:dyDescent="0.3">
      <c r="A10" s="31">
        <f t="shared" si="0"/>
        <v>1983</v>
      </c>
      <c r="B10" s="35">
        <f>IF(SUM('Educação Cor NUTS II Tab'!B10)=0,"",'Educação Cor NUTS II Tab'!B10/'BdP_Series Longas'!$F30*100)</f>
        <v>123683.72713178294</v>
      </c>
      <c r="C10" s="36">
        <f>IF(SUM('Educação Cor NUTS II Tab'!C10)=0,"",'Educação Cor NUTS II Tab'!C10/'BdP_Series Longas'!$F30*100)</f>
        <v>54848.375193798449</v>
      </c>
      <c r="D10" s="36">
        <f>IF(SUM('Educação Cor NUTS II Tab'!D10)=0,"",'Educação Cor NUTS II Tab'!D10/'BdP_Series Longas'!$F30*100)</f>
        <v>155713.90387596897</v>
      </c>
      <c r="E10" s="36">
        <f>IF(SUM('Educação Cor NUTS II Tab'!E10)=0,"",'Educação Cor NUTS II Tab'!E10/'BdP_Series Longas'!$F30*100)</f>
        <v>17503.147286821702</v>
      </c>
      <c r="F10" s="36">
        <f>IF(SUM('Educação Cor NUTS II Tab'!F10)=0,"",'Educação Cor NUTS II Tab'!F10/'BdP_Series Longas'!$F30*100)</f>
        <v>10711.693023255813</v>
      </c>
      <c r="G10" s="36">
        <f>IF(SUM('Educação Cor NUTS II Tab'!G10)=0,"",'Educação Cor NUTS II Tab'!G10/'BdP_Series Longas'!$F30*100)</f>
        <v>362459.55774035421</v>
      </c>
      <c r="H10" s="36">
        <f>IF(SUM('BdP_Series Longas'!B30*1000)=0,"",SUM('BdP_Series Longas'!B30*1000))</f>
        <v>18795000</v>
      </c>
      <c r="I10" s="44">
        <f>IF(SUM('BdP_Series Longas'!F30)=0,"",SUM('BdP_Series Longas'!F30))</f>
        <v>25.738228252194734</v>
      </c>
      <c r="J10" s="36">
        <f>IF(SUM('BdP_Series Longas'!C30*1000)=0,"",SUM('BdP_Series Longas'!C30*1000))</f>
        <v>103289200</v>
      </c>
    </row>
    <row r="11" spans="1:80" ht="20.100000000000001" customHeight="1" x14ac:dyDescent="0.3">
      <c r="A11" s="31">
        <f t="shared" si="0"/>
        <v>1984</v>
      </c>
      <c r="B11" s="35">
        <f>IF(SUM('Educação Cor NUTS II Tab'!B11)=0,"",'Educação Cor NUTS II Tab'!B11/'BdP_Series Longas'!$F31*100)</f>
        <v>109096.77027104463</v>
      </c>
      <c r="C11" s="36">
        <f>IF(SUM('Educação Cor NUTS II Tab'!C11)=0,"",'Educação Cor NUTS II Tab'!C11/'BdP_Series Longas'!$F31*100)</f>
        <v>48888.373159131268</v>
      </c>
      <c r="D11" s="36">
        <f>IF(SUM('Educação Cor NUTS II Tab'!D11)=0,"",'Educação Cor NUTS II Tab'!D11/'BdP_Series Longas'!$F31*100)</f>
        <v>124548.650277921</v>
      </c>
      <c r="E11" s="36">
        <f>IF(SUM('Educação Cor NUTS II Tab'!E11)=0,"",'Educação Cor NUTS II Tab'!E11/'BdP_Series Longas'!$F31*100)</f>
        <v>15660.049853876566</v>
      </c>
      <c r="F11" s="36">
        <f>IF(SUM('Educação Cor NUTS II Tab'!F11)=0,"",'Educação Cor NUTS II Tab'!F11/'BdP_Series Longas'!$F31*100)</f>
        <v>9903.8381754627226</v>
      </c>
      <c r="G11" s="36">
        <f>IF(SUM('Educação Cor NUTS II Tab'!G11)=0,"",'Educação Cor NUTS II Tab'!G11/'BdP_Series Longas'!$F31*100)</f>
        <v>308100.03445612802</v>
      </c>
      <c r="H11" s="36">
        <f>IF(SUM('BdP_Series Longas'!B31*1000)=0,"",SUM('BdP_Series Longas'!B31*1000))</f>
        <v>16512599.999999998</v>
      </c>
      <c r="I11" s="44">
        <f>IF(SUM('BdP_Series Longas'!F31)=0,"",SUM('BdP_Series Longas'!F31))</f>
        <v>31.704879909887001</v>
      </c>
      <c r="J11" s="36">
        <f>IF(SUM('BdP_Series Longas'!C31*1000)=0,"",SUM('BdP_Series Longas'!C31*1000))</f>
        <v>101974500</v>
      </c>
    </row>
    <row r="12" spans="1:80" ht="20.100000000000001" customHeight="1" x14ac:dyDescent="0.3">
      <c r="A12" s="31">
        <f t="shared" si="0"/>
        <v>1985</v>
      </c>
      <c r="B12" s="35">
        <f>IF(SUM('Educação Cor NUTS II Tab'!B12)=0,"",'Educação Cor NUTS II Tab'!B12/'BdP_Series Longas'!$F32*100)</f>
        <v>90609.780978097813</v>
      </c>
      <c r="C12" s="36">
        <f>IF(SUM('Educação Cor NUTS II Tab'!C12)=0,"",'Educação Cor NUTS II Tab'!C12/'BdP_Series Longas'!$F32*100)</f>
        <v>40866.089908990907</v>
      </c>
      <c r="D12" s="36">
        <f>IF(SUM('Educação Cor NUTS II Tab'!D12)=0,"",'Educação Cor NUTS II Tab'!D12/'BdP_Series Longas'!$F32*100)</f>
        <v>113151.66071607161</v>
      </c>
      <c r="E12" s="36">
        <f>IF(SUM('Educação Cor NUTS II Tab'!E12)=0,"",'Educação Cor NUTS II Tab'!E12/'BdP_Series Longas'!$F32*100)</f>
        <v>13502.475397539754</v>
      </c>
      <c r="F12" s="36">
        <f>IF(SUM('Educação Cor NUTS II Tab'!F12)=0,"",'Educação Cor NUTS II Tab'!F12/'BdP_Series Longas'!$F32*100)</f>
        <v>8953.109310931095</v>
      </c>
      <c r="G12" s="36">
        <f>IF(SUM('Educação Cor NUTS II Tab'!G12)=0,"",'Educação Cor NUTS II Tab'!G12/'BdP_Series Longas'!$F32*100)</f>
        <v>267081.42337225354</v>
      </c>
      <c r="H12" s="36">
        <f>IF(SUM('BdP_Series Longas'!B32*1000)=0,"",SUM('BdP_Series Longas'!B32*1000))</f>
        <v>16178700</v>
      </c>
      <c r="I12" s="44">
        <f>IF(SUM('BdP_Series Longas'!F32)=0,"",SUM('BdP_Series Longas'!F32))</f>
        <v>37.082089413858959</v>
      </c>
      <c r="J12" s="36">
        <f>IF(SUM('BdP_Series Longas'!C32*1000)=0,"",SUM('BdP_Series Longas'!C32*1000))</f>
        <v>102904099.99999999</v>
      </c>
    </row>
    <row r="13" spans="1:80" ht="20.100000000000001" customHeight="1" x14ac:dyDescent="0.3">
      <c r="A13" s="31">
        <f t="shared" si="0"/>
        <v>1986</v>
      </c>
      <c r="B13" s="35">
        <f>IF(SUM('Educação Cor NUTS II Tab'!B13)=0,"",'Educação Cor NUTS II Tab'!B13/'BdP_Series Longas'!$F33*100)</f>
        <v>76957.746035791148</v>
      </c>
      <c r="C13" s="36">
        <f>IF(SUM('Educação Cor NUTS II Tab'!C13)=0,"",'Educação Cor NUTS II Tab'!C13/'BdP_Series Longas'!$F33*100)</f>
        <v>35132.9369407634</v>
      </c>
      <c r="D13" s="36">
        <f>IF(SUM('Educação Cor NUTS II Tab'!D13)=0,"",'Educação Cor NUTS II Tab'!D13/'BdP_Series Longas'!$F33*100)</f>
        <v>89684.708998754111</v>
      </c>
      <c r="E13" s="36">
        <f>IF(SUM('Educação Cor NUTS II Tab'!E13)=0,"",'Educação Cor NUTS II Tab'!E13/'BdP_Series Longas'!$F33*100)</f>
        <v>11831.794314191869</v>
      </c>
      <c r="F13" s="36">
        <f>IF(SUM('Educação Cor NUTS II Tab'!F13)=0,"",'Educação Cor NUTS II Tab'!F13/'BdP_Series Longas'!$F33*100)</f>
        <v>6365.9140049835778</v>
      </c>
      <c r="G13" s="36">
        <f>IF(SUM('Educação Cor NUTS II Tab'!G13)=0,"",'Educação Cor NUTS II Tab'!G13/'BdP_Series Longas'!$F33*100)</f>
        <v>219974.18970554977</v>
      </c>
      <c r="H13" s="36">
        <f>IF(SUM('BdP_Series Longas'!B33*1000)=0,"",SUM('BdP_Series Longas'!B33*1000))</f>
        <v>17181400</v>
      </c>
      <c r="I13" s="44">
        <f>IF(SUM('BdP_Series Longas'!F33)=0,"",SUM('BdP_Series Longas'!F33))</f>
        <v>41.109571979000542</v>
      </c>
      <c r="J13" s="36">
        <f>IF(SUM('BdP_Series Longas'!C33*1000)=0,"",SUM('BdP_Series Longas'!C33*1000))</f>
        <v>106082500</v>
      </c>
    </row>
    <row r="14" spans="1:80" ht="20.100000000000001" customHeight="1" x14ac:dyDescent="0.3">
      <c r="A14" s="31">
        <f t="shared" si="0"/>
        <v>1987</v>
      </c>
      <c r="B14" s="35">
        <f>IF(SUM('Educação Cor NUTS II Tab'!B14)=0,"",'Educação Cor NUTS II Tab'!B14/'BdP_Series Longas'!$F34*100)</f>
        <v>122877.15530068534</v>
      </c>
      <c r="C14" s="36">
        <f>IF(SUM('Educação Cor NUTS II Tab'!C14)=0,"",'Educação Cor NUTS II Tab'!C14/'BdP_Series Longas'!$F34*100)</f>
        <v>65170.585774331244</v>
      </c>
      <c r="D14" s="36">
        <f>IF(SUM('Educação Cor NUTS II Tab'!D14)=0,"",'Educação Cor NUTS II Tab'!D14/'BdP_Series Longas'!$F34*100)</f>
        <v>169966.18422338797</v>
      </c>
      <c r="E14" s="36">
        <f>IF(SUM('Educação Cor NUTS II Tab'!E14)=0,"",'Educação Cor NUTS II Tab'!E14/'BdP_Series Longas'!$F34*100)</f>
        <v>17070.898439281875</v>
      </c>
      <c r="F14" s="36">
        <f>IF(SUM('Educação Cor NUTS II Tab'!F14)=0,"",'Educação Cor NUTS II Tab'!F14/'BdP_Series Longas'!$F34*100)</f>
        <v>14536.374224799889</v>
      </c>
      <c r="G14" s="36">
        <f>IF(SUM('Educação Cor NUTS II Tab'!G14)=0,"",'Educação Cor NUTS II Tab'!G14/'BdP_Series Longas'!$F34*100)</f>
        <v>389619.4201028049</v>
      </c>
      <c r="H14" s="36">
        <f>IF(SUM('BdP_Series Longas'!B34*1000)=0,"",SUM('BdP_Series Longas'!B34*1000))</f>
        <v>20724800</v>
      </c>
      <c r="I14" s="44">
        <f>IF(SUM('BdP_Series Longas'!F34)=0,"",SUM('BdP_Series Longas'!F34))</f>
        <v>44.426484212151621</v>
      </c>
      <c r="J14" s="36">
        <f>IF(SUM('BdP_Series Longas'!C34*1000)=0,"",SUM('BdP_Series Longas'!C34*1000))</f>
        <v>113307700</v>
      </c>
    </row>
    <row r="15" spans="1:80" ht="20.100000000000001" customHeight="1" x14ac:dyDescent="0.3">
      <c r="A15" s="31">
        <f t="shared" si="0"/>
        <v>1988</v>
      </c>
      <c r="B15" s="35">
        <f>IF(SUM('Educação Cor NUTS II Tab'!B15)=0,"",'Educação Cor NUTS II Tab'!B15/'BdP_Series Longas'!$F35*100)</f>
        <v>146882.27434293725</v>
      </c>
      <c r="C15" s="36">
        <f>IF(SUM('Educação Cor NUTS II Tab'!C15)=0,"",'Educação Cor NUTS II Tab'!C15/'BdP_Series Longas'!$F35*100)</f>
        <v>78773.520284356957</v>
      </c>
      <c r="D15" s="36">
        <f>IF(SUM('Educação Cor NUTS II Tab'!D15)=0,"",'Educação Cor NUTS II Tab'!D15/'BdP_Series Longas'!$F35*100)</f>
        <v>153640.86554564408</v>
      </c>
      <c r="E15" s="36">
        <f>IF(SUM('Educação Cor NUTS II Tab'!E15)=0,"",'Educação Cor NUTS II Tab'!E15/'BdP_Series Longas'!$F35*100)</f>
        <v>23035.329813048978</v>
      </c>
      <c r="F15" s="36">
        <f>IF(SUM('Educação Cor NUTS II Tab'!F15)=0,"",'Educação Cor NUTS II Tab'!F15/'BdP_Series Longas'!$F35*100)</f>
        <v>14760.698588468505</v>
      </c>
      <c r="G15" s="36">
        <f>IF(SUM('Educação Cor NUTS II Tab'!G15)=0,"",'Educação Cor NUTS II Tab'!G15/'BdP_Series Longas'!$F35*100)</f>
        <v>417091.0431189636</v>
      </c>
      <c r="H15" s="36">
        <f>IF(SUM('BdP_Series Longas'!B35*1000)=0,"",SUM('BdP_Series Longas'!B35*1000))</f>
        <v>23626000</v>
      </c>
      <c r="I15" s="44">
        <f>IF(SUM('BdP_Series Longas'!F35)=0,"",SUM('BdP_Series Longas'!F35))</f>
        <v>49.536950816896635</v>
      </c>
      <c r="J15" s="36">
        <f>IF(SUM('BdP_Series Longas'!C35*1000)=0,"",SUM('BdP_Series Longas'!C35*1000))</f>
        <v>120542100</v>
      </c>
    </row>
    <row r="16" spans="1:80" ht="20.100000000000001" customHeight="1" x14ac:dyDescent="0.3">
      <c r="A16" s="31">
        <f t="shared" si="0"/>
        <v>1989</v>
      </c>
      <c r="B16" s="35">
        <f>IF(SUM('Educação Cor NUTS II Tab'!B16)=0,"",'Educação Cor NUTS II Tab'!B16/'BdP_Series Longas'!$F36*100)</f>
        <v>129730.90467738568</v>
      </c>
      <c r="C16" s="36">
        <f>IF(SUM('Educação Cor NUTS II Tab'!C16)=0,"",'Educação Cor NUTS II Tab'!C16/'BdP_Series Longas'!$F36*100)</f>
        <v>88747.345404647567</v>
      </c>
      <c r="D16" s="36">
        <f>IF(SUM('Educação Cor NUTS II Tab'!D16)=0,"",'Educação Cor NUTS II Tab'!D16/'BdP_Series Longas'!$F36*100)</f>
        <v>131392.07857292012</v>
      </c>
      <c r="E16" s="36">
        <f>IF(SUM('Educação Cor NUTS II Tab'!E16)=0,"",'Educação Cor NUTS II Tab'!E16/'BdP_Series Longas'!$F36*100)</f>
        <v>26554.972779882475</v>
      </c>
      <c r="F16" s="36">
        <f>IF(SUM('Educação Cor NUTS II Tab'!F16)=0,"",'Educação Cor NUTS II Tab'!F16/'BdP_Series Longas'!$F36*100)</f>
        <v>20415.772231005583</v>
      </c>
      <c r="G16" s="36">
        <f>IF(SUM('Educação Cor NUTS II Tab'!G16)=0,"",'Educação Cor NUTS II Tab'!G16/'BdP_Series Longas'!$F36*100)</f>
        <v>396842.59366873046</v>
      </c>
      <c r="H16" s="36">
        <f>IF(SUM('BdP_Series Longas'!B36*1000)=0,"",SUM('BdP_Series Longas'!B36*1000))</f>
        <v>24559000</v>
      </c>
      <c r="I16" s="44">
        <f>IF(SUM('BdP_Series Longas'!F36)=0,"",SUM('BdP_Series Longas'!F36))</f>
        <v>54.599942994421589</v>
      </c>
      <c r="J16" s="36">
        <f>IF(SUM('BdP_Series Longas'!C36*1000)=0,"",SUM('BdP_Series Longas'!C36*1000))</f>
        <v>127437199.99999999</v>
      </c>
    </row>
    <row r="17" spans="1:10" ht="20.100000000000001" customHeight="1" x14ac:dyDescent="0.3">
      <c r="A17" s="31">
        <f t="shared" si="0"/>
        <v>1990</v>
      </c>
      <c r="B17" s="35">
        <f>IF(SUM('Educação Cor NUTS II Tab'!B17)=0,"",'Educação Cor NUTS II Tab'!B17/'BdP_Series Longas'!$F37*100)</f>
        <v>151574.79884679712</v>
      </c>
      <c r="C17" s="36">
        <f>IF(SUM('Educação Cor NUTS II Tab'!C17)=0,"",'Educação Cor NUTS II Tab'!C17/'BdP_Series Longas'!$F37*100)</f>
        <v>104569.98935304797</v>
      </c>
      <c r="D17" s="36">
        <f>IF(SUM('Educação Cor NUTS II Tab'!D17)=0,"",'Educação Cor NUTS II Tab'!D17/'BdP_Series Longas'!$F37*100)</f>
        <v>154948.96596359473</v>
      </c>
      <c r="E17" s="36">
        <f>IF(SUM('Educação Cor NUTS II Tab'!E17)=0,"",'Educação Cor NUTS II Tab'!E17/'BdP_Series Longas'!$F37*100)</f>
        <v>31595.254427010455</v>
      </c>
      <c r="F17" s="36">
        <f>IF(SUM('Educação Cor NUTS II Tab'!F17)=0,"",'Educação Cor NUTS II Tab'!F17/'BdP_Series Longas'!$F37*100)</f>
        <v>25173.175538042029</v>
      </c>
      <c r="G17" s="36">
        <f>IF(SUM('Educação Cor NUTS II Tab'!G17)=0,"",'Educação Cor NUTS II Tab'!G17/'BdP_Series Longas'!$F37*100)</f>
        <v>467862.33239713317</v>
      </c>
      <c r="H17" s="36">
        <f>IF(SUM('BdP_Series Longas'!B37*1000)=0,"",SUM('BdP_Series Longas'!B37*1000))</f>
        <v>26385300</v>
      </c>
      <c r="I17" s="44">
        <f>IF(SUM('BdP_Series Longas'!F37)=0,"",SUM('BdP_Series Longas'!F37))</f>
        <v>58.236593860975617</v>
      </c>
      <c r="J17" s="36">
        <f>IF(SUM('BdP_Series Longas'!C37*1000)=0,"",SUM('BdP_Series Longas'!C37*1000))</f>
        <v>135286800</v>
      </c>
    </row>
    <row r="18" spans="1:10" ht="20.100000000000001" customHeight="1" x14ac:dyDescent="0.3">
      <c r="A18" s="31">
        <f t="shared" si="0"/>
        <v>1991</v>
      </c>
      <c r="B18" s="35">
        <f>IF(SUM('Educação Cor NUTS II Tab'!B18)=0,"",'Educação Cor NUTS II Tab'!B18/'BdP_Series Longas'!$F38*100)</f>
        <v>182486.11581291762</v>
      </c>
      <c r="C18" s="36">
        <f>IF(SUM('Educação Cor NUTS II Tab'!C18)=0,"",'Educação Cor NUTS II Tab'!C18/'BdP_Series Longas'!$F38*100)</f>
        <v>118879.15293244248</v>
      </c>
      <c r="D18" s="36">
        <f>IF(SUM('Educação Cor NUTS II Tab'!D18)=0,"",'Educação Cor NUTS II Tab'!D18/'BdP_Series Longas'!$F38*100)</f>
        <v>207265.82999257612</v>
      </c>
      <c r="E18" s="36">
        <f>IF(SUM('Educação Cor NUTS II Tab'!E18)=0,"",'Educação Cor NUTS II Tab'!E18/'BdP_Series Longas'!$F38*100)</f>
        <v>31265.570403365506</v>
      </c>
      <c r="F18" s="36">
        <f>IF(SUM('Educação Cor NUTS II Tab'!F18)=0,"",'Educação Cor NUTS II Tab'!F18/'BdP_Series Longas'!$F38*100)</f>
        <v>35020.368473150214</v>
      </c>
      <c r="G18" s="36">
        <f>IF(SUM('Educação Cor NUTS II Tab'!G18)=0,"",'Educação Cor NUTS II Tab'!G18/'BdP_Series Longas'!$F38*100)</f>
        <v>574917.40292016848</v>
      </c>
      <c r="H18" s="36">
        <f>IF(SUM('BdP_Series Longas'!B38*1000)=0,"",SUM('BdP_Series Longas'!B38*1000))</f>
        <v>28281100.000000004</v>
      </c>
      <c r="I18" s="44">
        <f>IF(SUM('BdP_Series Longas'!F38)=0,"",SUM('BdP_Series Longas'!F38))</f>
        <v>61.441386650448528</v>
      </c>
      <c r="J18" s="36">
        <f>IF(SUM('BdP_Series Longas'!C38*1000)=0,"",SUM('BdP_Series Longas'!C38*1000))</f>
        <v>139222200</v>
      </c>
    </row>
    <row r="19" spans="1:10" ht="20.100000000000001" customHeight="1" x14ac:dyDescent="0.3">
      <c r="A19" s="31">
        <f t="shared" si="0"/>
        <v>1992</v>
      </c>
      <c r="B19" s="35">
        <f>IF(SUM('Educação Cor NUTS II Tab'!B19)=0,"",'Educação Cor NUTS II Tab'!B19/'BdP_Series Longas'!$F39*100)</f>
        <v>213828.53385454172</v>
      </c>
      <c r="C19" s="36">
        <f>IF(SUM('Educação Cor NUTS II Tab'!C19)=0,"",'Educação Cor NUTS II Tab'!C19/'BdP_Series Longas'!$F39*100)</f>
        <v>141866.58327332578</v>
      </c>
      <c r="D19" s="36">
        <f>IF(SUM('Educação Cor NUTS II Tab'!D19)=0,"",'Educação Cor NUTS II Tab'!D19/'BdP_Series Longas'!$F39*100)</f>
        <v>240105.09017590786</v>
      </c>
      <c r="E19" s="36">
        <f>IF(SUM('Educação Cor NUTS II Tab'!E19)=0,"",'Educação Cor NUTS II Tab'!E19/'BdP_Series Longas'!$F39*100)</f>
        <v>39901.554243390601</v>
      </c>
      <c r="F19" s="36">
        <f>IF(SUM('Educação Cor NUTS II Tab'!F19)=0,"",'Educação Cor NUTS II Tab'!F19/'BdP_Series Longas'!$F39*100)</f>
        <v>39060.641333196174</v>
      </c>
      <c r="G19" s="36">
        <f>IF(SUM('Educação Cor NUTS II Tab'!G19)=0,"",'Educação Cor NUTS II Tab'!G19/'BdP_Series Longas'!$F39*100)</f>
        <v>674762.00065472233</v>
      </c>
      <c r="H19" s="36">
        <f>IF(SUM('BdP_Series Longas'!B39*1000)=0,"",SUM('BdP_Series Longas'!B39*1000))</f>
        <v>30673600</v>
      </c>
      <c r="I19" s="44">
        <f>IF(SUM('BdP_Series Longas'!F39)=0,"",SUM('BdP_Series Longas'!F39))</f>
        <v>63.383495905273591</v>
      </c>
      <c r="J19" s="36">
        <f>IF(SUM('BdP_Series Longas'!C39*1000)=0,"",SUM('BdP_Series Longas'!C39*1000))</f>
        <v>141620500</v>
      </c>
    </row>
    <row r="20" spans="1:10" ht="20.100000000000001" customHeight="1" x14ac:dyDescent="0.3">
      <c r="A20" s="31">
        <f t="shared" si="0"/>
        <v>1993</v>
      </c>
      <c r="B20" s="35">
        <f>IF(SUM('Educação Cor NUTS II Tab'!B20)=0,"",'Educação Cor NUTS II Tab'!B20/'BdP_Series Longas'!$F40*100)</f>
        <v>251051.29920067271</v>
      </c>
      <c r="C20" s="36">
        <f>IF(SUM('Educação Cor NUTS II Tab'!C20)=0,"",'Educação Cor NUTS II Tab'!C20/'BdP_Series Longas'!$F40*100)</f>
        <v>169453.59013857527</v>
      </c>
      <c r="D20" s="36">
        <f>IF(SUM('Educação Cor NUTS II Tab'!D20)=0,"",'Educação Cor NUTS II Tab'!D20/'BdP_Series Longas'!$F40*100)</f>
        <v>281085.26199934247</v>
      </c>
      <c r="E20" s="36">
        <f>IF(SUM('Educação Cor NUTS II Tab'!E20)=0,"",'Educação Cor NUTS II Tab'!E20/'BdP_Series Longas'!$F40*100)</f>
        <v>48331.724703688342</v>
      </c>
      <c r="F20" s="36">
        <f>IF(SUM('Educação Cor NUTS II Tab'!F20)=0,"",'Educação Cor NUTS II Tab'!F20/'BdP_Series Longas'!$F40*100)</f>
        <v>44497.568859112507</v>
      </c>
      <c r="G20" s="36">
        <f>IF(SUM('Educação Cor NUTS II Tab'!G20)=0,"",'Educação Cor NUTS II Tab'!G20/'BdP_Series Longas'!$F40*100)</f>
        <v>794419.49601712311</v>
      </c>
      <c r="H20" s="36">
        <f>IF(SUM('BdP_Series Longas'!B40*1000)=0,"",SUM('BdP_Series Longas'!B40*1000))</f>
        <v>28718400</v>
      </c>
      <c r="I20" s="44">
        <f>IF(SUM('BdP_Series Longas'!F40)=0,"",SUM('BdP_Series Longas'!F40))</f>
        <v>64.603529444537287</v>
      </c>
      <c r="J20" s="36">
        <f>IF(SUM('BdP_Series Longas'!C40*1000)=0,"",SUM('BdP_Series Longas'!C40*1000))</f>
        <v>139253900.00000003</v>
      </c>
    </row>
    <row r="21" spans="1:10" ht="20.100000000000001" customHeight="1" x14ac:dyDescent="0.3">
      <c r="A21" s="31">
        <f t="shared" si="0"/>
        <v>1994</v>
      </c>
      <c r="B21" s="35">
        <f>IF(SUM('Educação Cor NUTS II Tab'!B21)=0,"",'Educação Cor NUTS II Tab'!B21/'BdP_Series Longas'!$F41*100)</f>
        <v>197712.38460938598</v>
      </c>
      <c r="C21" s="36">
        <f>IF(SUM('Educação Cor NUTS II Tab'!C21)=0,"",'Educação Cor NUTS II Tab'!C21/'BdP_Series Longas'!$F41*100)</f>
        <v>135505.18704867666</v>
      </c>
      <c r="D21" s="36">
        <f>IF(SUM('Educação Cor NUTS II Tab'!D21)=0,"",'Educação Cor NUTS II Tab'!D21/'BdP_Series Longas'!$F41*100)</f>
        <v>221148.52254472295</v>
      </c>
      <c r="E21" s="36">
        <f>IF(SUM('Educação Cor NUTS II Tab'!E21)=0,"",'Educação Cor NUTS II Tab'!E21/'BdP_Series Longas'!$F41*100)</f>
        <v>39708.267874874582</v>
      </c>
      <c r="F21" s="36">
        <f>IF(SUM('Educação Cor NUTS II Tab'!F21)=0,"",'Educação Cor NUTS II Tab'!F21/'BdP_Series Longas'!$F41*100)</f>
        <v>34338.598458027256</v>
      </c>
      <c r="G21" s="36">
        <f>IF(SUM('Educação Cor NUTS II Tab'!G21)=0,"",'Educação Cor NUTS II Tab'!G21/'BdP_Series Longas'!$F41*100)</f>
        <v>628411.23146929999</v>
      </c>
      <c r="H21" s="36">
        <f>IF(SUM('BdP_Series Longas'!B41*1000)=0,"",SUM('BdP_Series Longas'!B41*1000))</f>
        <v>28524200</v>
      </c>
      <c r="I21" s="44">
        <f>IF(SUM('BdP_Series Longas'!F41)=0,"",SUM('BdP_Series Longas'!F41))</f>
        <v>67.434318929189942</v>
      </c>
      <c r="J21" s="36">
        <f>IF(SUM('BdP_Series Longas'!C41*1000)=0,"",SUM('BdP_Series Longas'!C41*1000))</f>
        <v>141751500</v>
      </c>
    </row>
    <row r="22" spans="1:10" ht="20.100000000000001" customHeight="1" x14ac:dyDescent="0.3">
      <c r="A22" s="31">
        <f t="shared" si="0"/>
        <v>1995</v>
      </c>
      <c r="B22" s="35">
        <f>IF(SUM('Educação Cor NUTS II Tab'!B22)=0,"",'Educação Cor NUTS II Tab'!B22/'BdP_Series Longas'!$F42*100)</f>
        <v>259999.58905673234</v>
      </c>
      <c r="C22" s="36">
        <f>IF(SUM('Educação Cor NUTS II Tab'!C22)=0,"",'Educação Cor NUTS II Tab'!C22/'BdP_Series Longas'!$F42*100)</f>
        <v>199884.07713610062</v>
      </c>
      <c r="D22" s="36">
        <f>IF(SUM('Educação Cor NUTS II Tab'!D22)=0,"",'Educação Cor NUTS II Tab'!D22/'BdP_Series Longas'!$F42*100)</f>
        <v>214912.95511625853</v>
      </c>
      <c r="E22" s="36">
        <f>IF(SUM('Educação Cor NUTS II Tab'!E22)=0,"",'Educação Cor NUTS II Tab'!E22/'BdP_Series Longas'!$F42*100)</f>
        <v>64624.175314679131</v>
      </c>
      <c r="F22" s="36">
        <f>IF(SUM('Educação Cor NUTS II Tab'!F22)=0,"",'Educação Cor NUTS II Tab'!F22/'BdP_Series Longas'!$F42*100)</f>
        <v>40577.970546426433</v>
      </c>
      <c r="G22" s="36">
        <f>IF(SUM('Educação Cor NUTS II Tab'!G22)=0,"",'Educação Cor NUTS II Tab'!G22/'BdP_Series Longas'!$F42*100)</f>
        <v>779998.7671701971</v>
      </c>
      <c r="H22" s="36">
        <f>IF(SUM('BdP_Series Longas'!B42*1000)=0,"",SUM('BdP_Series Longas'!B42*1000))</f>
        <v>29749800.000000004</v>
      </c>
      <c r="I22" s="44">
        <f>IF(SUM('BdP_Series Longas'!F42)=0,"",SUM('BdP_Series Longas'!F42))</f>
        <v>69.671728885572335</v>
      </c>
      <c r="J22" s="36">
        <f>IF(SUM('BdP_Series Longas'!C42*1000)=0,"",SUM('BdP_Series Longas'!C42*1000))</f>
        <v>145127400</v>
      </c>
    </row>
    <row r="23" spans="1:10" ht="20.100000000000001" customHeight="1" x14ac:dyDescent="0.3">
      <c r="A23" s="31">
        <f t="shared" si="0"/>
        <v>1996</v>
      </c>
      <c r="B23" s="35">
        <f>IF(SUM('Educação Cor NUTS II Tab'!B23)=0,"",'Educação Cor NUTS II Tab'!B23/'BdP_Series Longas'!$F43*100)</f>
        <v>216914.58879522857</v>
      </c>
      <c r="C23" s="36">
        <f>IF(SUM('Educação Cor NUTS II Tab'!C23)=0,"",'Educação Cor NUTS II Tab'!C23/'BdP_Series Longas'!$F43*100)</f>
        <v>147841.22811741833</v>
      </c>
      <c r="D23" s="36">
        <f>IF(SUM('Educação Cor NUTS II Tab'!D23)=0,"",'Educação Cor NUTS II Tab'!D23/'BdP_Series Longas'!$F43*100)</f>
        <v>195101.94858118321</v>
      </c>
      <c r="E23" s="36">
        <f>IF(SUM('Educação Cor NUTS II Tab'!E23)=0,"",'Educação Cor NUTS II Tab'!E23/'BdP_Series Longas'!$F43*100)</f>
        <v>48472.533808989618</v>
      </c>
      <c r="F23" s="36">
        <f>IF(SUM('Educação Cor NUTS II Tab'!F23)=0,"",'Educação Cor NUTS II Tab'!F23/'BdP_Series Longas'!$F43*100)</f>
        <v>23024.45355927007</v>
      </c>
      <c r="G23" s="36">
        <f>IF(SUM('Educação Cor NUTS II Tab'!G23)=0,"",'Educação Cor NUTS II Tab'!G23/'BdP_Series Longas'!$F43*100)</f>
        <v>631354.75286208966</v>
      </c>
      <c r="H23" s="36">
        <f>IF(SUM('BdP_Series Longas'!B43*1000)=0,"",SUM('BdP_Series Longas'!B43*1000))</f>
        <v>31292899.999999996</v>
      </c>
      <c r="I23" s="44">
        <f>IF(SUM('BdP_Series Longas'!F43)=0,"",SUM('BdP_Series Longas'!F43))</f>
        <v>71.831309977662656</v>
      </c>
      <c r="J23" s="36">
        <f>IF(SUM('BdP_Series Longas'!C43*1000)=0,"",SUM('BdP_Series Longas'!C43*1000))</f>
        <v>150213099.99999997</v>
      </c>
    </row>
    <row r="24" spans="1:10" ht="20.100000000000001" customHeight="1" x14ac:dyDescent="0.3">
      <c r="A24" s="31">
        <f t="shared" si="0"/>
        <v>1997</v>
      </c>
      <c r="B24" s="35">
        <f>IF(SUM('Educação Cor NUTS II Tab'!B24)=0,"",'Educação Cor NUTS II Tab'!B24/'BdP_Series Longas'!$F44*100)</f>
        <v>234874.7290020939</v>
      </c>
      <c r="C24" s="36">
        <f>IF(SUM('Educação Cor NUTS II Tab'!C24)=0,"",'Educação Cor NUTS II Tab'!C24/'BdP_Series Longas'!$F44*100)</f>
        <v>164515.77934507898</v>
      </c>
      <c r="D24" s="36">
        <f>IF(SUM('Educação Cor NUTS II Tab'!D24)=0,"",'Educação Cor NUTS II Tab'!D24/'BdP_Series Longas'!$F44*100)</f>
        <v>221423.75333237043</v>
      </c>
      <c r="E24" s="36">
        <f>IF(SUM('Educação Cor NUTS II Tab'!E24)=0,"",'Educação Cor NUTS II Tab'!E24/'BdP_Series Longas'!$F44*100)</f>
        <v>49665.140934363451</v>
      </c>
      <c r="F24" s="36">
        <f>IF(SUM('Educação Cor NUTS II Tab'!F24)=0,"",'Educação Cor NUTS II Tab'!F24/'BdP_Series Longas'!$F44*100)</f>
        <v>41387.617445302887</v>
      </c>
      <c r="G24" s="36">
        <f>IF(SUM('Educação Cor NUTS II Tab'!G24)=0,"",'Educação Cor NUTS II Tab'!G24/'BdP_Series Longas'!$F44*100)</f>
        <v>711867.02005920955</v>
      </c>
      <c r="H24" s="36">
        <f>IF(SUM('BdP_Series Longas'!B44*1000)=0,"",SUM('BdP_Series Longas'!B44*1000))</f>
        <v>35724700</v>
      </c>
      <c r="I24" s="44">
        <f>IF(SUM('BdP_Series Longas'!F44)=0,"",SUM('BdP_Series Longas'!F44))</f>
        <v>74.467805188007191</v>
      </c>
      <c r="J24" s="36">
        <f>IF(SUM('BdP_Series Longas'!C44*1000)=0,"",SUM('BdP_Series Longas'!C44*1000))</f>
        <v>156823600</v>
      </c>
    </row>
    <row r="25" spans="1:10" ht="20.100000000000001" customHeight="1" x14ac:dyDescent="0.3">
      <c r="A25" s="31">
        <f t="shared" si="0"/>
        <v>1998</v>
      </c>
      <c r="B25" s="35">
        <f>IF(SUM('Educação Cor NUTS II Tab'!B25)=0,"",'Educação Cor NUTS II Tab'!B25/'BdP_Series Longas'!$F45*100)</f>
        <v>252748.32404144132</v>
      </c>
      <c r="C25" s="36">
        <f>IF(SUM('Educação Cor NUTS II Tab'!C25)=0,"",'Educação Cor NUTS II Tab'!C25/'BdP_Series Longas'!$F45*100)</f>
        <v>174491.52078174826</v>
      </c>
      <c r="D25" s="36">
        <f>IF(SUM('Educação Cor NUTS II Tab'!D25)=0,"",'Educação Cor NUTS II Tab'!D25/'BdP_Series Longas'!$F45*100)</f>
        <v>273898.81140892598</v>
      </c>
      <c r="E25" s="36">
        <f>IF(SUM('Educação Cor NUTS II Tab'!E25)=0,"",'Educação Cor NUTS II Tab'!E25/'BdP_Series Longas'!$F45*100)</f>
        <v>56048.791523834268</v>
      </c>
      <c r="F25" s="36">
        <f>IF(SUM('Educação Cor NUTS II Tab'!F25)=0,"",'Educação Cor NUTS II Tab'!F25/'BdP_Series Longas'!$F45*100)</f>
        <v>38070.877261472328</v>
      </c>
      <c r="G25" s="36">
        <f>IF(SUM('Educação Cor NUTS II Tab'!G25)=0,"",'Educação Cor NUTS II Tab'!G25/'BdP_Series Longas'!$F45*100)</f>
        <v>795258.32501742209</v>
      </c>
      <c r="H25" s="36">
        <f>IF(SUM('BdP_Series Longas'!B45*1000)=0,"",SUM('BdP_Series Longas'!B45*1000))</f>
        <v>39916899.999999993</v>
      </c>
      <c r="I25" s="44">
        <f>IF(SUM('BdP_Series Longas'!F45)=0,"",SUM('BdP_Series Longas'!F45))</f>
        <v>76.291245061615513</v>
      </c>
      <c r="J25" s="36">
        <f>IF(SUM('BdP_Series Longas'!C45*1000)=0,"",SUM('BdP_Series Longas'!C45*1000))</f>
        <v>164363700</v>
      </c>
    </row>
    <row r="26" spans="1:10" ht="20.100000000000001" customHeight="1" x14ac:dyDescent="0.3">
      <c r="A26" s="31">
        <f t="shared" si="0"/>
        <v>1999</v>
      </c>
      <c r="B26" s="35">
        <f>IF(SUM('Educação Cor NUTS II Tab'!B26)=0,"",'Educação Cor NUTS II Tab'!B26/'BdP_Series Longas'!$F46*100)</f>
        <v>380276.06907365518</v>
      </c>
      <c r="C26" s="36">
        <f>IF(SUM('Educação Cor NUTS II Tab'!C26)=0,"",'Educação Cor NUTS II Tab'!C26/'BdP_Series Longas'!$F46*100)</f>
        <v>241659.30841132285</v>
      </c>
      <c r="D26" s="36">
        <f>IF(SUM('Educação Cor NUTS II Tab'!D26)=0,"",'Educação Cor NUTS II Tab'!D26/'BdP_Series Longas'!$F46*100)</f>
        <v>339795.06817226618</v>
      </c>
      <c r="E26" s="36">
        <f>IF(SUM('Educação Cor NUTS II Tab'!E26)=0,"",'Educação Cor NUTS II Tab'!E26/'BdP_Series Longas'!$F46*100)</f>
        <v>68695.031832660301</v>
      </c>
      <c r="F26" s="36">
        <f>IF(SUM('Educação Cor NUTS II Tab'!F26)=0,"",'Educação Cor NUTS II Tab'!F26/'BdP_Series Longas'!$F46*100)</f>
        <v>39254.303904377324</v>
      </c>
      <c r="G26" s="36">
        <f>IF(SUM('Educação Cor NUTS II Tab'!G26)=0,"",'Educação Cor NUTS II Tab'!G26/'BdP_Series Longas'!$F46*100)</f>
        <v>1069679.7813942819</v>
      </c>
      <c r="H26" s="36">
        <f>IF(SUM('BdP_Series Longas'!B46*1000)=0,"",SUM('BdP_Series Longas'!B46*1000))</f>
        <v>42339600</v>
      </c>
      <c r="I26" s="44">
        <f>IF(SUM('BdP_Series Longas'!F46)=0,"",SUM('BdP_Series Longas'!F46))</f>
        <v>77.940981964874496</v>
      </c>
      <c r="J26" s="36">
        <f>IF(SUM('BdP_Series Longas'!C46*1000)=0,"",SUM('BdP_Series Longas'!C46*1000))</f>
        <v>170784700</v>
      </c>
    </row>
    <row r="27" spans="1:10" ht="20.100000000000001" customHeight="1" x14ac:dyDescent="0.3">
      <c r="A27" s="31">
        <f t="shared" si="0"/>
        <v>2000</v>
      </c>
      <c r="B27" s="35">
        <f>IF(SUM('Educação Cor NUTS II Tab'!B27)=0,"",'Educação Cor NUTS II Tab'!B27/'BdP_Series Longas'!$F47*100)</f>
        <v>260303.06849113791</v>
      </c>
      <c r="C27" s="36">
        <f>IF(SUM('Educação Cor NUTS II Tab'!C27)=0,"",'Educação Cor NUTS II Tab'!C27/'BdP_Series Longas'!$F47*100)</f>
        <v>196330.28047212947</v>
      </c>
      <c r="D27" s="36">
        <f>IF(SUM('Educação Cor NUTS II Tab'!D27)=0,"",'Educação Cor NUTS II Tab'!D27/'BdP_Series Longas'!$F47*100)</f>
        <v>293392.4416044181</v>
      </c>
      <c r="E27" s="36">
        <f>IF(SUM('Educação Cor NUTS II Tab'!E27)=0,"",'Educação Cor NUTS II Tab'!E27/'BdP_Series Longas'!$F47*100)</f>
        <v>65075.767122784477</v>
      </c>
      <c r="F27" s="36">
        <f>IF(SUM('Educação Cor NUTS II Tab'!F27)=0,"",'Educação Cor NUTS II Tab'!F27/'BdP_Series Longas'!$F47*100)</f>
        <v>68384.704434112471</v>
      </c>
      <c r="G27" s="36">
        <f>IF(SUM('Educação Cor NUTS II Tab'!G27)=0,"",'Educação Cor NUTS II Tab'!G27/'BdP_Series Longas'!$F47*100)</f>
        <v>883486.26212458254</v>
      </c>
      <c r="H27" s="36">
        <f>IF(SUM('BdP_Series Longas'!B47*1000)=0,"",SUM('BdP_Series Longas'!B47*1000))</f>
        <v>44057500</v>
      </c>
      <c r="I27" s="44">
        <f>IF(SUM('BdP_Series Longas'!F47)=0,"",SUM('BdP_Series Longas'!F47))</f>
        <v>81.620382454746618</v>
      </c>
      <c r="J27" s="36">
        <f>IF(SUM('BdP_Series Longas'!C47*1000)=0,"",SUM('BdP_Series Longas'!C47*1000))</f>
        <v>177302100</v>
      </c>
    </row>
    <row r="28" spans="1:10" ht="20.100000000000001" customHeight="1" x14ac:dyDescent="0.3">
      <c r="A28" s="31">
        <f t="shared" si="0"/>
        <v>2001</v>
      </c>
      <c r="B28" s="35">
        <f>IF(SUM('Educação Cor NUTS II Tab'!B28)=0,"",'Educação Cor NUTS II Tab'!B28/'BdP_Series Longas'!$F48*100)</f>
        <v>344514.3619243115</v>
      </c>
      <c r="C28" s="36">
        <f>IF(SUM('Educação Cor NUTS II Tab'!C28)=0,"",'Educação Cor NUTS II Tab'!C28/'BdP_Series Longas'!$F48*100)</f>
        <v>253924.92811154434</v>
      </c>
      <c r="D28" s="36">
        <f>IF(SUM('Educação Cor NUTS II Tab'!D28)=0,"",'Educação Cor NUTS II Tab'!D28/'BdP_Series Longas'!$F48*100)</f>
        <v>370593.13832495658</v>
      </c>
      <c r="E28" s="36">
        <f>IF(SUM('Educação Cor NUTS II Tab'!E28)=0,"",'Educação Cor NUTS II Tab'!E28/'BdP_Series Longas'!$F48*100)</f>
        <v>68628.358949066038</v>
      </c>
      <c r="F28" s="36">
        <f>IF(SUM('Educação Cor NUTS II Tab'!F28)=0,"",'Educação Cor NUTS II Tab'!F28/'BdP_Series Longas'!$F48*100)</f>
        <v>56275.254338234161</v>
      </c>
      <c r="G28" s="36">
        <f>IF(SUM('Educação Cor NUTS II Tab'!G28)=0,"",'Educação Cor NUTS II Tab'!G28/'BdP_Series Longas'!$F48*100)</f>
        <v>1093936.0416481127</v>
      </c>
      <c r="H28" s="36">
        <f>IF(SUM('BdP_Series Longas'!B48*1000)=0,"",SUM('BdP_Series Longas'!B48*1000))</f>
        <v>44485800</v>
      </c>
      <c r="I28" s="44">
        <f>IF(SUM('BdP_Series Longas'!F48)=0,"",SUM('BdP_Series Longas'!F48))</f>
        <v>83.571386824559724</v>
      </c>
      <c r="J28" s="36">
        <f>IF(SUM('BdP_Series Longas'!C48*1000)=0,"",SUM('BdP_Series Longas'!C48*1000))</f>
        <v>180748200</v>
      </c>
    </row>
    <row r="29" spans="1:10" ht="20.100000000000001" customHeight="1" x14ac:dyDescent="0.3">
      <c r="A29" s="31">
        <f t="shared" si="0"/>
        <v>2002</v>
      </c>
      <c r="B29" s="35">
        <f>IF(SUM('Educação Cor NUTS II Tab'!B29)=0,"",'Educação Cor NUTS II Tab'!B29/'BdP_Series Longas'!$F49*100)</f>
        <v>302125.77699567581</v>
      </c>
      <c r="C29" s="36">
        <f>IF(SUM('Educação Cor NUTS II Tab'!C29)=0,"",'Educação Cor NUTS II Tab'!C29/'BdP_Series Longas'!$F49*100)</f>
        <v>235578.24902305997</v>
      </c>
      <c r="D29" s="36">
        <f>IF(SUM('Educação Cor NUTS II Tab'!D29)=0,"",'Educação Cor NUTS II Tab'!D29/'BdP_Series Longas'!$F49*100)</f>
        <v>268852.01300936798</v>
      </c>
      <c r="E29" s="36">
        <f>IF(SUM('Educação Cor NUTS II Tab'!E29)=0,"",'Educação Cor NUTS II Tab'!E29/'BdP_Series Longas'!$F49*100)</f>
        <v>82518.934686043634</v>
      </c>
      <c r="F29" s="36">
        <f>IF(SUM('Educação Cor NUTS II Tab'!F29)=0,"",'Educação Cor NUTS II Tab'!F29/'BdP_Series Longas'!$F49*100)</f>
        <v>57230.874056449611</v>
      </c>
      <c r="G29" s="36">
        <f>IF(SUM('Educação Cor NUTS II Tab'!G29)=0,"",'Educação Cor NUTS II Tab'!G29/'BdP_Series Longas'!$F49*100)</f>
        <v>946305.8477705972</v>
      </c>
      <c r="H29" s="36">
        <f>IF(SUM('BdP_Series Longas'!B49*1000)=0,"",SUM('BdP_Series Longas'!B49*1000))</f>
        <v>42977000</v>
      </c>
      <c r="I29" s="44">
        <f>IF(SUM('BdP_Series Longas'!F49)=0,"",SUM('BdP_Series Longas'!F49))</f>
        <v>85.767968913604946</v>
      </c>
      <c r="J29" s="36">
        <f>IF(SUM('BdP_Series Longas'!C49*1000)=0,"",SUM('BdP_Series Longas'!C49*1000))</f>
        <v>182141700</v>
      </c>
    </row>
    <row r="30" spans="1:10" ht="20.100000000000001" customHeight="1" x14ac:dyDescent="0.3">
      <c r="A30" s="31">
        <f t="shared" si="0"/>
        <v>2003</v>
      </c>
      <c r="B30" s="35">
        <f>IF(SUM('Educação Cor NUTS II Tab'!B30)=0,"",'Educação Cor NUTS II Tab'!B30/'BdP_Series Longas'!$F50*100)</f>
        <v>284403.55189788144</v>
      </c>
      <c r="C30" s="36">
        <f>IF(SUM('Educação Cor NUTS II Tab'!C30)=0,"",'Educação Cor NUTS II Tab'!C30/'BdP_Series Longas'!$F50*100)</f>
        <v>238484.22841436937</v>
      </c>
      <c r="D30" s="36">
        <f>IF(SUM('Educação Cor NUTS II Tab'!D30)=0,"",'Educação Cor NUTS II Tab'!D30/'BdP_Series Longas'!$F50*100)</f>
        <v>239965.49691383753</v>
      </c>
      <c r="E30" s="36">
        <f>IF(SUM('Educação Cor NUTS II Tab'!E30)=0,"",'Educação Cor NUTS II Tab'!E30/'BdP_Series Longas'!$F50*100)</f>
        <v>53325.665980852777</v>
      </c>
      <c r="F30" s="36">
        <f>IF(SUM('Educação Cor NUTS II Tab'!F30)=0,"",'Educação Cor NUTS II Tab'!F30/'BdP_Series Longas'!$F50*100)</f>
        <v>44438.054984043963</v>
      </c>
      <c r="G30" s="36">
        <f>IF(SUM('Educação Cor NUTS II Tab'!G30)=0,"",'Educação Cor NUTS II Tab'!G30/'BdP_Series Longas'!$F50*100)</f>
        <v>860616.99819098506</v>
      </c>
      <c r="H30" s="36">
        <f>IF(SUM('BdP_Series Longas'!B50*1000)=0,"",SUM('BdP_Series Longas'!B50*1000))</f>
        <v>39833700</v>
      </c>
      <c r="I30" s="44">
        <f>IF(SUM('BdP_Series Longas'!F50)=0,"",SUM('BdP_Series Longas'!F50))</f>
        <v>87.127984595957713</v>
      </c>
      <c r="J30" s="36">
        <f>IF(SUM('BdP_Series Longas'!C50*1000)=0,"",SUM('BdP_Series Longas'!C50*1000))</f>
        <v>180446800</v>
      </c>
    </row>
    <row r="31" spans="1:10" ht="20.100000000000001" customHeight="1" x14ac:dyDescent="0.3">
      <c r="A31" s="31">
        <f t="shared" si="0"/>
        <v>2004</v>
      </c>
      <c r="B31" s="35">
        <f>IF(SUM('Educação Cor NUTS II Tab'!B31)=0,"",'Educação Cor NUTS II Tab'!B31/'BdP_Series Longas'!$F51*100)</f>
        <v>242655.19478706378</v>
      </c>
      <c r="C31" s="36">
        <f>IF(SUM('Educação Cor NUTS II Tab'!C31)=0,"",'Educação Cor NUTS II Tab'!C31/'BdP_Series Longas'!$F51*100)</f>
        <v>196099.2562523364</v>
      </c>
      <c r="D31" s="36">
        <f>IF(SUM('Educação Cor NUTS II Tab'!D31)=0,"",'Educação Cor NUTS II Tab'!D31/'BdP_Series Longas'!$F51*100)</f>
        <v>283567.98925697571</v>
      </c>
      <c r="E31" s="36">
        <f>IF(SUM('Educação Cor NUTS II Tab'!E31)=0,"",'Educação Cor NUTS II Tab'!E31/'BdP_Series Longas'!$F51*100)</f>
        <v>84647.160972231533</v>
      </c>
      <c r="F31" s="36">
        <f>IF(SUM('Educação Cor NUTS II Tab'!F31)=0,"",'Educação Cor NUTS II Tab'!F31/'BdP_Series Longas'!$F51*100)</f>
        <v>39502.008453708069</v>
      </c>
      <c r="G31" s="36">
        <f>IF(SUM('Educação Cor NUTS II Tab'!G31)=0,"",'Educação Cor NUTS II Tab'!G31/'BdP_Series Longas'!$F51*100)</f>
        <v>846471.60972231545</v>
      </c>
      <c r="H31" s="36">
        <f>IF(SUM('BdP_Series Longas'!B51*1000)=0,"",SUM('BdP_Series Longas'!B51*1000))</f>
        <v>39908900</v>
      </c>
      <c r="I31" s="44">
        <f>IF(SUM('BdP_Series Longas'!F51)=0,"",SUM('BdP_Series Longas'!F51))</f>
        <v>89.360268010393668</v>
      </c>
      <c r="J31" s="36">
        <f>IF(SUM('BdP_Series Longas'!C51*1000)=0,"",SUM('BdP_Series Longas'!C51*1000))</f>
        <v>183674500</v>
      </c>
    </row>
    <row r="32" spans="1:10" ht="20.100000000000001" customHeight="1" x14ac:dyDescent="0.3">
      <c r="A32" s="31">
        <f t="shared" si="0"/>
        <v>2005</v>
      </c>
      <c r="B32" s="35">
        <f>IF(SUM('Educação Cor NUTS II Tab'!B32)=0,"",'Educação Cor NUTS II Tab'!B32/'BdP_Series Longas'!$F52*100)</f>
        <v>460286.81135485077</v>
      </c>
      <c r="C32" s="36">
        <f>IF(SUM('Educação Cor NUTS II Tab'!C32)=0,"",'Educação Cor NUTS II Tab'!C32/'BdP_Series Longas'!$F52*100)</f>
        <v>165008.47954230499</v>
      </c>
      <c r="D32" s="36">
        <f>IF(SUM('Educação Cor NUTS II Tab'!D32)=0,"",'Educação Cor NUTS II Tab'!D32/'BdP_Series Longas'!$F52*100)</f>
        <v>121585.19545222473</v>
      </c>
      <c r="E32" s="36">
        <f>IF(SUM('Educação Cor NUTS II Tab'!E32)=0,"",'Educação Cor NUTS II Tab'!E32/'BdP_Series Longas'!$F52*100)</f>
        <v>48385.94512894658</v>
      </c>
      <c r="F32" s="36">
        <f>IF(SUM('Educação Cor NUTS II Tab'!F32)=0,"",'Educação Cor NUTS II Tab'!F32/'BdP_Series Longas'!$F52*100)</f>
        <v>45904.614609513432</v>
      </c>
      <c r="G32" s="36">
        <f>IF(SUM('Educação Cor NUTS II Tab'!G32)=0,"",'Educação Cor NUTS II Tab'!G32/'BdP_Series Longas'!$F52*100)</f>
        <v>841171.04608784069</v>
      </c>
      <c r="H32" s="36">
        <f>IF(SUM('BdP_Series Longas'!B52*1000)=0,"",SUM('BdP_Series Longas'!B52*1000))</f>
        <v>39953000</v>
      </c>
      <c r="I32" s="44">
        <f>IF(SUM('BdP_Series Longas'!F52)=0,"",SUM('BdP_Series Longas'!F52))</f>
        <v>91.777338372587806</v>
      </c>
      <c r="J32" s="36">
        <f>IF(SUM('BdP_Series Longas'!C52*1000)=0,"",SUM('BdP_Series Longas'!C52*1000))</f>
        <v>185110599.99999997</v>
      </c>
    </row>
    <row r="33" spans="1:10" ht="20.100000000000001" customHeight="1" x14ac:dyDescent="0.3">
      <c r="A33" s="31">
        <f t="shared" si="0"/>
        <v>2006</v>
      </c>
      <c r="B33" s="35">
        <f>IF(SUM('Educação Cor NUTS II Tab'!B33)=0,"",'Educação Cor NUTS II Tab'!B33/'BdP_Series Longas'!$F53*100)</f>
        <v>382473.31832277623</v>
      </c>
      <c r="C33" s="36">
        <f>IF(SUM('Educação Cor NUTS II Tab'!C33)=0,"",'Educação Cor NUTS II Tab'!C33/'BdP_Series Longas'!$F53*100)</f>
        <v>304644.44540825777</v>
      </c>
      <c r="D33" s="36">
        <f>IF(SUM('Educação Cor NUTS II Tab'!D33)=0,"",'Educação Cor NUTS II Tab'!D33/'BdP_Series Longas'!$F53*100)</f>
        <v>373578.58998968848</v>
      </c>
      <c r="E33" s="36">
        <f>IF(SUM('Educação Cor NUTS II Tab'!E33)=0,"",'Educação Cor NUTS II Tab'!E33/'BdP_Series Longas'!$F53*100)</f>
        <v>91170.965414150152</v>
      </c>
      <c r="F33" s="36">
        <f>IF(SUM('Educação Cor NUTS II Tab'!F33)=0,"",'Educação Cor NUTS II Tab'!F33/'BdP_Series Longas'!$F53*100)</f>
        <v>84499.919164334278</v>
      </c>
      <c r="G33" s="36">
        <f>IF(SUM('Educação Cor NUTS II Tab'!G33)=0,"",'Educação Cor NUTS II Tab'!G33/'BdP_Series Longas'!$F53*100)</f>
        <v>1236367.2382992066</v>
      </c>
      <c r="H33" s="36">
        <f>IF(SUM('BdP_Series Longas'!B53*1000)=0,"",SUM('BdP_Series Longas'!B53*1000))</f>
        <v>39650600</v>
      </c>
      <c r="I33" s="44">
        <f>IF(SUM('BdP_Series Longas'!F53)=0,"",SUM('BdP_Series Longas'!F53))</f>
        <v>94.483311727943601</v>
      </c>
      <c r="J33" s="36">
        <f>IF(SUM('BdP_Series Longas'!C53*1000)=0,"",SUM('BdP_Series Longas'!C53*1000))</f>
        <v>188118599.99999997</v>
      </c>
    </row>
    <row r="34" spans="1:10" ht="20.100000000000001" customHeight="1" x14ac:dyDescent="0.3">
      <c r="A34" s="31">
        <f t="shared" si="0"/>
        <v>2007</v>
      </c>
      <c r="B34" s="35">
        <f>IF(SUM('Educação Cor NUTS II Tab'!B34)=0,"",'Educação Cor NUTS II Tab'!B34/'BdP_Series Longas'!$F54*100)</f>
        <v>431799.46299174818</v>
      </c>
      <c r="C34" s="36">
        <f>IF(SUM('Educação Cor NUTS II Tab'!C34)=0,"",'Educação Cor NUTS II Tab'!C34/'BdP_Series Longas'!$F54*100)</f>
        <v>276291.1092127834</v>
      </c>
      <c r="D34" s="36">
        <f>IF(SUM('Educação Cor NUTS II Tab'!D34)=0,"",'Educação Cor NUTS II Tab'!D34/'BdP_Series Longas'!$F54*100)</f>
        <v>292794.89954770787</v>
      </c>
      <c r="E34" s="36">
        <f>IF(SUM('Educação Cor NUTS II Tab'!E34)=0,"",'Educação Cor NUTS II Tab'!E34/'BdP_Series Longas'!$F54*100)</f>
        <v>84204.667411353337</v>
      </c>
      <c r="F34" s="36">
        <f>IF(SUM('Educação Cor NUTS II Tab'!F34)=0,"",'Educação Cor NUTS II Tab'!F34/'BdP_Series Longas'!$F54*100)</f>
        <v>47314.408508095919</v>
      </c>
      <c r="G34" s="36">
        <f>IF(SUM('Educação Cor NUTS II Tab'!G34)=0,"",'Educação Cor NUTS II Tab'!G34/'BdP_Series Longas'!$F54*100)</f>
        <v>1132404.5476716887</v>
      </c>
      <c r="H34" s="36">
        <f>IF(SUM('BdP_Series Longas'!B54*1000)=0,"",SUM('BdP_Series Longas'!B54*1000))</f>
        <v>40874200</v>
      </c>
      <c r="I34" s="44">
        <f>IF(SUM('BdP_Series Longas'!F54)=0,"",SUM('BdP_Series Longas'!F54))</f>
        <v>96.639934237245001</v>
      </c>
      <c r="J34" s="36">
        <f>IF(SUM('BdP_Series Longas'!C54*1000)=0,"",SUM('BdP_Series Longas'!C54*1000))</f>
        <v>192834000</v>
      </c>
    </row>
    <row r="35" spans="1:10" ht="20.100000000000001" customHeight="1" x14ac:dyDescent="0.3">
      <c r="A35" s="31">
        <f t="shared" si="0"/>
        <v>2008</v>
      </c>
      <c r="B35" s="35">
        <f>IF(SUM('Educação Cor NUTS II Tab'!B35)=0,"",'Educação Cor NUTS II Tab'!B35/'BdP_Series Longas'!$F55*100)</f>
        <v>437288.31820390216</v>
      </c>
      <c r="C35" s="36">
        <f>IF(SUM('Educação Cor NUTS II Tab'!C35)=0,"",'Educação Cor NUTS II Tab'!C35/'BdP_Series Longas'!$F55*100)</f>
        <v>274963.50269230723</v>
      </c>
      <c r="D35" s="36">
        <f>IF(SUM('Educação Cor NUTS II Tab'!D35)=0,"",'Educação Cor NUTS II Tab'!D35/'BdP_Series Longas'!$F55*100)</f>
        <v>282457.12089021603</v>
      </c>
      <c r="E35" s="36">
        <f>IF(SUM('Educação Cor NUTS II Tab'!E35)=0,"",'Educação Cor NUTS II Tab'!E35/'BdP_Series Longas'!$F55*100)</f>
        <v>83177.285640104921</v>
      </c>
      <c r="F35" s="36">
        <f>IF(SUM('Educação Cor NUTS II Tab'!F35)=0,"",'Educação Cor NUTS II Tab'!F35/'BdP_Series Longas'!$F55*100)</f>
        <v>44669.376348605838</v>
      </c>
      <c r="G35" s="36">
        <f>IF(SUM('Educação Cor NUTS II Tab'!G35)=0,"",'Educação Cor NUTS II Tab'!G35/'BdP_Series Longas'!$F55*100)</f>
        <v>1122555.6037751364</v>
      </c>
      <c r="H35" s="36">
        <f>IF(SUM('BdP_Series Longas'!B55*1000)=0,"",SUM('BdP_Series Longas'!B55*1000))</f>
        <v>41047300</v>
      </c>
      <c r="I35" s="44">
        <f>IF(SUM('BdP_Series Longas'!F55)=0,"",SUM('BdP_Series Longas'!F55))</f>
        <v>99.711795903750058</v>
      </c>
      <c r="J35" s="36">
        <f>IF(SUM('BdP_Series Longas'!C55*1000)=0,"",SUM('BdP_Series Longas'!C55*1000))</f>
        <v>193449600</v>
      </c>
    </row>
    <row r="36" spans="1:10" ht="20.100000000000001" customHeight="1" x14ac:dyDescent="0.3">
      <c r="A36" s="31">
        <f t="shared" si="0"/>
        <v>2009</v>
      </c>
      <c r="B36" s="35">
        <f>IF(SUM('Educação Cor NUTS II Tab'!B36)=0,"",'Educação Cor NUTS II Tab'!B36/'BdP_Series Longas'!$F56*100)</f>
        <v>527085.94815507589</v>
      </c>
      <c r="C36" s="36">
        <f>IF(SUM('Educação Cor NUTS II Tab'!C36)=0,"",'Educação Cor NUTS II Tab'!C36/'BdP_Series Longas'!$F56*100)</f>
        <v>326959.63943093026</v>
      </c>
      <c r="D36" s="36">
        <f>IF(SUM('Educação Cor NUTS II Tab'!D36)=0,"",'Educação Cor NUTS II Tab'!D36/'BdP_Series Longas'!$F56*100)</f>
        <v>326098.95778650127</v>
      </c>
      <c r="E36" s="36">
        <f>IF(SUM('Educação Cor NUTS II Tab'!E36)=0,"",'Educação Cor NUTS II Tab'!E36/'BdP_Series Longas'!$F56*100)</f>
        <v>98053.413397901095</v>
      </c>
      <c r="F36" s="36">
        <f>IF(SUM('Educação Cor NUTS II Tab'!F36)=0,"",'Educação Cor NUTS II Tab'!F36/'BdP_Series Longas'!$F56*100)</f>
        <v>50521.36686905408</v>
      </c>
      <c r="G36" s="36">
        <f>IF(SUM('Educação Cor NUTS II Tab'!G36)=0,"",'Educação Cor NUTS II Tab'!G36/'BdP_Series Longas'!$F56*100)</f>
        <v>1328719.3256394626</v>
      </c>
      <c r="H36" s="36">
        <f>IF(SUM('BdP_Series Longas'!B56*1000)=0,"",SUM('BdP_Series Longas'!B56*1000))</f>
        <v>37953000</v>
      </c>
      <c r="I36" s="44">
        <f>IF(SUM('BdP_Series Longas'!F56)=0,"",SUM('BdP_Series Longas'!F56))</f>
        <v>97.99251706057494</v>
      </c>
      <c r="J36" s="36">
        <f>IF(SUM('BdP_Series Longas'!C56*1000)=0,"",SUM('BdP_Series Longas'!C56*1000))</f>
        <v>187410000</v>
      </c>
    </row>
    <row r="37" spans="1:10" ht="20.100000000000001" customHeight="1" x14ac:dyDescent="0.3">
      <c r="A37" s="31">
        <f t="shared" si="0"/>
        <v>2010</v>
      </c>
      <c r="B37" s="35">
        <f>IF(SUM('Educação Cor NUTS II Tab'!B37)=0,"",'Educação Cor NUTS II Tab'!B37/'BdP_Series Longas'!$F57*100)</f>
        <v>508050.35816591064</v>
      </c>
      <c r="C37" s="36">
        <f>IF(SUM('Educação Cor NUTS II Tab'!C37)=0,"",'Educação Cor NUTS II Tab'!C37/'BdP_Series Longas'!$F57*100)</f>
        <v>313900.6899758206</v>
      </c>
      <c r="D37" s="36">
        <f>IF(SUM('Educação Cor NUTS II Tab'!D37)=0,"",'Educação Cor NUTS II Tab'!D37/'BdP_Series Longas'!$F57*100)</f>
        <v>303435.00939707819</v>
      </c>
      <c r="E37" s="36">
        <f>IF(SUM('Educação Cor NUTS II Tab'!E37)=0,"",'Educação Cor NUTS II Tab'!E37/'BdP_Series Longas'!$F57*100)</f>
        <v>92526.521196283516</v>
      </c>
      <c r="F37" s="36">
        <f>IF(SUM('Educação Cor NUTS II Tab'!F37)=0,"",'Educação Cor NUTS II Tab'!F37/'BdP_Series Longas'!$F57*100)</f>
        <v>46441.388762680624</v>
      </c>
      <c r="G37" s="36">
        <f>IF(SUM('Educação Cor NUTS II Tab'!G37)=0,"",'Educação Cor NUTS II Tab'!G37/'BdP_Series Longas'!$F57*100)</f>
        <v>1264353.9674977735</v>
      </c>
      <c r="H37" s="36">
        <f>IF(SUM('BdP_Series Longas'!B57*1000)=0,"",SUM('BdP_Series Longas'!B57*1000))</f>
        <v>37525899.999999993</v>
      </c>
      <c r="I37" s="44">
        <f>IF(SUM('BdP_Series Longas'!F57)=0,"",SUM('BdP_Series Longas'!F57))</f>
        <v>98.473054610282517</v>
      </c>
      <c r="J37" s="36">
        <f>IF(SUM('BdP_Series Longas'!C57*1000)=0,"",SUM('BdP_Series Longas'!C57*1000))</f>
        <v>190666599.99999997</v>
      </c>
    </row>
    <row r="38" spans="1:10" ht="20.100000000000001" customHeight="1" x14ac:dyDescent="0.3">
      <c r="A38" s="31">
        <f t="shared" si="0"/>
        <v>2011</v>
      </c>
      <c r="B38" s="35">
        <f>IF(SUM('Educação Cor NUTS II Tab'!B38)=0,"",'Educação Cor NUTS II Tab'!B38/'BdP_Series Longas'!$F58*100)</f>
        <v>501805.10632467433</v>
      </c>
      <c r="C38" s="36">
        <f>IF(SUM('Educação Cor NUTS II Tab'!C38)=0,"",'Educação Cor NUTS II Tab'!C38/'BdP_Series Longas'!$F58*100)</f>
        <v>309033.33337358106</v>
      </c>
      <c r="D38" s="36">
        <f>IF(SUM('Educação Cor NUTS II Tab'!D38)=0,"",'Educação Cor NUTS II Tab'!D38/'BdP_Series Longas'!$F58*100)</f>
        <v>284038.6313856566</v>
      </c>
      <c r="E38" s="36">
        <f>IF(SUM('Educação Cor NUTS II Tab'!E38)=0,"",'Educação Cor NUTS II Tab'!E38/'BdP_Series Longas'!$F58*100)</f>
        <v>90997.540199635914</v>
      </c>
      <c r="F38" s="36">
        <f>IF(SUM('Educação Cor NUTS II Tab'!F38)=0,"",'Educação Cor NUTS II Tab'!F38/'BdP_Series Longas'!$F58*100)</f>
        <v>45103.897095093635</v>
      </c>
      <c r="G38" s="36">
        <f>IF(SUM('Educação Cor NUTS II Tab'!G38)=0,"",'Educação Cor NUTS II Tab'!G38/'BdP_Series Longas'!$F58*100)</f>
        <v>1230978.5083786417</v>
      </c>
      <c r="H38" s="36">
        <f>IF(SUM('BdP_Series Longas'!B58*1000)=0,"",SUM('BdP_Series Longas'!B58*1000))</f>
        <v>32800500</v>
      </c>
      <c r="I38" s="44">
        <f>IF(SUM('BdP_Series Longas'!F58)=0,"",SUM('BdP_Series Longas'!F58))</f>
        <v>98.893004679806708</v>
      </c>
      <c r="J38" s="36">
        <f>IF(SUM('BdP_Series Longas'!C58*1000)=0,"",SUM('BdP_Series Longas'!C58*1000))</f>
        <v>187432500</v>
      </c>
    </row>
    <row r="39" spans="1:10" ht="20.100000000000001" customHeight="1" x14ac:dyDescent="0.3">
      <c r="A39" s="31">
        <f t="shared" si="0"/>
        <v>2012</v>
      </c>
      <c r="B39" s="35">
        <f>IF(SUM('Educação Cor NUTS II Tab'!B39)=0,"",'Educação Cor NUTS II Tab'!B39/'BdP_Series Longas'!$F59*100)</f>
        <v>476553.47836468183</v>
      </c>
      <c r="C39" s="36">
        <f>IF(SUM('Educação Cor NUTS II Tab'!C39)=0,"",'Educação Cor NUTS II Tab'!C39/'BdP_Series Longas'!$F59*100)</f>
        <v>292065.99178720237</v>
      </c>
      <c r="D39" s="36">
        <f>IF(SUM('Educação Cor NUTS II Tab'!D39)=0,"",'Educação Cor NUTS II Tab'!D39/'BdP_Series Longas'!$F59*100)</f>
        <v>258022.19707100143</v>
      </c>
      <c r="E39" s="36">
        <f>IF(SUM('Educação Cor NUTS II Tab'!E39)=0,"",'Educação Cor NUTS II Tab'!E39/'BdP_Series Longas'!$F59*100)</f>
        <v>85641.365535023695</v>
      </c>
      <c r="F39" s="36">
        <f>IF(SUM('Educação Cor NUTS II Tab'!F39)=0,"",'Educação Cor NUTS II Tab'!F39/'BdP_Series Longas'!$F59*100)</f>
        <v>42358.947241612448</v>
      </c>
      <c r="G39" s="36">
        <f>IF(SUM('Educação Cor NUTS II Tab'!G39)=0,"",'Educação Cor NUTS II Tab'!G39/'BdP_Series Longas'!$F59*100)</f>
        <v>1154641.9799995215</v>
      </c>
      <c r="H39" s="36">
        <f>IF(SUM('BdP_Series Longas'!B59*1000)=0,"",SUM('BdP_Series Longas'!B59*1000))</f>
        <v>27318700</v>
      </c>
      <c r="I39" s="44">
        <f>IF(SUM('BdP_Series Longas'!F59)=0,"",SUM('BdP_Series Longas'!F59))</f>
        <v>97.484872999081205</v>
      </c>
      <c r="J39" s="36">
        <f>IF(SUM('BdP_Series Longas'!C59*1000)=0,"",SUM('BdP_Series Longas'!C59*1000))</f>
        <v>179827900</v>
      </c>
    </row>
    <row r="40" spans="1:10" ht="20.100000000000001" customHeight="1" x14ac:dyDescent="0.3">
      <c r="A40" s="31">
        <f t="shared" si="0"/>
        <v>2013</v>
      </c>
      <c r="B40" s="35">
        <f>IF(SUM('Educação Cor NUTS II Tab'!B40)=0,"",'Educação Cor NUTS II Tab'!B40/'BdP_Series Longas'!$F60*100)</f>
        <v>429837.59089445713</v>
      </c>
      <c r="C40" s="36">
        <f>IF(SUM('Educação Cor NUTS II Tab'!C40)=0,"",'Educação Cor NUTS II Tab'!C40/'BdP_Series Longas'!$F60*100)</f>
        <v>262199.84921059385</v>
      </c>
      <c r="D40" s="36">
        <f>IF(SUM('Educação Cor NUTS II Tab'!D40)=0,"",'Educação Cor NUTS II Tab'!D40/'BdP_Series Longas'!$F60*100)</f>
        <v>225100.38855603433</v>
      </c>
      <c r="E40" s="36">
        <f>IF(SUM('Educação Cor NUTS II Tab'!E40)=0,"",'Educação Cor NUTS II Tab'!E40/'BdP_Series Longas'!$F60*100)</f>
        <v>76731.689759292145</v>
      </c>
      <c r="F40" s="36">
        <f>IF(SUM('Educação Cor NUTS II Tab'!F40)=0,"",'Educação Cor NUTS II Tab'!F40/'BdP_Series Longas'!$F60*100)</f>
        <v>38078.237138288729</v>
      </c>
      <c r="G40" s="36">
        <f>IF(SUM('Educação Cor NUTS II Tab'!G40)=0,"",'Educação Cor NUTS II Tab'!G40/'BdP_Series Longas'!$F60*100)</f>
        <v>1031947.7555586663</v>
      </c>
      <c r="H40" s="36">
        <f>IF(SUM('BdP_Series Longas'!B60*1000)=0,"",SUM('BdP_Series Longas'!B60*1000))</f>
        <v>26005900</v>
      </c>
      <c r="I40" s="44">
        <f>IF(SUM('BdP_Series Longas'!F60)=0,"",SUM('BdP_Series Longas'!F60))</f>
        <v>96.709977351293347</v>
      </c>
      <c r="J40" s="36">
        <f>IF(SUM('BdP_Series Longas'!C60*1000)=0,"",SUM('BdP_Series Longas'!C60*1000))</f>
        <v>178168599.99999997</v>
      </c>
    </row>
    <row r="41" spans="1:10" ht="20.100000000000001" customHeight="1" x14ac:dyDescent="0.3">
      <c r="A41" s="31">
        <f t="shared" si="0"/>
        <v>2014</v>
      </c>
      <c r="B41" s="35">
        <f>IF(SUM('Educação Cor NUTS II Tab'!B41)=0,"",'Educação Cor NUTS II Tab'!B41/'BdP_Series Longas'!$F61*100)</f>
        <v>437541.20336160529</v>
      </c>
      <c r="C41" s="36">
        <f>IF(SUM('Educação Cor NUTS II Tab'!C41)=0,"",'Educação Cor NUTS II Tab'!C41/'BdP_Series Longas'!$F61*100)</f>
        <v>265405.43466591887</v>
      </c>
      <c r="D41" s="36">
        <f>IF(SUM('Educação Cor NUTS II Tab'!D41)=0,"",'Educação Cor NUTS II Tab'!D41/'BdP_Series Longas'!$F61*100)</f>
        <v>221660.02788804049</v>
      </c>
      <c r="E41" s="36">
        <f>IF(SUM('Educação Cor NUTS II Tab'!E41)=0,"",'Educação Cor NUTS II Tab'!E41/'BdP_Series Longas'!$F61*100)</f>
        <v>77499.794547211131</v>
      </c>
      <c r="F41" s="36">
        <f>IF(SUM('Educação Cor NUTS II Tab'!F41)=0,"",'Educação Cor NUTS II Tab'!F41/'BdP_Series Longas'!$F61*100)</f>
        <v>38423.3454239317</v>
      </c>
      <c r="G41" s="36">
        <f>IF(SUM('Educação Cor NUTS II Tab'!G41)=0,"",'Educação Cor NUTS II Tab'!G41/'BdP_Series Longas'!$F61*100)</f>
        <v>1040529.8058867073</v>
      </c>
      <c r="H41" s="36">
        <f>IF(SUM('BdP_Series Longas'!B61*1000)=0,"",SUM('BdP_Series Longas'!B61*1000))</f>
        <v>26601100</v>
      </c>
      <c r="I41" s="44">
        <f>IF(SUM('BdP_Series Longas'!F61)=0,"",SUM('BdP_Series Longas'!F61))</f>
        <v>97.7880613959573</v>
      </c>
      <c r="J41" s="36">
        <f>IF(SUM('BdP_Series Longas'!C61*1000)=0,"",SUM('BdP_Series Longas'!C61*1000))</f>
        <v>179580100</v>
      </c>
    </row>
    <row r="42" spans="1:10" ht="20.100000000000001" customHeight="1" x14ac:dyDescent="0.3">
      <c r="A42" s="31">
        <f t="shared" si="0"/>
        <v>2015</v>
      </c>
      <c r="B42" s="35">
        <f>IF(SUM('Educação Cor NUTS II Tab'!B42)=0,"",'Educação Cor NUTS II Tab'!B42/'BdP_Series Longas'!$F62*100)</f>
        <v>463310.39769439748</v>
      </c>
      <c r="C42" s="36">
        <f>IF(SUM('Educação Cor NUTS II Tab'!C42)=0,"",'Educação Cor NUTS II Tab'!C42/'BdP_Series Longas'!$F62*100)</f>
        <v>279659.19218966877</v>
      </c>
      <c r="D42" s="36">
        <f>IF(SUM('Educação Cor NUTS II Tab'!D42)=0,"",'Educação Cor NUTS II Tab'!D42/'BdP_Series Longas'!$F62*100)</f>
        <v>229081.38692028087</v>
      </c>
      <c r="E42" s="36">
        <f>IF(SUM('Educação Cor NUTS II Tab'!E42)=0,"",'Educação Cor NUTS II Tab'!E42/'BdP_Series Longas'!$F62*100)</f>
        <v>81278.431476840226</v>
      </c>
      <c r="F42" s="36">
        <f>IF(SUM('Educação Cor NUTS II Tab'!F42)=0,"",'Educação Cor NUTS II Tab'!F42/'BdP_Series Longas'!$F62*100)</f>
        <v>40089.120073441089</v>
      </c>
      <c r="G42" s="36">
        <f>IF(SUM('Educação Cor NUTS II Tab'!G42)=0,"",'Educação Cor NUTS II Tab'!G42/'BdP_Series Longas'!$F62*100)</f>
        <v>1093418.5283546287</v>
      </c>
      <c r="H42" s="36">
        <f>IF(SUM('BdP_Series Longas'!B62*1000)=0,"",SUM('BdP_Series Longas'!B62*1000))</f>
        <v>28175600.000000004</v>
      </c>
      <c r="I42" s="44">
        <f>IF(SUM('BdP_Series Longas'!F62)=0,"",SUM('BdP_Series Longas'!F62))</f>
        <v>98.973934894021781</v>
      </c>
      <c r="J42" s="36">
        <f>IF(SUM('BdP_Series Longas'!C62*1000)=0,"",SUM('BdP_Series Longas'!C62*1000))</f>
        <v>182798200</v>
      </c>
    </row>
    <row r="43" spans="1:10" ht="20.100000000000001" customHeight="1" x14ac:dyDescent="0.3">
      <c r="A43" s="31">
        <f t="shared" si="0"/>
        <v>2016</v>
      </c>
      <c r="B43" s="35">
        <f>IF(SUM('Educação Cor NUTS II Tab'!B43)=0,"",'Educação Cor NUTS II Tab'!B43/'BdP_Series Longas'!$F63*100)</f>
        <v>457821.11198671092</v>
      </c>
      <c r="C43" s="36">
        <f>IF(SUM('Educação Cor NUTS II Tab'!C43)=0,"",'Educação Cor NUTS II Tab'!C43/'BdP_Series Longas'!$F63*100)</f>
        <v>275174.15717242786</v>
      </c>
      <c r="D43" s="36">
        <f>IF(SUM('Educação Cor NUTS II Tab'!D43)=0,"",'Educação Cor NUTS II Tab'!D43/'BdP_Series Longas'!$F63*100)</f>
        <v>221919.25867432469</v>
      </c>
      <c r="E43" s="36">
        <f>IF(SUM('Educação Cor NUTS II Tab'!E43)=0,"",'Educação Cor NUTS II Tab'!E43/'BdP_Series Longas'!$F63*100)</f>
        <v>79751.856300826505</v>
      </c>
      <c r="F43" s="36">
        <f>IF(SUM('Educação Cor NUTS II Tab'!F43)=0,"",'Educação Cor NUTS II Tab'!F43/'BdP_Series Longas'!$F63*100)</f>
        <v>38972.389354490871</v>
      </c>
      <c r="G43" s="36">
        <f>IF(SUM('Educação Cor NUTS II Tab'!G43)=0,"",'Educação Cor NUTS II Tab'!G43/'BdP_Series Longas'!$F63*100)</f>
        <v>1073638.7734887809</v>
      </c>
      <c r="H43" s="36">
        <f>IF(SUM('BdP_Series Longas'!B63*1000)=0,"",SUM('BdP_Series Longas'!B63*1000))</f>
        <v>28893400</v>
      </c>
      <c r="I43" s="44">
        <f>IF(SUM('BdP_Series Longas'!F63)=0,"",SUM('BdP_Series Longas'!F63))</f>
        <v>99.999653900198652</v>
      </c>
      <c r="J43" s="36">
        <f>IF(SUM('BdP_Series Longas'!C63*1000)=0,"",SUM('BdP_Series Longas'!C63*1000))</f>
        <v>186489800</v>
      </c>
    </row>
    <row r="44" spans="1:10" ht="20.100000000000001" customHeight="1" x14ac:dyDescent="0.3">
      <c r="A44" s="31">
        <f t="shared" si="0"/>
        <v>2017</v>
      </c>
      <c r="B44" s="35">
        <f>IF(SUM('Educação Cor NUTS II Tab'!B44)=0,"",'Educação Cor NUTS II Tab'!B44/'BdP_Series Longas'!$F64*100)</f>
        <v>493632.24198640604</v>
      </c>
      <c r="C44" s="36">
        <f>IF(SUM('Educação Cor NUTS II Tab'!C44)=0,"",'Educação Cor NUTS II Tab'!C44/'BdP_Series Longas'!$F64*100)</f>
        <v>295461.1824127392</v>
      </c>
      <c r="D44" s="36">
        <f>IF(SUM('Educação Cor NUTS II Tab'!D44)=0,"",'Educação Cor NUTS II Tab'!D44/'BdP_Series Longas'!$F64*100)</f>
        <v>235866.22135312596</v>
      </c>
      <c r="E44" s="36">
        <f>IF(SUM('Educação Cor NUTS II Tab'!E44)=0,"",'Educação Cor NUTS II Tab'!E44/'BdP_Series Longas'!$F64*100)</f>
        <v>85583.746118371288</v>
      </c>
      <c r="F44" s="36">
        <f>IF(SUM('Educação Cor NUTS II Tab'!F44)=0,"",'Educação Cor NUTS II Tab'!F44/'BdP_Series Longas'!$F64*100)</f>
        <v>41381.724882965471</v>
      </c>
      <c r="G44" s="36">
        <f>IF(SUM('Educação Cor NUTS II Tab'!G44)=0,"",'Educação Cor NUTS II Tab'!G44/'BdP_Series Longas'!$F64*100)</f>
        <v>1151925.116753608</v>
      </c>
      <c r="H44" s="36">
        <f>IF(SUM('BdP_Series Longas'!B64*1000)=0,"",SUM('BdP_Series Longas'!B64*1000))</f>
        <v>32213000</v>
      </c>
      <c r="I44" s="44">
        <f>IF(SUM('BdP_Series Longas'!F64)=0,"",SUM('BdP_Series Longas'!F64))</f>
        <v>102.09449601092726</v>
      </c>
      <c r="J44" s="36">
        <f>IF(SUM('BdP_Series Longas'!C64*1000)=0,"",SUM('BdP_Series Longas'!C64*1000))</f>
        <v>193028800.00000003</v>
      </c>
    </row>
    <row r="45" spans="1:10" ht="20.100000000000001" customHeight="1" x14ac:dyDescent="0.3">
      <c r="A45" s="54">
        <f t="shared" si="0"/>
        <v>2018</v>
      </c>
      <c r="B45" s="36">
        <f>IF(SUM('Educação Cor NUTS II Tab'!B45)=0,"",'Educação Cor NUTS II Tab'!B45/'BdP_Series Longas'!$F65*100)</f>
        <v>489097.63022737543</v>
      </c>
      <c r="C45" s="36">
        <f>IF(SUM('Educação Cor NUTS II Tab'!C45)=0,"",'Educação Cor NUTS II Tab'!C45/'BdP_Series Longas'!$F65*100)</f>
        <v>291543.52565194701</v>
      </c>
      <c r="D45" s="36">
        <f>IF(SUM('Educação Cor NUTS II Tab'!D45)=0,"",'Educação Cor NUTS II Tab'!D45/'BdP_Series Longas'!$F65*100)</f>
        <v>232595.60448484102</v>
      </c>
      <c r="E45" s="36">
        <f>IF(SUM('Educação Cor NUTS II Tab'!E45)=0,"",'Educação Cor NUTS II Tab'!E45/'BdP_Series Longas'!$F65*100)</f>
        <v>84244.764475694508</v>
      </c>
      <c r="F45" s="36">
        <f>IF(SUM('Educação Cor NUTS II Tab'!F45)=0,"",'Educação Cor NUTS II Tab'!F45/'BdP_Series Longas'!$F65*100)</f>
        <v>40514.131102914675</v>
      </c>
      <c r="G45" s="36">
        <f>IF(SUM('Educação Cor NUTS II Tab'!G45)=0,"",'Educação Cor NUTS II Tab'!G45/'BdP_Series Longas'!$F65*100)</f>
        <v>1137995.6559427727</v>
      </c>
      <c r="H45" s="36">
        <f>IF(SUM('BdP_Series Longas'!B65*1000)=0,"",SUM('BdP_Series Longas'!B65*1000))</f>
        <v>34204500</v>
      </c>
      <c r="I45" s="44">
        <f>IF(SUM('BdP_Series Longas'!F65)=0,"",SUM('BdP_Series Longas'!F65))</f>
        <v>105.11306991770088</v>
      </c>
      <c r="J45" s="36">
        <f>IF(SUM('BdP_Series Longas'!C65*1000)=0,"",SUM('BdP_Series Longas'!C65*1000))</f>
        <v>198528700</v>
      </c>
    </row>
    <row r="46" spans="1:10" ht="20.100000000000001" customHeight="1" x14ac:dyDescent="0.3">
      <c r="A46" s="54">
        <f t="shared" si="0"/>
        <v>2019</v>
      </c>
      <c r="B46" s="36">
        <f>IF(SUM('Educação Cor NUTS II Tab'!B46)=0,"",'Educação Cor NUTS II Tab'!B46/'BdP_Series Longas'!$F66*100)</f>
        <v>458933.21830436989</v>
      </c>
      <c r="C46" s="36">
        <f>IF(SUM('Educação Cor NUTS II Tab'!C46)=0,"",'Educação Cor NUTS II Tab'!C46/'BdP_Series Longas'!$F66*100)</f>
        <v>272398.42694394075</v>
      </c>
      <c r="D46" s="36">
        <f>IF(SUM('Educação Cor NUTS II Tab'!D46)=0,"",'Educação Cor NUTS II Tab'!D46/'BdP_Series Longas'!$F66*100)</f>
        <v>218901.21037227113</v>
      </c>
      <c r="E46" s="36">
        <f>IF(SUM('Educação Cor NUTS II Tab'!E46)=0,"",'Educação Cor NUTS II Tab'!E46/'BdP_Series Longas'!$F66*100)</f>
        <v>78653.689282927546</v>
      </c>
      <c r="F46" s="36">
        <f>IF(SUM('Educação Cor NUTS II Tab'!F46)=0,"",'Educação Cor NUTS II Tab'!F46/'BdP_Series Longas'!$F66*100)</f>
        <v>37724.884442408889</v>
      </c>
      <c r="G46" s="36">
        <f>IF(SUM('Educação Cor NUTS II Tab'!G46)=0,"",'Educação Cor NUTS II Tab'!G46/'BdP_Series Longas'!$F66*100)</f>
        <v>1066611.4293459184</v>
      </c>
      <c r="H46" s="36">
        <f>IF(SUM('BdP_Series Longas'!B66*1000)=0,"",SUM('BdP_Series Longas'!B66*1000))</f>
        <v>36047300</v>
      </c>
      <c r="I46" s="44">
        <f>IF(SUM('BdP_Series Longas'!F66)=0,"",SUM('BdP_Series Longas'!F66))</f>
        <v>107.67824497257767</v>
      </c>
      <c r="J46" s="36">
        <f>IF(SUM('BdP_Series Longas'!C66*1000)=0,"",SUM('BdP_Series Longas'!C66*1000))</f>
        <v>203854900</v>
      </c>
    </row>
    <row r="47" spans="1:10" ht="20.100000000000001" customHeight="1" x14ac:dyDescent="0.3">
      <c r="A47" s="54">
        <f t="shared" si="0"/>
        <v>2020</v>
      </c>
      <c r="B47" s="36">
        <f>IF(SUM('Educação Cor NUTS II Tab'!B47)=0,"",'Educação Cor NUTS II Tab'!B47/'BdP_Series Longas'!$F67*100)</f>
        <v>482465.36867842422</v>
      </c>
      <c r="C47" s="36">
        <f>IF(SUM('Educação Cor NUTS II Tab'!C47)=0,"",'Educação Cor NUTS II Tab'!C47/'BdP_Series Longas'!$F67*100)</f>
        <v>283999.64595992991</v>
      </c>
      <c r="D47" s="36">
        <f>IF(SUM('Educação Cor NUTS II Tab'!D47)=0,"",'Educação Cor NUTS II Tab'!D47/'BdP_Series Longas'!$F67*100)</f>
        <v>232248.54948965082</v>
      </c>
      <c r="E47" s="36">
        <f>IF(SUM('Educação Cor NUTS II Tab'!E47)=0,"",'Educação Cor NUTS II Tab'!E47/'BdP_Series Longas'!$F67*100)</f>
        <v>81547.201966023626</v>
      </c>
      <c r="F47" s="36">
        <f>IF(SUM('Educação Cor NUTS II Tab'!F47)=0,"",'Educação Cor NUTS II Tab'!F47/'BdP_Series Longas'!$F67*100)</f>
        <v>39306.585868153175</v>
      </c>
      <c r="G47" s="36">
        <f>IF(SUM('Educação Cor NUTS II Tab'!G47)=0,"",'Educação Cor NUTS II Tab'!G47/'BdP_Series Longas'!$F67*100)</f>
        <v>1119567.3519621815</v>
      </c>
      <c r="H47" s="36">
        <f>IF(SUM('BdP_Series Longas'!B67*1000)=0,"",SUM('BdP_Series Longas'!B67*1000))</f>
        <v>35262500</v>
      </c>
      <c r="I47" s="44">
        <f>IF(SUM('BdP_Series Longas'!F67)=0,"",SUM('BdP_Series Longas'!F67))</f>
        <v>109.20893300248137</v>
      </c>
      <c r="J47" s="36">
        <f>IF(SUM('BdP_Series Longas'!C67*1000)=0,"",SUM('BdP_Series Longas'!C67*1000))</f>
        <v>186933900.00000003</v>
      </c>
    </row>
    <row r="48" spans="1:10" ht="20.100000000000001" customHeight="1" x14ac:dyDescent="0.3">
      <c r="A48" s="54">
        <f t="shared" si="0"/>
        <v>2021</v>
      </c>
      <c r="B48" s="36">
        <f>IF(SUM('Educação Cor NUTS II Tab'!B48)=0,"",'Educação Cor NUTS II Tab'!B48/'BdP_Series Longas'!$F68*100)</f>
        <v>486496.71772641083</v>
      </c>
      <c r="C48" s="36">
        <f>IF(SUM('Educação Cor NUTS II Tab'!C48)=0,"",'Educação Cor NUTS II Tab'!C48/'BdP_Series Longas'!$F68*100)</f>
        <v>283753.67685261922</v>
      </c>
      <c r="D48" s="36">
        <f>IF(SUM('Educação Cor NUTS II Tab'!D48)=0,"",'Educação Cor NUTS II Tab'!D48/'BdP_Series Longas'!$F68*100)</f>
        <v>233642.18230015499</v>
      </c>
      <c r="E48" s="36">
        <f>IF(SUM('Educação Cor NUTS II Tab'!E48)=0,"",'Educação Cor NUTS II Tab'!E48/'BdP_Series Longas'!$F68*100)</f>
        <v>80951.06752089542</v>
      </c>
      <c r="F48" s="36">
        <f>IF(SUM('Educação Cor NUTS II Tab'!F48)=0,"",'Educação Cor NUTS II Tab'!F48/'BdP_Series Longas'!$F68*100)</f>
        <v>39111.396338101469</v>
      </c>
      <c r="G48" s="36">
        <f>IF(SUM('Educação Cor NUTS II Tab'!G48)=0,"",'Educação Cor NUTS II Tab'!G48/'BdP_Series Longas'!$F68*100)</f>
        <v>1123955.0407381821</v>
      </c>
      <c r="H48" s="36">
        <f>IF(SUM('BdP_Series Longas'!B68*1000)=0,"",SUM('BdP_Series Longas'!B68*1000))</f>
        <v>38106500</v>
      </c>
      <c r="I48" s="44">
        <f>IF(SUM('BdP_Series Longas'!F68)=0,"",SUM('BdP_Series Longas'!F68))</f>
        <v>114.5195701520738</v>
      </c>
      <c r="J48" s="36">
        <f>IF(SUM('BdP_Series Longas'!C68*1000)=0,"",SUM('BdP_Series Longas'!C68*1000))</f>
        <v>197659099.99999997</v>
      </c>
    </row>
    <row r="49" spans="1:10" ht="20.100000000000001" customHeight="1" x14ac:dyDescent="0.3">
      <c r="A49" s="54">
        <f t="shared" si="0"/>
        <v>2022</v>
      </c>
      <c r="B49" s="36">
        <f>IF(SUM('Educação Cor NUTS II Tab'!B49)=0,"",'Educação Cor NUTS II Tab'!B49/'BdP_Series Longas'!$F69*100)</f>
        <v>470668.38977527415</v>
      </c>
      <c r="C49" s="36">
        <f>IF(SUM('Educação Cor NUTS II Tab'!C49)=0,"",'Educação Cor NUTS II Tab'!C49/'BdP_Series Longas'!$F69*100)</f>
        <v>272978.26483023894</v>
      </c>
      <c r="D49" s="36">
        <f>IF(SUM('Educação Cor NUTS II Tab'!D49)=0,"",'Educação Cor NUTS II Tab'!D49/'BdP_Series Longas'!$F69*100)</f>
        <v>220313.51724360071</v>
      </c>
      <c r="E49" s="36">
        <f>IF(SUM('Educação Cor NUTS II Tab'!E49)=0,"",'Educação Cor NUTS II Tab'!E49/'BdP_Series Longas'!$F69*100)</f>
        <v>77473.713380220972</v>
      </c>
      <c r="F49" s="36">
        <f>IF(SUM('Educação Cor NUTS II Tab'!F49)=0,"",'Educação Cor NUTS II Tab'!F49/'BdP_Series Longas'!$F69*100)</f>
        <v>35987.796179117795</v>
      </c>
      <c r="G49" s="36">
        <f>IF(SUM('Educação Cor NUTS II Tab'!G49)=0,"",'Educação Cor NUTS II Tab'!G49/'BdP_Series Longas'!$F69*100)</f>
        <v>1077421.6814084523</v>
      </c>
      <c r="H49" s="36">
        <f>IF(SUM('BdP_Series Longas'!B69*1000)=0,"",SUM('BdP_Series Longas'!B69*1000))</f>
        <v>39248500</v>
      </c>
      <c r="I49" s="44">
        <f>IF(SUM('BdP_Series Longas'!F69)=0,"",SUM('BdP_Series Longas'!F69))</f>
        <v>123.99327362829153</v>
      </c>
      <c r="J49" s="36">
        <f>IF(SUM('BdP_Series Longas'!C69*1000)=0,"",SUM('BdP_Series Longas'!C69*1000))</f>
        <v>211154300</v>
      </c>
    </row>
    <row r="50" spans="1:10" ht="20.100000000000001" customHeight="1" x14ac:dyDescent="0.3">
      <c r="A50" s="54">
        <f t="shared" si="0"/>
        <v>2023</v>
      </c>
      <c r="B50" s="36" t="str">
        <f>IF(SUM('Educação Cor NUTS II Tab'!B50)=0,"",'Educação Cor NUTS II Tab'!B50/'BdP_Series Longas'!$F70*100)</f>
        <v/>
      </c>
      <c r="C50" s="36" t="str">
        <f>IF(SUM('Educação Cor NUTS II Tab'!C50)=0,"",'Educação Cor NUTS II Tab'!C50/'BdP_Series Longas'!$F70*100)</f>
        <v/>
      </c>
      <c r="D50" s="36" t="str">
        <f>IF(SUM('Educação Cor NUTS II Tab'!D50)=0,"",'Educação Cor NUTS II Tab'!D50/'BdP_Series Longas'!$F70*100)</f>
        <v/>
      </c>
      <c r="E50" s="36" t="str">
        <f>IF(SUM('Educação Cor NUTS II Tab'!E50)=0,"",'Educação Cor NUTS II Tab'!E50/'BdP_Series Longas'!$F70*100)</f>
        <v/>
      </c>
      <c r="F50" s="36" t="str">
        <f>IF(SUM('Educação Cor NUTS II Tab'!F50)=0,"",'Educação Cor NUTS II Tab'!F50/'BdP_Series Longas'!$F70*100)</f>
        <v/>
      </c>
      <c r="G50" s="36" t="str">
        <f>IF(SUM('Educação Cor NUTS II Tab'!G50)=0,"",'Educação Cor NUTS II Tab'!G50/'BdP_Series Longas'!$F70*100)</f>
        <v/>
      </c>
      <c r="H50" s="36">
        <f>IF(SUM('BdP_Series Longas'!B70*1000)=0,"",SUM('BdP_Series Longas'!B70*1000))</f>
        <v>40249000</v>
      </c>
      <c r="I50" s="44">
        <f>IF(SUM('BdP_Series Longas'!F70)=0,"",SUM('BdP_Series Longas'!F70))</f>
        <v>127.88441948868294</v>
      </c>
      <c r="J50" s="36">
        <f>IF(SUM('BdP_Series Longas'!C70*1000)=0,"",SUM('BdP_Series Longas'!C70*1000))</f>
        <v>215929000</v>
      </c>
    </row>
    <row r="51" spans="1:10" ht="20.100000000000001" customHeight="1" thickBot="1" x14ac:dyDescent="0.35">
      <c r="A51" s="31"/>
      <c r="B51" s="36"/>
      <c r="C51" s="36"/>
      <c r="D51" s="36"/>
      <c r="E51" s="36"/>
      <c r="F51" s="36"/>
      <c r="G51" s="36"/>
      <c r="H51" s="36"/>
      <c r="I51" s="44"/>
      <c r="J51" s="36"/>
    </row>
    <row r="52" spans="1:10" ht="47.25" customHeight="1" x14ac:dyDescent="0.3">
      <c r="A52" s="87" t="s">
        <v>68</v>
      </c>
      <c r="B52" s="87"/>
      <c r="C52" s="87"/>
      <c r="D52" s="87"/>
      <c r="E52" s="87"/>
      <c r="F52" s="87"/>
      <c r="G52" s="87"/>
      <c r="H52" s="87"/>
      <c r="I52" s="87"/>
      <c r="J52" s="87"/>
    </row>
    <row r="53" spans="1:10" ht="85.2" customHeight="1" x14ac:dyDescent="0.3">
      <c r="A53" s="74" t="s">
        <v>62</v>
      </c>
      <c r="B53" s="74"/>
      <c r="C53" s="74"/>
      <c r="D53" s="74"/>
      <c r="E53" s="74"/>
      <c r="F53" s="74"/>
      <c r="G53" s="74"/>
      <c r="H53" s="74"/>
      <c r="I53" s="74"/>
      <c r="J53" s="74"/>
    </row>
    <row r="54" spans="1:10" s="42" customFormat="1" x14ac:dyDescent="0.3">
      <c r="A54" s="84" t="str">
        <f>'Educação Cor NUTS II Tab'!A54</f>
        <v>2007-2022:</v>
      </c>
      <c r="B54" s="84"/>
      <c r="C54" s="84"/>
      <c r="D54" s="84"/>
      <c r="E54" s="84"/>
      <c r="F54" s="84"/>
      <c r="G54" s="84"/>
      <c r="H54" s="84"/>
      <c r="I54" s="84"/>
      <c r="J54" s="84"/>
    </row>
    <row r="55" spans="1:10" ht="72" customHeight="1" x14ac:dyDescent="0.3">
      <c r="A55" s="74" t="str">
        <f>'Educação Cor NUTS II Tab'!A55:I55</f>
        <v>1. Utilizou-se a população residente por NUTS II dos 0-14 e dos 15-19 como variáveis explicativas num modelo de regressão linear para estimar a repartição regional da FBCF para os anos de 2007 e seguintes, com as quais se obteve os pesos regionais
2. Conforme proposto por Alfredo Marvão Pereira e Rui Marvão Pereira em "Investimentos em Infraestruturas em Portugal",  a partir dos valores do quadro C.3.1 para o total nacional aplicou-se o peso do Continente em 2006 como referência para obter os valores do Continente a preços correntes para os anos de 2007 e seguintes, os quais foram usados para obter os valores nominais de cada região.</v>
      </c>
      <c r="B55" s="74"/>
      <c r="C55" s="74"/>
      <c r="D55" s="74"/>
      <c r="E55" s="74"/>
      <c r="F55" s="74"/>
      <c r="G55" s="74"/>
      <c r="H55" s="74"/>
      <c r="I55" s="74"/>
      <c r="J55" s="74"/>
    </row>
    <row r="56" spans="1:10" ht="15" customHeight="1" x14ac:dyDescent="0.3">
      <c r="A56" s="74" t="s">
        <v>61</v>
      </c>
      <c r="B56" s="74"/>
      <c r="C56" s="74"/>
      <c r="D56" s="74"/>
      <c r="E56" s="74"/>
      <c r="F56" s="74"/>
      <c r="G56" s="74"/>
      <c r="H56" s="74"/>
      <c r="I56" s="74"/>
      <c r="J56" s="74"/>
    </row>
    <row r="57" spans="1:10" ht="58.2" customHeight="1" x14ac:dyDescent="0.3">
      <c r="A57" s="74" t="s">
        <v>44</v>
      </c>
      <c r="B57" s="74"/>
      <c r="C57" s="74"/>
      <c r="D57" s="74"/>
      <c r="E57" s="74"/>
      <c r="F57" s="74"/>
      <c r="G57" s="74"/>
      <c r="H57" s="74"/>
      <c r="I57" s="74"/>
      <c r="J57" s="74"/>
    </row>
    <row r="58" spans="1:10" x14ac:dyDescent="0.3">
      <c r="A58" s="40"/>
    </row>
  </sheetData>
  <sheetProtection algorithmName="SHA-512" hashValue="2hVY8b3W04D1SbpkWoz6F7sS2GDOd7QXkaqYkZSNPe+RnfNaLuawtIRCLVGNwYLIczrNLfRzDrkqsE7iXDLaRg==" saltValue="hrCnNH6IgnI5TtOLp9kJAw==" spinCount="100000" sheet="1" objects="1" scenarios="1" autoFilter="0"/>
  <mergeCells count="10">
    <mergeCell ref="A1:J1"/>
    <mergeCell ref="A3:A4"/>
    <mergeCell ref="B3:G3"/>
    <mergeCell ref="H3:J3"/>
    <mergeCell ref="A57:J57"/>
    <mergeCell ref="A52:J52"/>
    <mergeCell ref="A53:J53"/>
    <mergeCell ref="A54:J54"/>
    <mergeCell ref="A56:J56"/>
    <mergeCell ref="A55:J55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90" fitToHeight="0" orientation="landscape" verticalDpi="300" r:id="rId1"/>
  <headerFooter alignWithMargins="0"/>
  <colBreaks count="1" manualBreakCount="1">
    <brk id="7" max="1048575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Folha36">
    <tabColor rgb="FF92D050"/>
    <pageSetUpPr fitToPage="1"/>
  </sheetPr>
  <dimension ref="A1:CP49"/>
  <sheetViews>
    <sheetView showGridLines="0" zoomScaleNormal="100" workbookViewId="0">
      <pane ySplit="2" topLeftCell="A46" activePane="bottomLeft" state="frozen"/>
      <selection pane="bottomLeft" sqref="A1:XFD1048576"/>
    </sheetView>
  </sheetViews>
  <sheetFormatPr defaultColWidth="7" defaultRowHeight="14.4" x14ac:dyDescent="0.3"/>
  <cols>
    <col min="1" max="27" width="9.109375" style="34" customWidth="1"/>
    <col min="28" max="30" width="11.5546875" style="34" customWidth="1"/>
    <col min="31" max="16384" width="7" style="34"/>
  </cols>
  <sheetData>
    <row r="1" spans="1:94" s="22" customFormat="1" ht="33" customHeight="1" x14ac:dyDescent="0.3">
      <c r="A1" s="85" t="s">
        <v>39</v>
      </c>
      <c r="B1" s="85"/>
    </row>
    <row r="2" spans="1:94" s="23" customFormat="1" ht="19.5" customHeight="1" x14ac:dyDescent="0.3">
      <c r="A2" s="86" t="str">
        <f>Educacao_Const_Dados_Graf!B1&amp; " - Investimento em Infraestruturas de Educação - Dados encadeados em volume (ano de referência = 2016)"</f>
        <v>Norte - Investimento em Infraestruturas de Educação - Dados encadeados em volume (ano de referência = 2016)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</row>
    <row r="3" spans="1:94" s="23" customFormat="1" ht="19.5" customHeight="1" x14ac:dyDescent="0.3"/>
    <row r="4" spans="1:94" s="30" customFormat="1" ht="30" customHeight="1" x14ac:dyDescent="0.3">
      <c r="C4" s="29"/>
      <c r="D4" s="29"/>
      <c r="F4" s="29"/>
      <c r="G4" s="29"/>
      <c r="I4" s="29"/>
      <c r="J4" s="29"/>
      <c r="L4" s="29"/>
      <c r="M4" s="29"/>
      <c r="O4" s="29"/>
      <c r="P4" s="29"/>
      <c r="R4" s="29"/>
      <c r="S4" s="29"/>
      <c r="U4" s="29"/>
      <c r="V4" s="29"/>
      <c r="X4" s="29"/>
      <c r="Y4" s="29"/>
      <c r="AA4" s="29"/>
      <c r="AB4" s="29"/>
      <c r="AD4" s="29"/>
      <c r="AE4" s="29"/>
      <c r="AG4" s="29"/>
      <c r="AH4" s="29"/>
      <c r="AJ4" s="29"/>
      <c r="AK4" s="29"/>
      <c r="AM4" s="29"/>
      <c r="AN4" s="29"/>
      <c r="AP4" s="29"/>
      <c r="AQ4" s="29"/>
      <c r="AS4" s="29"/>
      <c r="AT4" s="29"/>
      <c r="AV4" s="29"/>
      <c r="AW4" s="29"/>
      <c r="AY4" s="29"/>
      <c r="AZ4" s="29"/>
      <c r="BB4" s="29"/>
      <c r="BC4" s="29"/>
      <c r="BE4" s="29"/>
      <c r="BF4" s="29"/>
      <c r="BH4" s="29"/>
      <c r="BI4" s="29"/>
      <c r="BK4" s="29"/>
      <c r="BL4" s="29"/>
      <c r="BN4" s="29"/>
      <c r="BO4" s="29"/>
      <c r="BQ4" s="29"/>
      <c r="BR4" s="29"/>
      <c r="BT4" s="29"/>
      <c r="BU4" s="29"/>
      <c r="BW4" s="29"/>
      <c r="BX4" s="29"/>
      <c r="BZ4" s="29"/>
      <c r="CA4" s="29"/>
      <c r="CC4" s="29"/>
      <c r="CD4" s="29"/>
      <c r="CF4" s="29"/>
      <c r="CG4" s="29"/>
      <c r="CI4" s="29"/>
      <c r="CJ4" s="29"/>
      <c r="CL4" s="29"/>
      <c r="CM4" s="29"/>
      <c r="CO4" s="29"/>
      <c r="CP4" s="29"/>
    </row>
    <row r="5" spans="1:94" ht="20.100000000000001" customHeight="1" x14ac:dyDescent="0.3"/>
    <row r="6" spans="1:94" ht="20.100000000000001" customHeight="1" x14ac:dyDescent="0.3"/>
    <row r="7" spans="1:94" ht="20.100000000000001" customHeight="1" x14ac:dyDescent="0.3"/>
    <row r="8" spans="1:94" ht="20.100000000000001" customHeight="1" x14ac:dyDescent="0.3"/>
    <row r="9" spans="1:94" ht="20.100000000000001" customHeight="1" x14ac:dyDescent="0.3"/>
    <row r="10" spans="1:94" ht="20.100000000000001" customHeight="1" x14ac:dyDescent="0.3"/>
    <row r="11" spans="1:94" ht="20.100000000000001" customHeight="1" x14ac:dyDescent="0.3"/>
    <row r="12" spans="1:94" ht="20.100000000000001" customHeight="1" x14ac:dyDescent="0.3"/>
    <row r="13" spans="1:94" ht="20.100000000000001" customHeight="1" x14ac:dyDescent="0.3"/>
    <row r="14" spans="1:94" ht="20.100000000000001" customHeight="1" x14ac:dyDescent="0.3"/>
    <row r="15" spans="1:94" ht="20.100000000000001" customHeight="1" x14ac:dyDescent="0.3"/>
    <row r="16" spans="1:94" ht="20.100000000000001" customHeight="1" x14ac:dyDescent="0.3"/>
    <row r="17" s="34" customFormat="1" ht="20.100000000000001" customHeight="1" x14ac:dyDescent="0.3"/>
    <row r="18" s="34" customFormat="1" ht="20.100000000000001" customHeight="1" x14ac:dyDescent="0.3"/>
    <row r="19" s="34" customFormat="1" ht="20.100000000000001" customHeight="1" x14ac:dyDescent="0.3"/>
    <row r="20" s="34" customFormat="1" ht="20.100000000000001" customHeight="1" x14ac:dyDescent="0.3"/>
    <row r="21" s="34" customFormat="1" ht="20.100000000000001" customHeight="1" x14ac:dyDescent="0.3"/>
    <row r="22" s="34" customFormat="1" ht="20.100000000000001" customHeight="1" x14ac:dyDescent="0.3"/>
    <row r="23" s="34" customFormat="1" ht="20.100000000000001" customHeight="1" x14ac:dyDescent="0.3"/>
    <row r="24" s="34" customFormat="1" ht="20.100000000000001" customHeight="1" x14ac:dyDescent="0.3"/>
    <row r="25" s="34" customFormat="1" ht="20.100000000000001" customHeight="1" x14ac:dyDescent="0.3"/>
    <row r="26" s="34" customFormat="1" ht="20.100000000000001" customHeight="1" x14ac:dyDescent="0.3"/>
    <row r="27" s="34" customFormat="1" ht="20.100000000000001" customHeight="1" x14ac:dyDescent="0.3"/>
    <row r="28" s="34" customFormat="1" ht="20.100000000000001" customHeight="1" x14ac:dyDescent="0.3"/>
    <row r="29" s="34" customFormat="1" ht="20.100000000000001" customHeight="1" x14ac:dyDescent="0.3"/>
    <row r="30" s="34" customFormat="1" ht="20.100000000000001" customHeight="1" x14ac:dyDescent="0.3"/>
    <row r="31" s="34" customFormat="1" ht="20.100000000000001" customHeight="1" x14ac:dyDescent="0.3"/>
    <row r="32" s="34" customFormat="1" ht="20.100000000000001" customHeight="1" x14ac:dyDescent="0.3"/>
    <row r="33" spans="1:24" ht="20.100000000000001" customHeight="1" x14ac:dyDescent="0.3"/>
    <row r="34" spans="1:24" ht="20.100000000000001" customHeight="1" x14ac:dyDescent="0.3"/>
    <row r="35" spans="1:24" ht="20.100000000000001" customHeight="1" x14ac:dyDescent="0.3"/>
    <row r="36" spans="1:24" ht="20.100000000000001" customHeight="1" x14ac:dyDescent="0.3"/>
    <row r="37" spans="1:24" ht="20.100000000000001" customHeight="1" x14ac:dyDescent="0.3"/>
    <row r="38" spans="1:24" ht="20.100000000000001" customHeight="1" x14ac:dyDescent="0.3"/>
    <row r="39" spans="1:24" ht="20.100000000000001" customHeight="1" x14ac:dyDescent="0.3"/>
    <row r="40" spans="1:24" ht="20.100000000000001" customHeight="1" x14ac:dyDescent="0.3"/>
    <row r="41" spans="1:24" ht="20.100000000000001" customHeight="1" x14ac:dyDescent="0.3"/>
    <row r="42" spans="1:24" ht="20.100000000000001" customHeight="1" x14ac:dyDescent="0.3"/>
    <row r="43" spans="1:24" ht="42.75" customHeight="1" x14ac:dyDescent="0.3">
      <c r="A43" s="74" t="s">
        <v>68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</row>
    <row r="44" spans="1:24" ht="72.599999999999994" customHeight="1" x14ac:dyDescent="0.3">
      <c r="A44" s="74" t="s">
        <v>62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</row>
    <row r="45" spans="1:24" s="42" customFormat="1" x14ac:dyDescent="0.3">
      <c r="A45" s="84" t="str">
        <f>'Educação Cor NUTS II Tab'!A54</f>
        <v>2007-2022:</v>
      </c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</row>
    <row r="46" spans="1:24" ht="48" customHeight="1" x14ac:dyDescent="0.3">
      <c r="A46" s="74" t="str">
        <f>'Educação Cor NUTS II Tab'!A55</f>
        <v>1. Utilizou-se a população residente por NUTS II dos 0-14 e dos 15-19 como variáveis explicativas num modelo de regressão linear para estimar a repartição regional da FBCF para os anos de 2007 e seguintes, com as quais se obteve os pesos regionais
2. Conforme proposto por Alfredo Marvão Pereira e Rui Marvão Pereira em "Investimentos em Infraestruturas em Portugal",  a partir dos valores do quadro C.3.1 para o total nacional aplicou-se o peso do Continente em 2006 como referência para obter os valores do Continente a preços correntes para os anos de 2007 e seguintes, os quais foram usados para obter os valores nominais de cada região.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</row>
    <row r="47" spans="1:24" ht="15" customHeight="1" x14ac:dyDescent="0.3">
      <c r="A47" s="74" t="s">
        <v>61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</row>
    <row r="48" spans="1:24" ht="45" customHeight="1" x14ac:dyDescent="0.3">
      <c r="A48" s="74" t="s">
        <v>44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</row>
    <row r="49" s="34" customFormat="1" ht="54" customHeight="1" x14ac:dyDescent="0.3"/>
  </sheetData>
  <sheetProtection algorithmName="SHA-512" hashValue="kJ2f8AsYgcuCvejqPgirxyNeuwro4sjf9P2w+5B+ZXoeQqBNiwXT/m2oWsh0+RDTj4UD3QN1tRYemk4y27a3zg==" saltValue="NxNPrjJkT3MVxoHmTDJxWg==" spinCount="100000" sheet="1" objects="1" scenarios="1" autoFilter="0"/>
  <mergeCells count="8">
    <mergeCell ref="A45:X45"/>
    <mergeCell ref="A47:X47"/>
    <mergeCell ref="A48:X48"/>
    <mergeCell ref="A1:B1"/>
    <mergeCell ref="A2:X2"/>
    <mergeCell ref="A43:X43"/>
    <mergeCell ref="A44:X44"/>
    <mergeCell ref="A46:X46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56" fitToHeight="0" orientation="landscape" verticalDpi="300" r:id="rId1"/>
  <headerFooter alignWithMargins="0"/>
  <rowBreaks count="1" manualBreakCount="1">
    <brk id="22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81" r:id="rId4" name="Drop Down 1">
              <controlPr defaultSize="0" autoLine="0" autoPict="0">
                <anchor moveWithCells="1">
                  <from>
                    <xdr:col>2</xdr:col>
                    <xdr:colOff>0</xdr:colOff>
                    <xdr:row>0</xdr:row>
                    <xdr:rowOff>38100</xdr:rowOff>
                  </from>
                  <to>
                    <xdr:col>3</xdr:col>
                    <xdr:colOff>563880</xdr:colOff>
                    <xdr:row>0</xdr:row>
                    <xdr:rowOff>289560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Folha40">
    <tabColor rgb="FF00B050"/>
    <pageSetUpPr fitToPage="1"/>
  </sheetPr>
  <dimension ref="A1:BT58"/>
  <sheetViews>
    <sheetView showGridLines="0" zoomScaleNormal="100" workbookViewId="0">
      <pane xSplit="1" ySplit="4" topLeftCell="B43" activePane="bottomRight" state="frozen"/>
      <selection pane="topRight" activeCell="B1" sqref="B1"/>
      <selection pane="bottomLeft" activeCell="A5" sqref="A5"/>
      <selection pane="bottomRight" activeCell="B48" sqref="B48"/>
    </sheetView>
  </sheetViews>
  <sheetFormatPr defaultColWidth="7" defaultRowHeight="14.4" x14ac:dyDescent="0.3"/>
  <cols>
    <col min="1" max="1" width="6.6640625" style="34" bestFit="1" customWidth="1"/>
    <col min="2" max="2" width="20.5546875" style="34" customWidth="1"/>
    <col min="3" max="4" width="15.109375" style="34" customWidth="1"/>
    <col min="5" max="5" width="9.109375" style="34" customWidth="1"/>
    <col min="6" max="8" width="11.5546875" style="34" customWidth="1"/>
    <col min="9" max="16384" width="7" style="34"/>
  </cols>
  <sheetData>
    <row r="1" spans="1:72" s="22" customFormat="1" ht="39" customHeight="1" x14ac:dyDescent="0.3">
      <c r="A1" s="75" t="s">
        <v>103</v>
      </c>
      <c r="B1" s="75"/>
      <c r="C1" s="75"/>
      <c r="D1" s="75"/>
    </row>
    <row r="2" spans="1:72" s="23" customFormat="1" ht="19.5" customHeight="1" x14ac:dyDescent="0.3">
      <c r="B2" s="25"/>
      <c r="C2" s="24"/>
      <c r="D2" s="25" t="s">
        <v>35</v>
      </c>
    </row>
    <row r="3" spans="1:72" s="23" customFormat="1" ht="37.5" customHeight="1" x14ac:dyDescent="0.3">
      <c r="A3" s="76"/>
      <c r="B3" s="88" t="s">
        <v>36</v>
      </c>
      <c r="C3" s="82"/>
      <c r="D3" s="82"/>
    </row>
    <row r="4" spans="1:72" s="30" customFormat="1" ht="56.25" customHeight="1" x14ac:dyDescent="0.3">
      <c r="A4" s="77"/>
      <c r="B4" s="28" t="s">
        <v>104</v>
      </c>
      <c r="C4" s="28" t="s">
        <v>37</v>
      </c>
      <c r="D4" s="27" t="s">
        <v>38</v>
      </c>
      <c r="E4" s="29"/>
      <c r="F4" s="29"/>
      <c r="H4" s="29"/>
      <c r="I4" s="29"/>
      <c r="K4" s="29"/>
      <c r="L4" s="29"/>
      <c r="N4" s="29"/>
      <c r="O4" s="29"/>
      <c r="Q4" s="29"/>
      <c r="R4" s="29"/>
      <c r="T4" s="29"/>
      <c r="U4" s="29"/>
      <c r="W4" s="29"/>
      <c r="X4" s="29"/>
      <c r="Z4" s="29"/>
      <c r="AA4" s="29"/>
      <c r="AC4" s="29"/>
      <c r="AD4" s="29"/>
      <c r="AF4" s="29"/>
      <c r="AG4" s="29"/>
      <c r="AI4" s="29"/>
      <c r="AJ4" s="29"/>
      <c r="AL4" s="29"/>
      <c r="AM4" s="29"/>
      <c r="AO4" s="29"/>
      <c r="AP4" s="29"/>
      <c r="AR4" s="29"/>
      <c r="AS4" s="29"/>
      <c r="AU4" s="29"/>
      <c r="AV4" s="29"/>
      <c r="AX4" s="29"/>
      <c r="AY4" s="29"/>
      <c r="BA4" s="29"/>
      <c r="BB4" s="29"/>
      <c r="BD4" s="29"/>
      <c r="BE4" s="29"/>
      <c r="BG4" s="29"/>
      <c r="BH4" s="29"/>
      <c r="BJ4" s="29"/>
      <c r="BK4" s="29"/>
      <c r="BM4" s="29"/>
      <c r="BN4" s="29"/>
      <c r="BP4" s="29"/>
      <c r="BQ4" s="29"/>
      <c r="BS4" s="29"/>
      <c r="BT4" s="29"/>
    </row>
    <row r="5" spans="1:72" ht="15.9" customHeight="1" x14ac:dyDescent="0.3">
      <c r="A5" s="31">
        <v>1978</v>
      </c>
      <c r="B5" s="33">
        <v>14212.47511993172</v>
      </c>
      <c r="C5" s="33">
        <f>IF(SUM('BdP_Series Longas'!D25*1000)=0,"",SUM('BdP_Series Longas'!D25*1000))</f>
        <v>1489100</v>
      </c>
      <c r="D5" s="33">
        <f>IF(SUM('BdP_Series Longas'!E25*1000)=0,"",SUM('BdP_Series Longas'!E25*1000))</f>
        <v>5039200</v>
      </c>
    </row>
    <row r="6" spans="1:72" ht="15.9" customHeight="1" x14ac:dyDescent="0.3">
      <c r="A6" s="31">
        <f>A5+1</f>
        <v>1979</v>
      </c>
      <c r="B6" s="36">
        <v>17851.373876306356</v>
      </c>
      <c r="C6" s="36">
        <f>IF(SUM('BdP_Series Longas'!D26*1000)=0,"",SUM('BdP_Series Longas'!D26*1000))</f>
        <v>2131000</v>
      </c>
      <c r="D6" s="36">
        <f>IF(SUM('BdP_Series Longas'!E26*1000)=0,"",SUM('BdP_Series Longas'!E26*1000))</f>
        <v>6404400</v>
      </c>
    </row>
    <row r="7" spans="1:72" ht="15.9" customHeight="1" x14ac:dyDescent="0.3">
      <c r="A7" s="31">
        <f t="shared" ref="A7:A50" si="0">A6+1</f>
        <v>1980</v>
      </c>
      <c r="B7" s="36">
        <v>22416.613297831158</v>
      </c>
      <c r="C7" s="36">
        <f>IF(SUM('BdP_Series Longas'!D27*1000)=0,"",SUM('BdP_Series Longas'!D27*1000))</f>
        <v>2428200</v>
      </c>
      <c r="D7" s="36">
        <f>IF(SUM('BdP_Series Longas'!E27*1000)=0,"",SUM('BdP_Series Longas'!E27*1000))</f>
        <v>8356900</v>
      </c>
    </row>
    <row r="8" spans="1:72" ht="15.9" customHeight="1" x14ac:dyDescent="0.3">
      <c r="A8" s="31">
        <f t="shared" si="0"/>
        <v>1981</v>
      </c>
      <c r="B8" s="36">
        <v>19714.024792240587</v>
      </c>
      <c r="C8" s="36">
        <f>IF(SUM('BdP_Series Longas'!D28*1000)=0,"",SUM('BdP_Series Longas'!D28*1000))</f>
        <v>3327100.0000000005</v>
      </c>
      <c r="D8" s="36">
        <f>IF(SUM('BdP_Series Longas'!E28*1000)=0,"",SUM('BdP_Series Longas'!E28*1000))</f>
        <v>10058300</v>
      </c>
    </row>
    <row r="9" spans="1:72" ht="15.9" customHeight="1" x14ac:dyDescent="0.3">
      <c r="A9" s="31">
        <f t="shared" si="0"/>
        <v>1982</v>
      </c>
      <c r="B9" s="36">
        <v>22361.780576844692</v>
      </c>
      <c r="C9" s="36">
        <f>IF(SUM('BdP_Series Longas'!D29*1000)=0,"",SUM('BdP_Series Longas'!D29*1000))</f>
        <v>3960399.9999999995</v>
      </c>
      <c r="D9" s="36">
        <f>IF(SUM('BdP_Series Longas'!E29*1000)=0,"",SUM('BdP_Series Longas'!E29*1000))</f>
        <v>12147000</v>
      </c>
    </row>
    <row r="10" spans="1:72" ht="15.9" customHeight="1" x14ac:dyDescent="0.3">
      <c r="A10" s="31">
        <f t="shared" si="0"/>
        <v>1983</v>
      </c>
      <c r="B10" s="36">
        <v>33534.362877238782</v>
      </c>
      <c r="C10" s="36">
        <f>IF(SUM('BdP_Series Longas'!D30*1000)=0,"",SUM('BdP_Series Longas'!D30*1000))</f>
        <v>4837500</v>
      </c>
      <c r="D10" s="36">
        <f>IF(SUM('BdP_Series Longas'!E30*1000)=0,"",SUM('BdP_Series Longas'!E30*1000))</f>
        <v>15440000</v>
      </c>
    </row>
    <row r="11" spans="1:72" ht="15.9" customHeight="1" x14ac:dyDescent="0.3">
      <c r="A11" s="31">
        <f t="shared" si="0"/>
        <v>1984</v>
      </c>
      <c r="B11" s="36">
        <v>40733.23450371965</v>
      </c>
      <c r="C11" s="36">
        <f>IF(SUM('BdP_Series Longas'!D31*1000)=0,"",SUM('BdP_Series Longas'!D31*1000))</f>
        <v>5235300</v>
      </c>
      <c r="D11" s="36">
        <f>IF(SUM('BdP_Series Longas'!E31*1000)=0,"",SUM('BdP_Series Longas'!E31*1000))</f>
        <v>18949000</v>
      </c>
    </row>
    <row r="12" spans="1:72" ht="15.9" customHeight="1" x14ac:dyDescent="0.3">
      <c r="A12" s="31">
        <f t="shared" si="0"/>
        <v>1985</v>
      </c>
      <c r="B12" s="36">
        <v>124784.31858674837</v>
      </c>
      <c r="C12" s="36">
        <f>IF(SUM('BdP_Series Longas'!D32*1000)=0,"",SUM('BdP_Series Longas'!D32*1000))</f>
        <v>5999400</v>
      </c>
      <c r="D12" s="36">
        <f>IF(SUM('BdP_Series Longas'!E32*1000)=0,"",SUM('BdP_Series Longas'!E32*1000))</f>
        <v>23226699.999999996</v>
      </c>
    </row>
    <row r="13" spans="1:72" ht="15.9" customHeight="1" x14ac:dyDescent="0.3">
      <c r="A13" s="31">
        <f t="shared" si="0"/>
        <v>1986</v>
      </c>
      <c r="B13" s="36">
        <v>98117.338613663189</v>
      </c>
      <c r="C13" s="36">
        <f>IF(SUM('BdP_Series Longas'!D33*1000)=0,"",SUM('BdP_Series Longas'!D33*1000))</f>
        <v>7063200</v>
      </c>
      <c r="D13" s="36">
        <f>IF(SUM('BdP_Series Longas'!E33*1000)=0,"",SUM('BdP_Series Longas'!E33*1000))</f>
        <v>28332600</v>
      </c>
    </row>
    <row r="14" spans="1:72" ht="15.9" customHeight="1" x14ac:dyDescent="0.3">
      <c r="A14" s="31">
        <f t="shared" si="0"/>
        <v>1987</v>
      </c>
      <c r="B14" s="36">
        <v>148406.35362942377</v>
      </c>
      <c r="C14" s="36">
        <f>IF(SUM('BdP_Series Longas'!D34*1000)=0,"",SUM('BdP_Series Longas'!D34*1000))</f>
        <v>9207300</v>
      </c>
      <c r="D14" s="36">
        <f>IF(SUM('BdP_Series Longas'!E34*1000)=0,"",SUM('BdP_Series Longas'!E34*1000))</f>
        <v>33508500</v>
      </c>
    </row>
    <row r="15" spans="1:72" ht="15.9" customHeight="1" x14ac:dyDescent="0.3">
      <c r="A15" s="31">
        <f t="shared" si="0"/>
        <v>1988</v>
      </c>
      <c r="B15" s="36">
        <v>183209.77813803789</v>
      </c>
      <c r="C15" s="36">
        <f>IF(SUM('BdP_Series Longas'!D35*1000)=0,"",SUM('BdP_Series Longas'!D35*1000))</f>
        <v>11703599.999999998</v>
      </c>
      <c r="D15" s="36">
        <f>IF(SUM('BdP_Series Longas'!E35*1000)=0,"",SUM('BdP_Series Longas'!E35*1000))</f>
        <v>40045800</v>
      </c>
    </row>
    <row r="16" spans="1:72" ht="15.9" customHeight="1" x14ac:dyDescent="0.3">
      <c r="A16" s="31">
        <f t="shared" si="0"/>
        <v>1989</v>
      </c>
      <c r="B16" s="36">
        <v>230602.53183551636</v>
      </c>
      <c r="C16" s="36">
        <f>IF(SUM('BdP_Series Longas'!D36*1000)=0,"",SUM('BdP_Series Longas'!D36*1000))</f>
        <v>13409199.999999998</v>
      </c>
      <c r="D16" s="36">
        <f>IF(SUM('BdP_Series Longas'!E36*1000)=0,"",SUM('BdP_Series Longas'!E36*1000))</f>
        <v>47221300</v>
      </c>
    </row>
    <row r="17" spans="1:4" ht="15.9" customHeight="1" x14ac:dyDescent="0.3">
      <c r="A17" s="31">
        <f t="shared" si="0"/>
        <v>1990</v>
      </c>
      <c r="B17" s="36">
        <v>244994.1327223276</v>
      </c>
      <c r="C17" s="36">
        <f>IF(SUM('BdP_Series Longas'!D37*1000)=0,"",SUM('BdP_Series Longas'!D37*1000))</f>
        <v>15365900</v>
      </c>
      <c r="D17" s="36">
        <f>IF(SUM('BdP_Series Longas'!E37*1000)=0,"",SUM('BdP_Series Longas'!E37*1000))</f>
        <v>56692000</v>
      </c>
    </row>
    <row r="18" spans="1:4" ht="15.9" customHeight="1" x14ac:dyDescent="0.3">
      <c r="A18" s="31">
        <f t="shared" si="0"/>
        <v>1991</v>
      </c>
      <c r="B18" s="36">
        <v>311625.89855375804</v>
      </c>
      <c r="C18" s="36">
        <f>IF(SUM('BdP_Series Longas'!D38*1000)=0,"",SUM('BdP_Series Longas'!D38*1000))</f>
        <v>17376300</v>
      </c>
      <c r="D18" s="36">
        <f>IF(SUM('BdP_Series Longas'!E38*1000)=0,"",SUM('BdP_Series Longas'!E38*1000))</f>
        <v>65005299.999999993</v>
      </c>
    </row>
    <row r="19" spans="1:4" ht="15.9" customHeight="1" x14ac:dyDescent="0.3">
      <c r="A19" s="31">
        <f t="shared" si="0"/>
        <v>1992</v>
      </c>
      <c r="B19" s="36">
        <v>385947.07601759071</v>
      </c>
      <c r="C19" s="36">
        <f>IF(SUM('BdP_Series Longas'!D39*1000)=0,"",SUM('BdP_Series Longas'!D39*1000))</f>
        <v>19442000</v>
      </c>
      <c r="D19" s="36">
        <f>IF(SUM('BdP_Series Longas'!E39*1000)=0,"",SUM('BdP_Series Longas'!E39*1000))</f>
        <v>72957600</v>
      </c>
    </row>
    <row r="20" spans="1:4" ht="15.9" customHeight="1" x14ac:dyDescent="0.3">
      <c r="A20" s="31">
        <f t="shared" si="0"/>
        <v>1993</v>
      </c>
      <c r="B20" s="36">
        <v>371760.58107045729</v>
      </c>
      <c r="C20" s="36">
        <f>IF(SUM('BdP_Series Longas'!D40*1000)=0,"",SUM('BdP_Series Longas'!D40*1000))</f>
        <v>18553100</v>
      </c>
      <c r="D20" s="36">
        <f>IF(SUM('BdP_Series Longas'!E40*1000)=0,"",SUM('BdP_Series Longas'!E40*1000))</f>
        <v>76065100</v>
      </c>
    </row>
    <row r="21" spans="1:4" ht="15.9" customHeight="1" x14ac:dyDescent="0.3">
      <c r="A21" s="31">
        <f t="shared" si="0"/>
        <v>1994</v>
      </c>
      <c r="B21" s="36">
        <v>459360.48978684703</v>
      </c>
      <c r="C21" s="36">
        <f>IF(SUM('BdP_Series Longas'!D41*1000)=0,"",SUM('BdP_Series Longas'!D41*1000))</f>
        <v>19235100</v>
      </c>
      <c r="D21" s="36">
        <f>IF(SUM('BdP_Series Longas'!E41*1000)=0,"",SUM('BdP_Series Longas'!E41*1000))</f>
        <v>82468799.999999985</v>
      </c>
    </row>
    <row r="22" spans="1:4" ht="15.9" customHeight="1" x14ac:dyDescent="0.3">
      <c r="A22" s="31">
        <f t="shared" si="0"/>
        <v>1995</v>
      </c>
      <c r="B22" s="36">
        <f>IFERROR(VLOOKUP(A22,'Água Cor NUTS II Tab_Input'!$B$2:$C$122,2,FALSE),"")</f>
        <v>364319</v>
      </c>
      <c r="C22" s="36">
        <f>IF(SUM('BdP_Series Longas'!D42*1000)=0,"",SUM('BdP_Series Longas'!D42*1000))</f>
        <v>20727200</v>
      </c>
      <c r="D22" s="36">
        <f>IF(SUM('BdP_Series Longas'!E42*1000)=0,"",SUM('BdP_Series Longas'!E42*1000))</f>
        <v>89028600</v>
      </c>
    </row>
    <row r="23" spans="1:4" ht="15.9" customHeight="1" x14ac:dyDescent="0.3">
      <c r="A23" s="31">
        <f t="shared" si="0"/>
        <v>1996</v>
      </c>
      <c r="B23" s="36">
        <f>IFERROR(VLOOKUP(A23,'Água Cor NUTS II Tab_Input'!$B$2:$C$122,2,FALSE),"")</f>
        <v>314419.99999999994</v>
      </c>
      <c r="C23" s="36">
        <f>IF(SUM('BdP_Series Longas'!D43*1000)=0,"",SUM('BdP_Series Longas'!D43*1000))</f>
        <v>22478100</v>
      </c>
      <c r="D23" s="36">
        <f>IF(SUM('BdP_Series Longas'!E43*1000)=0,"",SUM('BdP_Series Longas'!E43*1000))</f>
        <v>94351600</v>
      </c>
    </row>
    <row r="24" spans="1:4" ht="15.9" customHeight="1" x14ac:dyDescent="0.3">
      <c r="A24" s="31">
        <f t="shared" si="0"/>
        <v>1997</v>
      </c>
      <c r="B24" s="36">
        <f>IFERROR(VLOOKUP(A24,'Água Cor NUTS II Tab_Input'!$B$2:$C$122,2,FALSE),"")</f>
        <v>429704.00000000006</v>
      </c>
      <c r="C24" s="36">
        <f>IF(SUM('BdP_Series Longas'!D44*1000)=0,"",SUM('BdP_Series Longas'!D44*1000))</f>
        <v>26603400</v>
      </c>
      <c r="D24" s="36">
        <f>IF(SUM('BdP_Series Longas'!E44*1000)=0,"",SUM('BdP_Series Longas'!E44*1000))</f>
        <v>102330900</v>
      </c>
    </row>
    <row r="25" spans="1:4" ht="15.9" customHeight="1" x14ac:dyDescent="0.3">
      <c r="A25" s="31">
        <f t="shared" si="0"/>
        <v>1998</v>
      </c>
      <c r="B25" s="36">
        <f>IFERROR(VLOOKUP(A25,'Água Cor NUTS II Tab_Input'!$B$2:$C$122,2,FALSE),"")</f>
        <v>427231</v>
      </c>
      <c r="C25" s="36">
        <f>IF(SUM('BdP_Series Longas'!D45*1000)=0,"",SUM('BdP_Series Longas'!D45*1000))</f>
        <v>30453100</v>
      </c>
      <c r="D25" s="36">
        <f>IF(SUM('BdP_Series Longas'!E45*1000)=0,"",SUM('BdP_Series Longas'!E45*1000))</f>
        <v>111353400</v>
      </c>
    </row>
    <row r="26" spans="1:4" ht="15.9" customHeight="1" x14ac:dyDescent="0.3">
      <c r="A26" s="31">
        <f t="shared" si="0"/>
        <v>1999</v>
      </c>
      <c r="B26" s="36">
        <f>IFERROR(VLOOKUP(A26,'Água Cor NUTS II Tab_Input'!$B$2:$C$122,2,FALSE),"")</f>
        <v>594470</v>
      </c>
      <c r="C26" s="36">
        <f>IF(SUM('BdP_Series Longas'!D46*1000)=0,"",SUM('BdP_Series Longas'!D46*1000))</f>
        <v>32999900</v>
      </c>
      <c r="D26" s="36">
        <f>IF(SUM('BdP_Series Longas'!E46*1000)=0,"",SUM('BdP_Series Longas'!E46*1000))</f>
        <v>119603300</v>
      </c>
    </row>
    <row r="27" spans="1:4" ht="15.9" customHeight="1" x14ac:dyDescent="0.3">
      <c r="A27" s="31">
        <f t="shared" si="0"/>
        <v>2000</v>
      </c>
      <c r="B27" s="36">
        <f>IFERROR(VLOOKUP(A27,'Água Cor NUTS II Tab_Input'!$B$2:$C$122,2,FALSE),"")</f>
        <v>683082</v>
      </c>
      <c r="C27" s="36">
        <f>IF(SUM('BdP_Series Longas'!D47*1000)=0,"",SUM('BdP_Series Longas'!D47*1000))</f>
        <v>35959899.999999993</v>
      </c>
      <c r="D27" s="36">
        <f>IF(SUM('BdP_Series Longas'!E47*1000)=0,"",SUM('BdP_Series Longas'!E47*1000))</f>
        <v>128414500</v>
      </c>
    </row>
    <row r="28" spans="1:4" ht="15.9" customHeight="1" x14ac:dyDescent="0.3">
      <c r="A28" s="31">
        <f t="shared" si="0"/>
        <v>2001</v>
      </c>
      <c r="B28" s="36">
        <f>IFERROR(VLOOKUP(A28,'Água Cor NUTS II Tab_Input'!$B$2:$C$122,2,FALSE),"")</f>
        <v>643474</v>
      </c>
      <c r="C28" s="36">
        <f>IF(SUM('BdP_Series Longas'!D48*1000)=0,"",SUM('BdP_Series Longas'!D48*1000))</f>
        <v>37177399.999999993</v>
      </c>
      <c r="D28" s="36">
        <f>IF(SUM('BdP_Series Longas'!E48*1000)=0,"",SUM('BdP_Series Longas'!E48*1000))</f>
        <v>135775100</v>
      </c>
    </row>
    <row r="29" spans="1:4" ht="15.9" customHeight="1" x14ac:dyDescent="0.3">
      <c r="A29" s="31">
        <f t="shared" si="0"/>
        <v>2002</v>
      </c>
      <c r="B29" s="36">
        <f>IFERROR(VLOOKUP(A29,'Água Cor NUTS II Tab_Input'!$B$2:$C$122,2,FALSE),"")</f>
        <v>470986</v>
      </c>
      <c r="C29" s="36">
        <f>IF(SUM('BdP_Series Longas'!D49*1000)=0,"",SUM('BdP_Series Longas'!D49*1000))</f>
        <v>36860500</v>
      </c>
      <c r="D29" s="36">
        <f>IF(SUM('BdP_Series Longas'!E49*1000)=0,"",SUM('BdP_Series Longas'!E49*1000))</f>
        <v>142554200</v>
      </c>
    </row>
    <row r="30" spans="1:4" ht="15.9" customHeight="1" x14ac:dyDescent="0.3">
      <c r="A30" s="31">
        <f t="shared" si="0"/>
        <v>2003</v>
      </c>
      <c r="B30" s="36">
        <f>IFERROR(VLOOKUP(A30,'Água Cor NUTS II Tab_Input'!$B$2:$C$122,2,FALSE),"")</f>
        <v>604535.00000000012</v>
      </c>
      <c r="C30" s="36">
        <f>IF(SUM('BdP_Series Longas'!D50*1000)=0,"",SUM('BdP_Series Longas'!D50*1000))</f>
        <v>34706300</v>
      </c>
      <c r="D30" s="36">
        <f>IF(SUM('BdP_Series Longas'!E50*1000)=0,"",SUM('BdP_Series Longas'!E50*1000))</f>
        <v>146067800</v>
      </c>
    </row>
    <row r="31" spans="1:4" ht="15.9" customHeight="1" x14ac:dyDescent="0.3">
      <c r="A31" s="31">
        <f t="shared" si="0"/>
        <v>2004</v>
      </c>
      <c r="B31" s="36">
        <f>IFERROR(VLOOKUP(A31,'Água Cor NUTS II Tab_Input'!$B$2:$C$122,2,FALSE),"")</f>
        <v>676719</v>
      </c>
      <c r="C31" s="36">
        <f>IF(SUM('BdP_Series Longas'!D51*1000)=0,"",SUM('BdP_Series Longas'!D51*1000))</f>
        <v>35662700</v>
      </c>
      <c r="D31" s="36">
        <f>IF(SUM('BdP_Series Longas'!E51*1000)=0,"",SUM('BdP_Series Longas'!E51*1000))</f>
        <v>152248400.00000003</v>
      </c>
    </row>
    <row r="32" spans="1:4" ht="15.9" customHeight="1" x14ac:dyDescent="0.3">
      <c r="A32" s="31">
        <f t="shared" si="0"/>
        <v>2005</v>
      </c>
      <c r="B32" s="36">
        <f>IFERROR(VLOOKUP(A32,'Água Cor NUTS II Tab_Input'!$B$2:$C$122,2,FALSE),"")</f>
        <v>885186.99999999988</v>
      </c>
      <c r="C32" s="36">
        <f>IF(SUM('BdP_Series Longas'!D52*1000)=0,"",SUM('BdP_Series Longas'!D52*1000))</f>
        <v>36667800</v>
      </c>
      <c r="D32" s="36">
        <f>IF(SUM('BdP_Series Longas'!E52*1000)=0,"",SUM('BdP_Series Longas'!E52*1000))</f>
        <v>158552700</v>
      </c>
    </row>
    <row r="33" spans="1:4" ht="15.9" customHeight="1" x14ac:dyDescent="0.3">
      <c r="A33" s="31">
        <f t="shared" si="0"/>
        <v>2006</v>
      </c>
      <c r="B33" s="36">
        <f>IFERROR(VLOOKUP(A33,'Água Cor NUTS II Tab_Input'!$B$2:$C$122,2,FALSE),"")</f>
        <v>1085393</v>
      </c>
      <c r="C33" s="36">
        <f>IF(SUM('BdP_Series Longas'!D53*1000)=0,"",SUM('BdP_Series Longas'!D53*1000))</f>
        <v>37463200.000000007</v>
      </c>
      <c r="D33" s="36">
        <f>IF(SUM('BdP_Series Longas'!E53*1000)=0,"",SUM('BdP_Series Longas'!E53*1000))</f>
        <v>166260400</v>
      </c>
    </row>
    <row r="34" spans="1:4" ht="15.9" customHeight="1" x14ac:dyDescent="0.3">
      <c r="A34" s="31">
        <f t="shared" si="0"/>
        <v>2007</v>
      </c>
      <c r="B34" s="36">
        <f>IFERROR(VLOOKUP(A34,'Água Cor NUTS II Tab_Input'!$B$2:$C$122,2,FALSE),"")</f>
        <v>1196469</v>
      </c>
      <c r="C34" s="36">
        <f>IF(SUM('BdP_Series Longas'!D54*1000)=0,"",SUM('BdP_Series Longas'!D54*1000))</f>
        <v>39500799.999999993</v>
      </c>
      <c r="D34" s="36">
        <f>IF(SUM('BdP_Series Longas'!E54*1000)=0,"",SUM('BdP_Series Longas'!E54*1000))</f>
        <v>175483400</v>
      </c>
    </row>
    <row r="35" spans="1:4" ht="15.9" customHeight="1" x14ac:dyDescent="0.3">
      <c r="A35" s="31">
        <f t="shared" si="0"/>
        <v>2008</v>
      </c>
      <c r="B35" s="36">
        <f>IFERROR(VLOOKUP(A35,'Água Cor NUTS II Tab_Input'!$B$2:$C$122,2,FALSE),"")</f>
        <v>935292.99999999988</v>
      </c>
      <c r="C35" s="36">
        <f>IF(SUM('BdP_Series Longas'!D55*1000)=0,"",SUM('BdP_Series Longas'!D55*1000))</f>
        <v>40929000</v>
      </c>
      <c r="D35" s="36">
        <f>IF(SUM('BdP_Series Longas'!E55*1000)=0,"",SUM('BdP_Series Longas'!E55*1000))</f>
        <v>179102800</v>
      </c>
    </row>
    <row r="36" spans="1:4" ht="15.9" customHeight="1" x14ac:dyDescent="0.3">
      <c r="A36" s="31">
        <f t="shared" si="0"/>
        <v>2009</v>
      </c>
      <c r="B36" s="36">
        <f>IFERROR(VLOOKUP(A36,'Água Cor NUTS II Tab_Input'!$B$2:$C$122,2,FALSE),"")</f>
        <v>963675</v>
      </c>
      <c r="C36" s="36">
        <f>IF(SUM('BdP_Series Longas'!D56*1000)=0,"",SUM('BdP_Series Longas'!D56*1000))</f>
        <v>37191100.000000007</v>
      </c>
      <c r="D36" s="36">
        <f>IF(SUM('BdP_Series Longas'!E56*1000)=0,"",SUM('BdP_Series Longas'!E56*1000))</f>
        <v>175416400</v>
      </c>
    </row>
    <row r="37" spans="1:4" ht="15.9" customHeight="1" x14ac:dyDescent="0.3">
      <c r="A37" s="31">
        <f t="shared" si="0"/>
        <v>2010</v>
      </c>
      <c r="B37" s="36">
        <f>IFERROR(VLOOKUP(A37,'Água Cor NUTS II Tab_Input'!$B$2:$C$122,2,FALSE),"")</f>
        <v>1388678</v>
      </c>
      <c r="C37" s="36">
        <f>IF(SUM('BdP_Series Longas'!D57*1000)=0,"",SUM('BdP_Series Longas'!D57*1000))</f>
        <v>36952900</v>
      </c>
      <c r="D37" s="36">
        <f>IF(SUM('BdP_Series Longas'!E57*1000)=0,"",SUM('BdP_Series Longas'!E57*1000))</f>
        <v>179610800.00000003</v>
      </c>
    </row>
    <row r="38" spans="1:4" ht="15.9" customHeight="1" x14ac:dyDescent="0.3">
      <c r="A38" s="31">
        <f t="shared" si="0"/>
        <v>2011</v>
      </c>
      <c r="B38" s="36">
        <f>IFERROR(VLOOKUP(A38,'Água Cor NUTS II Tab_Input'!$B$2:$C$122,2,FALSE),"")</f>
        <v>1096085</v>
      </c>
      <c r="C38" s="36">
        <f>IF(SUM('BdP_Series Longas'!D58*1000)=0,"",SUM('BdP_Series Longas'!D58*1000))</f>
        <v>32437399.999999996</v>
      </c>
      <c r="D38" s="36">
        <f>IF(SUM('BdP_Series Longas'!E58*1000)=0,"",SUM('BdP_Series Longas'!E58*1000))</f>
        <v>176096200</v>
      </c>
    </row>
    <row r="39" spans="1:4" ht="15.9" customHeight="1" x14ac:dyDescent="0.3">
      <c r="A39" s="31">
        <f t="shared" si="0"/>
        <v>2012</v>
      </c>
      <c r="B39" s="36">
        <f>IFERROR(VLOOKUP(A39,'Água Cor NUTS II Tab_Input'!$B$2:$C$122,2,FALSE),"")</f>
        <v>871806</v>
      </c>
      <c r="C39" s="36">
        <f>IF(SUM('BdP_Series Longas'!D59*1000)=0,"",SUM('BdP_Series Longas'!D59*1000))</f>
        <v>26631600</v>
      </c>
      <c r="D39" s="36">
        <f>IF(SUM('BdP_Series Longas'!E59*1000)=0,"",SUM('BdP_Series Longas'!E59*1000))</f>
        <v>168295599.99999997</v>
      </c>
    </row>
    <row r="40" spans="1:4" ht="15.9" customHeight="1" x14ac:dyDescent="0.3">
      <c r="A40" s="31">
        <f t="shared" si="0"/>
        <v>2013</v>
      </c>
      <c r="B40" s="36">
        <f>IFERROR(VLOOKUP(A40,'Água Cor NUTS II Tab_Input'!$B$2:$C$122,2,FALSE),"")</f>
        <v>703334</v>
      </c>
      <c r="C40" s="36">
        <f>IF(SUM('BdP_Series Longas'!D60*1000)=0,"",SUM('BdP_Series Longas'!D60*1000))</f>
        <v>25150300</v>
      </c>
      <c r="D40" s="36">
        <f>IF(SUM('BdP_Series Longas'!E60*1000)=0,"",SUM('BdP_Series Longas'!E60*1000))</f>
        <v>170492300</v>
      </c>
    </row>
    <row r="41" spans="1:4" ht="15.9" customHeight="1" x14ac:dyDescent="0.3">
      <c r="A41" s="31">
        <f t="shared" si="0"/>
        <v>2014</v>
      </c>
      <c r="B41" s="36">
        <f>IFERROR(VLOOKUP(A41,'Água Cor NUTS II Tab_Input'!$B$2:$C$122,2,FALSE),"")</f>
        <v>729477.00000000012</v>
      </c>
      <c r="C41" s="36">
        <f>IF(SUM('BdP_Series Longas'!D61*1000)=0,"",SUM('BdP_Series Longas'!D61*1000))</f>
        <v>26012699.999999996</v>
      </c>
      <c r="D41" s="36">
        <f>IF(SUM('BdP_Series Longas'!E61*1000)=0,"",SUM('BdP_Series Longas'!E61*1000))</f>
        <v>173053700</v>
      </c>
    </row>
    <row r="42" spans="1:4" ht="15.9" customHeight="1" x14ac:dyDescent="0.3">
      <c r="A42" s="31">
        <f t="shared" si="0"/>
        <v>2015</v>
      </c>
      <c r="B42" s="36">
        <f>IFERROR(VLOOKUP(A42,'Água Cor NUTS II Tab_Input'!$B$2:$C$122,2,FALSE),"")</f>
        <v>588882.00000000012</v>
      </c>
      <c r="C42" s="36">
        <f>IF(SUM('BdP_Series Longas'!D62*1000)=0,"",SUM('BdP_Series Longas'!D62*1000))</f>
        <v>27886500</v>
      </c>
      <c r="D42" s="36">
        <f>IF(SUM('BdP_Series Longas'!E62*1000)=0,"",SUM('BdP_Series Longas'!E62*1000))</f>
        <v>179713200</v>
      </c>
    </row>
    <row r="43" spans="1:4" ht="15.9" customHeight="1" x14ac:dyDescent="0.3">
      <c r="A43" s="31">
        <f t="shared" si="0"/>
        <v>2016</v>
      </c>
      <c r="B43" s="36">
        <f>IFERROR(VLOOKUP(A43,'Água Cor NUTS II Tab_Input'!$B$2:$C$122,2,FALSE),"")</f>
        <v>469247</v>
      </c>
      <c r="C43" s="36">
        <f>IF(SUM('BdP_Series Longas'!D63*1000)=0,"",SUM('BdP_Series Longas'!D63*1000))</f>
        <v>28893300</v>
      </c>
      <c r="D43" s="36">
        <f>IF(SUM('BdP_Series Longas'!E63*1000)=0,"",SUM('BdP_Series Longas'!E63*1000))</f>
        <v>186489800</v>
      </c>
    </row>
    <row r="44" spans="1:4" ht="15.9" customHeight="1" x14ac:dyDescent="0.3">
      <c r="A44" s="45">
        <f t="shared" si="0"/>
        <v>2017</v>
      </c>
      <c r="B44" s="36">
        <f>IFERROR(VLOOKUP(A44,'Água Cor NUTS II Tab_Input'!$B$2:$C$122,2,FALSE),"")</f>
        <v>586287</v>
      </c>
      <c r="C44" s="36">
        <f>IF(SUM('BdP_Series Longas'!D64*1000)=0,"",SUM('BdP_Series Longas'!D64*1000))</f>
        <v>32887699.999999996</v>
      </c>
      <c r="D44" s="36">
        <f>IF(SUM('BdP_Series Longas'!E64*1000)=0,"",SUM('BdP_Series Longas'!E64*1000))</f>
        <v>195947100</v>
      </c>
    </row>
    <row r="45" spans="1:4" ht="15.9" customHeight="1" x14ac:dyDescent="0.3">
      <c r="A45" s="45">
        <f t="shared" si="0"/>
        <v>2018</v>
      </c>
      <c r="B45" s="36">
        <f>IFERROR(VLOOKUP(A45,'Água Cor NUTS II Tab_Input'!$B$2:$C$122,2,FALSE),"")</f>
        <v>609191</v>
      </c>
      <c r="C45" s="36">
        <f>IF(SUM('BdP_Series Longas'!D65*1000)=0,"",SUM('BdP_Series Longas'!D65*1000))</f>
        <v>35953400</v>
      </c>
      <c r="D45" s="36">
        <f>IF(SUM('BdP_Series Longas'!E65*1000)=0,"",SUM('BdP_Series Longas'!E65*1000))</f>
        <v>205184200</v>
      </c>
    </row>
    <row r="46" spans="1:4" ht="15.9" customHeight="1" x14ac:dyDescent="0.3">
      <c r="A46" s="45">
        <f t="shared" si="0"/>
        <v>2019</v>
      </c>
      <c r="B46" s="36">
        <f>IFERROR(VLOOKUP(A46,'Água Cor NUTS II Tab_Input'!$B$2:$C$122,2,FALSE),"")</f>
        <v>808605</v>
      </c>
      <c r="C46" s="36">
        <f>IF(SUM('BdP_Series Longas'!D66*1000)=0,"",SUM('BdP_Series Longas'!D66*1000))</f>
        <v>38815100</v>
      </c>
      <c r="D46" s="36">
        <f>IF(SUM('BdP_Series Longas'!E66*1000)=0,"",SUM('BdP_Series Longas'!E66*1000))</f>
        <v>214374700</v>
      </c>
    </row>
    <row r="47" spans="1:4" ht="15.9" customHeight="1" x14ac:dyDescent="0.3">
      <c r="A47" s="45">
        <f t="shared" si="0"/>
        <v>2020</v>
      </c>
      <c r="B47" s="36">
        <f>IFERROR(VLOOKUP(A47,'Água Cor NUTS II Tab_Input'!$B$2:$C$122,2,FALSE),"")</f>
        <v>803232</v>
      </c>
      <c r="C47" s="36">
        <f>IF(SUM('BdP_Series Longas'!D67*1000)=0,"",SUM('BdP_Series Longas'!D67*1000))</f>
        <v>38509799.999999993</v>
      </c>
      <c r="D47" s="36">
        <f>IF(SUM('BdP_Series Longas'!E67*1000)=0,"",SUM('BdP_Series Longas'!E67*1000))</f>
        <v>200518900.00000003</v>
      </c>
    </row>
    <row r="48" spans="1:4" ht="15.9" customHeight="1" x14ac:dyDescent="0.3">
      <c r="A48" s="45">
        <f t="shared" si="0"/>
        <v>2021</v>
      </c>
      <c r="B48" s="36">
        <f>IFERROR(VLOOKUP(A48,'Água Cor NUTS II Tab_Input'!$B$2:$C$122,2,FALSE),"")</f>
        <v>711694.00000000012</v>
      </c>
      <c r="C48" s="36">
        <f>IF(SUM('BdP_Series Longas'!D68*1000)=0,"",SUM('BdP_Series Longas'!D68*1000))</f>
        <v>43639400</v>
      </c>
      <c r="D48" s="36">
        <f>IF(SUM('BdP_Series Longas'!E68*1000)=0,"",SUM('BdP_Series Longas'!E68*1000))</f>
        <v>216053300</v>
      </c>
    </row>
    <row r="49" spans="1:5" ht="15.9" customHeight="1" x14ac:dyDescent="0.3">
      <c r="A49" s="45">
        <f t="shared" si="0"/>
        <v>2022</v>
      </c>
      <c r="B49" s="36">
        <f>IFERROR(VLOOKUP(A49,'Água Cor NUTS II Tab_Input'!$B$2:$C$122,2,FALSE),"")</f>
        <v>910126</v>
      </c>
      <c r="C49" s="36">
        <f>IF(SUM('BdP_Series Longas'!D69*1000)=0,"",SUM('BdP_Series Longas'!D69*1000))</f>
        <v>48665500</v>
      </c>
      <c r="D49" s="36">
        <f>IF(SUM('BdP_Series Longas'!E69*1000)=0,"",SUM('BdP_Series Longas'!E69*1000))</f>
        <v>242340900.00000003</v>
      </c>
    </row>
    <row r="50" spans="1:5" ht="15.9" customHeight="1" x14ac:dyDescent="0.3">
      <c r="A50" s="45">
        <f t="shared" si="0"/>
        <v>2023</v>
      </c>
      <c r="B50" s="36" t="str">
        <f>IFERROR(VLOOKUP(A50,'Água Cor NUTS II Tab_Input'!$B$2:$C$122,2,FALSE),"")</f>
        <v/>
      </c>
      <c r="C50" s="36">
        <f>IF(SUM('BdP_Series Longas'!D70*1000)=0,"",SUM('BdP_Series Longas'!D70*1000))</f>
        <v>51472200</v>
      </c>
      <c r="D50" s="36">
        <f>IF(SUM('BdP_Series Longas'!E70*1000)=0,"",SUM('BdP_Series Longas'!E70*1000))</f>
        <v>265502900.00000003</v>
      </c>
    </row>
    <row r="51" spans="1:5" ht="15.9" customHeight="1" thickBot="1" x14ac:dyDescent="0.35">
      <c r="A51" s="46"/>
      <c r="B51" s="48"/>
      <c r="C51" s="48"/>
      <c r="D51" s="48"/>
    </row>
    <row r="52" spans="1:5" ht="72" customHeight="1" x14ac:dyDescent="0.3">
      <c r="A52" s="74" t="s">
        <v>78</v>
      </c>
      <c r="B52" s="74"/>
      <c r="C52" s="74"/>
      <c r="D52" s="74"/>
      <c r="E52" s="38"/>
    </row>
    <row r="53" spans="1:5" s="42" customFormat="1" x14ac:dyDescent="0.3">
      <c r="A53" s="84" t="str">
        <f>"1995"&amp;"-"&amp;Agua_Cor_Dados_Graf!T4&amp;":"</f>
        <v>1995-2022:</v>
      </c>
      <c r="B53" s="84"/>
      <c r="C53" s="84"/>
      <c r="D53" s="84"/>
      <c r="E53" s="50"/>
    </row>
    <row r="54" spans="1:5" x14ac:dyDescent="0.3">
      <c r="A54" s="74" t="s">
        <v>133</v>
      </c>
      <c r="B54" s="74"/>
      <c r="C54" s="74"/>
      <c r="D54" s="74"/>
      <c r="E54" s="38"/>
    </row>
    <row r="55" spans="1:5" x14ac:dyDescent="0.3">
      <c r="A55" s="74" t="s">
        <v>61</v>
      </c>
      <c r="B55" s="74"/>
      <c r="C55" s="74"/>
      <c r="D55" s="74"/>
      <c r="E55" s="38"/>
    </row>
    <row r="56" spans="1:5" ht="42.6" customHeight="1" x14ac:dyDescent="0.3">
      <c r="A56" s="74" t="s">
        <v>102</v>
      </c>
      <c r="B56" s="74"/>
      <c r="C56" s="74"/>
      <c r="D56" s="74"/>
      <c r="E56" s="39"/>
    </row>
    <row r="57" spans="1:5" x14ac:dyDescent="0.3">
      <c r="A57" s="40"/>
      <c r="E57" s="39"/>
    </row>
    <row r="58" spans="1:5" x14ac:dyDescent="0.3">
      <c r="E58" s="39"/>
    </row>
  </sheetData>
  <sheetProtection algorithmName="SHA-512" hashValue="KxBTo9wbe9Q5g6hBpaU/i2+/jjlpODBWDpvpDVt0Ubg1X+b6C4ZPmh55t3FKILJoTLanE49MtK/gX4zNCsnBPQ==" saltValue="5gwdWCZYvhmTO4qlwUuZSQ==" spinCount="100000" sheet="1" objects="1" scenarios="1" autoFilter="0"/>
  <mergeCells count="8">
    <mergeCell ref="A55:D55"/>
    <mergeCell ref="A56:D56"/>
    <mergeCell ref="A1:D1"/>
    <mergeCell ref="A3:A4"/>
    <mergeCell ref="A52:D52"/>
    <mergeCell ref="A53:D53"/>
    <mergeCell ref="B3:D3"/>
    <mergeCell ref="A54:D54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fitToHeight="0" orientation="landscape" verticalDpi="300" r:id="rId1"/>
  <headerFooter alignWithMargins="0"/>
  <colBreaks count="1" manualBreakCount="1">
    <brk id="2" max="1048575" man="1"/>
  </col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Folha41">
    <tabColor rgb="FF00B050"/>
    <pageSetUpPr fitToPage="1"/>
  </sheetPr>
  <dimension ref="A1:CP47"/>
  <sheetViews>
    <sheetView showGridLines="0" zoomScaleNormal="100" workbookViewId="0">
      <pane ySplit="2" topLeftCell="A25" activePane="bottomLeft" state="frozen"/>
      <selection sqref="A1:D1"/>
      <selection pane="bottomLeft" sqref="A1:XFD1048576"/>
    </sheetView>
  </sheetViews>
  <sheetFormatPr defaultColWidth="7" defaultRowHeight="14.4" x14ac:dyDescent="0.3"/>
  <cols>
    <col min="1" max="27" width="9.109375" style="34" customWidth="1"/>
    <col min="28" max="30" width="11.5546875" style="34" customWidth="1"/>
    <col min="31" max="16384" width="7" style="34"/>
  </cols>
  <sheetData>
    <row r="1" spans="1:94" s="22" customFormat="1" ht="33" customHeight="1" x14ac:dyDescent="0.3">
      <c r="A1" s="85"/>
      <c r="B1" s="85"/>
    </row>
    <row r="2" spans="1:94" s="23" customFormat="1" ht="19.5" customHeight="1" x14ac:dyDescent="0.3">
      <c r="A2" s="86" t="str">
        <f>Agua_Cor_Dados_Graf!B1&amp; " - Investimento em Infraestruturas de Abastecimento e Tratamento de Água - Preços correntes"</f>
        <v>Portugal - Investimento em Infraestruturas de Abastecimento e Tratamento de Água - Preços correntes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</row>
    <row r="3" spans="1:94" s="23" customFormat="1" ht="19.5" customHeight="1" x14ac:dyDescent="0.3"/>
    <row r="4" spans="1:94" s="30" customFormat="1" ht="30" customHeight="1" x14ac:dyDescent="0.3">
      <c r="C4" s="29"/>
      <c r="D4" s="29"/>
      <c r="F4" s="29"/>
      <c r="G4" s="29"/>
      <c r="I4" s="29"/>
      <c r="J4" s="29"/>
      <c r="L4" s="29"/>
      <c r="M4" s="29"/>
      <c r="O4" s="29"/>
      <c r="P4" s="29"/>
      <c r="R4" s="29"/>
      <c r="S4" s="29"/>
      <c r="U4" s="29"/>
      <c r="V4" s="29"/>
      <c r="X4" s="29"/>
      <c r="Y4" s="29"/>
      <c r="AA4" s="29"/>
      <c r="AB4" s="29"/>
      <c r="AD4" s="29"/>
      <c r="AE4" s="29"/>
      <c r="AG4" s="29"/>
      <c r="AH4" s="29"/>
      <c r="AJ4" s="29"/>
      <c r="AK4" s="29"/>
      <c r="AM4" s="29"/>
      <c r="AN4" s="29"/>
      <c r="AP4" s="29"/>
      <c r="AQ4" s="29"/>
      <c r="AS4" s="29"/>
      <c r="AT4" s="29"/>
      <c r="AV4" s="29"/>
      <c r="AW4" s="29"/>
      <c r="AY4" s="29"/>
      <c r="AZ4" s="29"/>
      <c r="BB4" s="29"/>
      <c r="BC4" s="29"/>
      <c r="BE4" s="29"/>
      <c r="BF4" s="29"/>
      <c r="BH4" s="29"/>
      <c r="BI4" s="29"/>
      <c r="BK4" s="29"/>
      <c r="BL4" s="29"/>
      <c r="BN4" s="29"/>
      <c r="BO4" s="29"/>
      <c r="BQ4" s="29"/>
      <c r="BR4" s="29"/>
      <c r="BT4" s="29"/>
      <c r="BU4" s="29"/>
      <c r="BW4" s="29"/>
      <c r="BX4" s="29"/>
      <c r="BZ4" s="29"/>
      <c r="CA4" s="29"/>
      <c r="CC4" s="29"/>
      <c r="CD4" s="29"/>
      <c r="CF4" s="29"/>
      <c r="CG4" s="29"/>
      <c r="CI4" s="29"/>
      <c r="CJ4" s="29"/>
      <c r="CL4" s="29"/>
      <c r="CM4" s="29"/>
      <c r="CO4" s="29"/>
      <c r="CP4" s="29"/>
    </row>
    <row r="5" spans="1:94" ht="20.100000000000001" customHeight="1" x14ac:dyDescent="0.3"/>
    <row r="6" spans="1:94" ht="20.100000000000001" customHeight="1" x14ac:dyDescent="0.3"/>
    <row r="7" spans="1:94" ht="20.100000000000001" customHeight="1" x14ac:dyDescent="0.3"/>
    <row r="8" spans="1:94" ht="20.100000000000001" customHeight="1" x14ac:dyDescent="0.3"/>
    <row r="9" spans="1:94" ht="20.100000000000001" customHeight="1" x14ac:dyDescent="0.3"/>
    <row r="10" spans="1:94" ht="20.100000000000001" customHeight="1" x14ac:dyDescent="0.3"/>
    <row r="11" spans="1:94" ht="20.100000000000001" customHeight="1" x14ac:dyDescent="0.3"/>
    <row r="12" spans="1:94" ht="20.100000000000001" customHeight="1" x14ac:dyDescent="0.3"/>
    <row r="13" spans="1:94" ht="20.100000000000001" customHeight="1" x14ac:dyDescent="0.3"/>
    <row r="14" spans="1:94" ht="20.100000000000001" customHeight="1" x14ac:dyDescent="0.3"/>
    <row r="15" spans="1:94" ht="20.100000000000001" customHeight="1" x14ac:dyDescent="0.3"/>
    <row r="16" spans="1:94" ht="20.100000000000001" customHeight="1" x14ac:dyDescent="0.3"/>
    <row r="17" s="34" customFormat="1" ht="20.100000000000001" customHeight="1" x14ac:dyDescent="0.3"/>
    <row r="18" s="34" customFormat="1" ht="20.100000000000001" customHeight="1" x14ac:dyDescent="0.3"/>
    <row r="19" s="34" customFormat="1" ht="20.100000000000001" customHeight="1" x14ac:dyDescent="0.3"/>
    <row r="20" s="34" customFormat="1" ht="20.100000000000001" customHeight="1" x14ac:dyDescent="0.3"/>
    <row r="21" s="34" customFormat="1" ht="20.100000000000001" customHeight="1" x14ac:dyDescent="0.3"/>
    <row r="22" s="34" customFormat="1" ht="20.100000000000001" customHeight="1" x14ac:dyDescent="0.3"/>
    <row r="23" s="34" customFormat="1" ht="20.100000000000001" customHeight="1" x14ac:dyDescent="0.3"/>
    <row r="24" s="34" customFormat="1" ht="20.100000000000001" customHeight="1" x14ac:dyDescent="0.3"/>
    <row r="25" s="34" customFormat="1" ht="20.100000000000001" customHeight="1" x14ac:dyDescent="0.3"/>
    <row r="26" s="34" customFormat="1" ht="20.100000000000001" customHeight="1" x14ac:dyDescent="0.3"/>
    <row r="27" s="34" customFormat="1" ht="20.100000000000001" customHeight="1" x14ac:dyDescent="0.3"/>
    <row r="28" s="34" customFormat="1" ht="20.100000000000001" customHeight="1" x14ac:dyDescent="0.3"/>
    <row r="29" s="34" customFormat="1" ht="20.100000000000001" customHeight="1" x14ac:dyDescent="0.3"/>
    <row r="30" s="34" customFormat="1" ht="20.100000000000001" customHeight="1" x14ac:dyDescent="0.3"/>
    <row r="31" s="34" customFormat="1" ht="20.100000000000001" customHeight="1" x14ac:dyDescent="0.3"/>
    <row r="32" s="34" customFormat="1" ht="20.100000000000001" customHeight="1" x14ac:dyDescent="0.3"/>
    <row r="33" spans="1:25" ht="20.100000000000001" customHeight="1" x14ac:dyDescent="0.3"/>
    <row r="34" spans="1:25" ht="20.100000000000001" customHeight="1" x14ac:dyDescent="0.3"/>
    <row r="35" spans="1:25" ht="20.100000000000001" customHeight="1" x14ac:dyDescent="0.3"/>
    <row r="36" spans="1:25" ht="20.100000000000001" customHeight="1" x14ac:dyDescent="0.3"/>
    <row r="37" spans="1:25" ht="20.100000000000001" customHeight="1" x14ac:dyDescent="0.3"/>
    <row r="38" spans="1:25" ht="20.100000000000001" customHeight="1" x14ac:dyDescent="0.3"/>
    <row r="39" spans="1:25" ht="20.100000000000001" customHeight="1" x14ac:dyDescent="0.3"/>
    <row r="40" spans="1:25" ht="20.100000000000001" customHeight="1" x14ac:dyDescent="0.3"/>
    <row r="41" spans="1:25" ht="20.100000000000001" customHeight="1" x14ac:dyDescent="0.3"/>
    <row r="42" spans="1:25" ht="20.100000000000001" customHeight="1" x14ac:dyDescent="0.3"/>
    <row r="43" spans="1:25" ht="3" customHeight="1" x14ac:dyDescent="0.3"/>
    <row r="44" spans="1:25" ht="43.5" customHeight="1" x14ac:dyDescent="0.3">
      <c r="A44" s="74" t="s">
        <v>78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37"/>
    </row>
    <row r="45" spans="1:25" s="42" customFormat="1" x14ac:dyDescent="0.3">
      <c r="A45" s="84" t="str">
        <f>'Água Cor NUTS II Tab'!A53</f>
        <v>1995-2022:</v>
      </c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41"/>
    </row>
    <row r="46" spans="1:25" x14ac:dyDescent="0.3">
      <c r="A46" s="74" t="str">
        <f>'Água Cor NUTS II Tab'!A54:D54</f>
        <v>INE, Contas Nacionais.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37"/>
    </row>
    <row r="47" spans="1:25" ht="43.2" customHeight="1" x14ac:dyDescent="0.3">
      <c r="A47" s="74" t="s">
        <v>106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</row>
  </sheetData>
  <sheetProtection algorithmName="SHA-512" hashValue="qvC+wpbiRp8KByKYtDrdpd5A3gFoKlhPvUqy28c6E8dvzfnm9ucR9YxLEcDjPDdQmYv8Cjebs3awOVu0dtN0IA==" saltValue="TMWRR2vtDhtNGBemd95pQg==" spinCount="100000" sheet="1" objects="1" scenarios="1" autoFilter="0"/>
  <mergeCells count="6">
    <mergeCell ref="A1:B1"/>
    <mergeCell ref="A2:Y2"/>
    <mergeCell ref="A44:X44"/>
    <mergeCell ref="A45:X45"/>
    <mergeCell ref="A47:X47"/>
    <mergeCell ref="A46:X46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56" fitToHeight="0" orientation="landscape" verticalDpi="300" r:id="rId1"/>
  <headerFooter alignWithMargins="0"/>
  <rowBreaks count="1" manualBreakCount="1">
    <brk id="22" max="16383" man="1"/>
  </rowBreaks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Folha42">
    <tabColor rgb="FF92D050"/>
    <pageSetUpPr fitToPage="1"/>
  </sheetPr>
  <dimension ref="A1:BW57"/>
  <sheetViews>
    <sheetView showGridLines="0" zoomScaleNormal="100" workbookViewId="0">
      <pane xSplit="1" ySplit="4" topLeftCell="B46" activePane="bottomRight" state="frozen"/>
      <selection sqref="A1:D1"/>
      <selection pane="topRight" sqref="A1:D1"/>
      <selection pane="bottomLeft" sqref="A1:D1"/>
      <selection pane="bottomRight" sqref="A1:XFD1048576"/>
    </sheetView>
  </sheetViews>
  <sheetFormatPr defaultColWidth="7" defaultRowHeight="14.4" x14ac:dyDescent="0.3"/>
  <cols>
    <col min="1" max="1" width="6.6640625" style="34" bestFit="1" customWidth="1"/>
    <col min="2" max="2" width="17.44140625" style="34" customWidth="1"/>
    <col min="3" max="5" width="15.109375" style="34" customWidth="1"/>
    <col min="6" max="6" width="5.6640625" style="34" customWidth="1"/>
    <col min="7" max="8" width="9.109375" style="34" customWidth="1"/>
    <col min="9" max="11" width="11.5546875" style="34" customWidth="1"/>
    <col min="12" max="16384" width="7" style="34"/>
  </cols>
  <sheetData>
    <row r="1" spans="1:75" s="22" customFormat="1" ht="44.25" customHeight="1" x14ac:dyDescent="0.3">
      <c r="A1" s="75" t="s">
        <v>104</v>
      </c>
      <c r="B1" s="75"/>
      <c r="C1" s="75"/>
      <c r="D1" s="75"/>
      <c r="E1" s="75"/>
    </row>
    <row r="2" spans="1:75" s="23" customFormat="1" ht="19.5" customHeight="1" x14ac:dyDescent="0.3">
      <c r="B2" s="25"/>
      <c r="C2" s="24"/>
      <c r="D2" s="24"/>
      <c r="E2" s="25" t="s">
        <v>203</v>
      </c>
    </row>
    <row r="3" spans="1:75" s="23" customFormat="1" ht="30.75" customHeight="1" x14ac:dyDescent="0.3">
      <c r="A3" s="76"/>
      <c r="B3" s="88" t="s">
        <v>36</v>
      </c>
      <c r="C3" s="82"/>
      <c r="D3" s="82"/>
      <c r="E3" s="82"/>
    </row>
    <row r="4" spans="1:75" s="30" customFormat="1" ht="63.75" customHeight="1" x14ac:dyDescent="0.3">
      <c r="A4" s="77"/>
      <c r="B4" s="28" t="s">
        <v>104</v>
      </c>
      <c r="C4" s="28" t="s">
        <v>37</v>
      </c>
      <c r="D4" s="28" t="s">
        <v>47</v>
      </c>
      <c r="E4" s="27" t="s">
        <v>38</v>
      </c>
      <c r="F4" s="29"/>
      <c r="H4" s="29"/>
      <c r="I4" s="29"/>
      <c r="K4" s="29"/>
      <c r="L4" s="29"/>
      <c r="N4" s="29"/>
      <c r="O4" s="29"/>
      <c r="Q4" s="29"/>
      <c r="R4" s="29"/>
      <c r="T4" s="29"/>
      <c r="U4" s="29"/>
      <c r="W4" s="29"/>
      <c r="X4" s="29"/>
      <c r="Z4" s="29"/>
      <c r="AA4" s="29"/>
      <c r="AC4" s="29"/>
      <c r="AD4" s="29"/>
      <c r="AF4" s="29"/>
      <c r="AG4" s="29"/>
      <c r="AI4" s="29"/>
      <c r="AJ4" s="29"/>
      <c r="AL4" s="29"/>
      <c r="AM4" s="29"/>
      <c r="AO4" s="29"/>
      <c r="AP4" s="29"/>
      <c r="AR4" s="29"/>
      <c r="AS4" s="29"/>
      <c r="AU4" s="29"/>
      <c r="AV4" s="29"/>
      <c r="AX4" s="29"/>
      <c r="AY4" s="29"/>
      <c r="BA4" s="29"/>
      <c r="BB4" s="29"/>
      <c r="BD4" s="29"/>
      <c r="BE4" s="29"/>
      <c r="BG4" s="29"/>
      <c r="BH4" s="29"/>
      <c r="BJ4" s="29"/>
      <c r="BK4" s="29"/>
      <c r="BM4" s="29"/>
      <c r="BN4" s="29"/>
      <c r="BP4" s="29"/>
      <c r="BQ4" s="29"/>
      <c r="BS4" s="29"/>
      <c r="BT4" s="29"/>
      <c r="BV4" s="29"/>
      <c r="BW4" s="29"/>
    </row>
    <row r="5" spans="1:75" ht="20.100000000000001" customHeight="1" x14ac:dyDescent="0.3">
      <c r="A5" s="31">
        <v>1978</v>
      </c>
      <c r="B5" s="33">
        <f>IF(SUM('Água Cor NUTS II Tab'!B5)=0,"",'Água Cor NUTS II Tab'!B5/'BdP_Series Longas'!$F25*100)</f>
        <v>154405.45211719788</v>
      </c>
      <c r="C5" s="33">
        <f>IF(SUM('BdP_Series Longas'!B25*1000)=0,"",SUM('BdP_Series Longas'!B25*1000))</f>
        <v>16177699.999999998</v>
      </c>
      <c r="D5" s="43">
        <f>IF(SUM('BdP_Series Longas'!F25)=0,"",SUM('BdP_Series Longas'!F25))</f>
        <v>9.2046459014569439</v>
      </c>
      <c r="E5" s="33">
        <f>IF(SUM('BdP_Series Longas'!C25*1000)=0,"",SUM('BdP_Series Longas'!C25*1000))</f>
        <v>86932799.999999985</v>
      </c>
    </row>
    <row r="6" spans="1:75" ht="20.100000000000001" customHeight="1" x14ac:dyDescent="0.3">
      <c r="A6" s="31">
        <f>A5+1</f>
        <v>1979</v>
      </c>
      <c r="B6" s="36">
        <f>IF(SUM('Água Cor NUTS II Tab'!B6)=0,"",'Água Cor NUTS II Tab'!B6/'BdP_Series Longas'!$F26*100)</f>
        <v>156470.51716845419</v>
      </c>
      <c r="C6" s="36">
        <f>IF(SUM('BdP_Series Longas'!B26*1000)=0,"",SUM('BdP_Series Longas'!B26*1000))</f>
        <v>18678600</v>
      </c>
      <c r="D6" s="44">
        <f>IF(SUM('BdP_Series Longas'!F26)=0,"",SUM('BdP_Series Longas'!F26))</f>
        <v>11.408777959804269</v>
      </c>
      <c r="E6" s="36">
        <f>IF(SUM('BdP_Series Longas'!C26*1000)=0,"",SUM('BdP_Series Longas'!C26*1000))</f>
        <v>91601700</v>
      </c>
    </row>
    <row r="7" spans="1:75" ht="20.100000000000001" customHeight="1" x14ac:dyDescent="0.3">
      <c r="A7" s="31">
        <f t="shared" ref="A7:A50" si="0">A6+1</f>
        <v>1980</v>
      </c>
      <c r="B7" s="36">
        <f>IF(SUM('Água Cor NUTS II Tab'!B7)=0,"",'Água Cor NUTS II Tab'!B7/'BdP_Series Longas'!$F27*100)</f>
        <v>150768.84938371205</v>
      </c>
      <c r="C7" s="36">
        <f>IF(SUM('BdP_Series Longas'!B27*1000)=0,"",SUM('BdP_Series Longas'!B27*1000))</f>
        <v>16331500</v>
      </c>
      <c r="D7" s="44">
        <f>IF(SUM('BdP_Series Longas'!F27)=0,"",SUM('BdP_Series Longas'!F27))</f>
        <v>14.868199491779688</v>
      </c>
      <c r="E7" s="36">
        <f>IF(SUM('BdP_Series Longas'!C27*1000)=0,"",SUM('BdP_Series Longas'!C27*1000))</f>
        <v>97847700</v>
      </c>
    </row>
    <row r="8" spans="1:75" ht="20.100000000000001" customHeight="1" x14ac:dyDescent="0.3">
      <c r="A8" s="31">
        <f t="shared" si="0"/>
        <v>1981</v>
      </c>
      <c r="B8" s="36">
        <f>IF(SUM('Água Cor NUTS II Tab'!B8)=0,"",'Água Cor NUTS II Tab'!B8/'BdP_Series Longas'!$F28*100)</f>
        <v>112415.74378989114</v>
      </c>
      <c r="C8" s="36">
        <f>IF(SUM('BdP_Series Longas'!B28*1000)=0,"",SUM('BdP_Series Longas'!B28*1000))</f>
        <v>18972200</v>
      </c>
      <c r="D8" s="44">
        <f>IF(SUM('BdP_Series Longas'!F28)=0,"",SUM('BdP_Series Longas'!F28))</f>
        <v>17.536711609618287</v>
      </c>
      <c r="E8" s="36">
        <f>IF(SUM('BdP_Series Longas'!C28*1000)=0,"",SUM('BdP_Series Longas'!C28*1000))</f>
        <v>100281799.99999999</v>
      </c>
    </row>
    <row r="9" spans="1:75" ht="20.100000000000001" customHeight="1" x14ac:dyDescent="0.3">
      <c r="A9" s="31">
        <f t="shared" si="0"/>
        <v>1982</v>
      </c>
      <c r="B9" s="36">
        <f>IF(SUM('Água Cor NUTS II Tab'!B9)=0,"",'Água Cor NUTS II Tab'!B9/'BdP_Series Longas'!$F29*100)</f>
        <v>109883.49959750898</v>
      </c>
      <c r="C9" s="36">
        <f>IF(SUM('BdP_Series Longas'!B29*1000)=0,"",SUM('BdP_Series Longas'!B29*1000))</f>
        <v>19461000</v>
      </c>
      <c r="D9" s="44">
        <f>IF(SUM('BdP_Series Longas'!F29)=0,"",SUM('BdP_Series Longas'!F29))</f>
        <v>20.350444478700989</v>
      </c>
      <c r="E9" s="36">
        <f>IF(SUM('BdP_Series Longas'!C29*1000)=0,"",SUM('BdP_Series Longas'!C29*1000))</f>
        <v>101561299.99999999</v>
      </c>
    </row>
    <row r="10" spans="1:75" ht="20.100000000000001" customHeight="1" x14ac:dyDescent="0.3">
      <c r="A10" s="31">
        <f t="shared" si="0"/>
        <v>1983</v>
      </c>
      <c r="B10" s="36">
        <f>IF(SUM('Água Cor NUTS II Tab'!B10)=0,"",'Água Cor NUTS II Tab'!B10/'BdP_Series Longas'!$F30*100)</f>
        <v>130290.09824862075</v>
      </c>
      <c r="C10" s="36">
        <f>IF(SUM('BdP_Series Longas'!B30*1000)=0,"",SUM('BdP_Series Longas'!B30*1000))</f>
        <v>18795000</v>
      </c>
      <c r="D10" s="44">
        <f>IF(SUM('BdP_Series Longas'!F30)=0,"",SUM('BdP_Series Longas'!F30))</f>
        <v>25.738228252194734</v>
      </c>
      <c r="E10" s="36">
        <f>IF(SUM('BdP_Series Longas'!C30*1000)=0,"",SUM('BdP_Series Longas'!C30*1000))</f>
        <v>103289200</v>
      </c>
    </row>
    <row r="11" spans="1:75" ht="20.100000000000001" customHeight="1" x14ac:dyDescent="0.3">
      <c r="A11" s="31">
        <f t="shared" si="0"/>
        <v>1984</v>
      </c>
      <c r="B11" s="36">
        <f>IF(SUM('Água Cor NUTS II Tab'!B11)=0,"",'Água Cor NUTS II Tab'!B11/'BdP_Series Longas'!$F31*100)</f>
        <v>128476.23021911274</v>
      </c>
      <c r="C11" s="36">
        <f>IF(SUM('BdP_Series Longas'!B31*1000)=0,"",SUM('BdP_Series Longas'!B31*1000))</f>
        <v>16512599.999999998</v>
      </c>
      <c r="D11" s="44">
        <f>IF(SUM('BdP_Series Longas'!F31)=0,"",SUM('BdP_Series Longas'!F31))</f>
        <v>31.704879909887001</v>
      </c>
      <c r="E11" s="36">
        <f>IF(SUM('BdP_Series Longas'!C31*1000)=0,"",SUM('BdP_Series Longas'!C31*1000))</f>
        <v>101974500</v>
      </c>
    </row>
    <row r="12" spans="1:75" ht="20.100000000000001" customHeight="1" x14ac:dyDescent="0.3">
      <c r="A12" s="31">
        <f t="shared" si="0"/>
        <v>1985</v>
      </c>
      <c r="B12" s="36">
        <f>IF(SUM('Água Cor NUTS II Tab'!B12)=0,"",'Água Cor NUTS II Tab'!B12/'BdP_Series Longas'!$F32*100)</f>
        <v>336508.32668590621</v>
      </c>
      <c r="C12" s="36">
        <f>IF(SUM('BdP_Series Longas'!B32*1000)=0,"",SUM('BdP_Series Longas'!B32*1000))</f>
        <v>16178700</v>
      </c>
      <c r="D12" s="44">
        <f>IF(SUM('BdP_Series Longas'!F32)=0,"",SUM('BdP_Series Longas'!F32))</f>
        <v>37.082089413858959</v>
      </c>
      <c r="E12" s="36">
        <f>IF(SUM('BdP_Series Longas'!C32*1000)=0,"",SUM('BdP_Series Longas'!C32*1000))</f>
        <v>102904099.99999999</v>
      </c>
    </row>
    <row r="13" spans="1:75" ht="20.100000000000001" customHeight="1" x14ac:dyDescent="0.3">
      <c r="A13" s="31">
        <f t="shared" si="0"/>
        <v>1986</v>
      </c>
      <c r="B13" s="36">
        <f>IF(SUM('Água Cor NUTS II Tab'!B13)=0,"",'Água Cor NUTS II Tab'!B13/'BdP_Series Longas'!$F33*100)</f>
        <v>238672.73214078505</v>
      </c>
      <c r="C13" s="36">
        <f>IF(SUM('BdP_Series Longas'!B33*1000)=0,"",SUM('BdP_Series Longas'!B33*1000))</f>
        <v>17181400</v>
      </c>
      <c r="D13" s="44">
        <f>IF(SUM('BdP_Series Longas'!F33)=0,"",SUM('BdP_Series Longas'!F33))</f>
        <v>41.109571979000542</v>
      </c>
      <c r="E13" s="36">
        <f>IF(SUM('BdP_Series Longas'!C33*1000)=0,"",SUM('BdP_Series Longas'!C33*1000))</f>
        <v>106082500</v>
      </c>
    </row>
    <row r="14" spans="1:75" ht="20.100000000000001" customHeight="1" x14ac:dyDescent="0.3">
      <c r="A14" s="31">
        <f t="shared" si="0"/>
        <v>1987</v>
      </c>
      <c r="B14" s="36">
        <f>IF(SUM('Água Cor NUTS II Tab'!B14)=0,"",'Água Cor NUTS II Tab'!B14/'BdP_Series Longas'!$F34*100)</f>
        <v>334049.28672890883</v>
      </c>
      <c r="C14" s="36">
        <f>IF(SUM('BdP_Series Longas'!B34*1000)=0,"",SUM('BdP_Series Longas'!B34*1000))</f>
        <v>20724800</v>
      </c>
      <c r="D14" s="44">
        <f>IF(SUM('BdP_Series Longas'!F34)=0,"",SUM('BdP_Series Longas'!F34))</f>
        <v>44.426484212151621</v>
      </c>
      <c r="E14" s="36">
        <f>IF(SUM('BdP_Series Longas'!C34*1000)=0,"",SUM('BdP_Series Longas'!C34*1000))</f>
        <v>113307700</v>
      </c>
    </row>
    <row r="15" spans="1:75" ht="20.100000000000001" customHeight="1" x14ac:dyDescent="0.3">
      <c r="A15" s="31">
        <f t="shared" si="0"/>
        <v>1988</v>
      </c>
      <c r="B15" s="36">
        <f>IF(SUM('Água Cor NUTS II Tab'!B15)=0,"",'Água Cor NUTS II Tab'!B15/'BdP_Series Longas'!$F35*100)</f>
        <v>369844.68183202459</v>
      </c>
      <c r="C15" s="36">
        <f>IF(SUM('BdP_Series Longas'!B35*1000)=0,"",SUM('BdP_Series Longas'!B35*1000))</f>
        <v>23626000</v>
      </c>
      <c r="D15" s="44">
        <f>IF(SUM('BdP_Series Longas'!F35)=0,"",SUM('BdP_Series Longas'!F35))</f>
        <v>49.536950816896635</v>
      </c>
      <c r="E15" s="36">
        <f>IF(SUM('BdP_Series Longas'!C35*1000)=0,"",SUM('BdP_Series Longas'!C35*1000))</f>
        <v>120542100</v>
      </c>
    </row>
    <row r="16" spans="1:75" ht="20.100000000000001" customHeight="1" x14ac:dyDescent="0.3">
      <c r="A16" s="31">
        <f t="shared" si="0"/>
        <v>1989</v>
      </c>
      <c r="B16" s="36">
        <f>IF(SUM('Água Cor NUTS II Tab'!B16)=0,"",'Água Cor NUTS II Tab'!B16/'BdP_Series Longas'!$F36*100)</f>
        <v>422349.40036306769</v>
      </c>
      <c r="C16" s="36">
        <f>IF(SUM('BdP_Series Longas'!B36*1000)=0,"",SUM('BdP_Series Longas'!B36*1000))</f>
        <v>24559000</v>
      </c>
      <c r="D16" s="44">
        <f>IF(SUM('BdP_Series Longas'!F36)=0,"",SUM('BdP_Series Longas'!F36))</f>
        <v>54.599942994421589</v>
      </c>
      <c r="E16" s="36">
        <f>IF(SUM('BdP_Series Longas'!C36*1000)=0,"",SUM('BdP_Series Longas'!C36*1000))</f>
        <v>127437199.99999999</v>
      </c>
    </row>
    <row r="17" spans="1:5" ht="20.100000000000001" customHeight="1" x14ac:dyDescent="0.3">
      <c r="A17" s="31">
        <f t="shared" si="0"/>
        <v>1990</v>
      </c>
      <c r="B17" s="36">
        <f>IF(SUM('Água Cor NUTS II Tab'!B17)=0,"",'Água Cor NUTS II Tab'!B17/'BdP_Series Longas'!$F37*100)</f>
        <v>420687.60633079935</v>
      </c>
      <c r="C17" s="36">
        <f>IF(SUM('BdP_Series Longas'!B37*1000)=0,"",SUM('BdP_Series Longas'!B37*1000))</f>
        <v>26385300</v>
      </c>
      <c r="D17" s="44">
        <f>IF(SUM('BdP_Series Longas'!F37)=0,"",SUM('BdP_Series Longas'!F37))</f>
        <v>58.236593860975617</v>
      </c>
      <c r="E17" s="36">
        <f>IF(SUM('BdP_Series Longas'!C37*1000)=0,"",SUM('BdP_Series Longas'!C37*1000))</f>
        <v>135286800</v>
      </c>
    </row>
    <row r="18" spans="1:5" ht="20.100000000000001" customHeight="1" x14ac:dyDescent="0.3">
      <c r="A18" s="31">
        <f t="shared" si="0"/>
        <v>1991</v>
      </c>
      <c r="B18" s="36">
        <f>IF(SUM('Água Cor NUTS II Tab'!B18)=0,"",'Água Cor NUTS II Tab'!B18/'BdP_Series Longas'!$F38*100)</f>
        <v>507192.16401585418</v>
      </c>
      <c r="C18" s="36">
        <f>IF(SUM('BdP_Series Longas'!B38*1000)=0,"",SUM('BdP_Series Longas'!B38*1000))</f>
        <v>28281100.000000004</v>
      </c>
      <c r="D18" s="44">
        <f>IF(SUM('BdP_Series Longas'!F38)=0,"",SUM('BdP_Series Longas'!F38))</f>
        <v>61.441386650448528</v>
      </c>
      <c r="E18" s="36">
        <f>IF(SUM('BdP_Series Longas'!C38*1000)=0,"",SUM('BdP_Series Longas'!C38*1000))</f>
        <v>139222200</v>
      </c>
    </row>
    <row r="19" spans="1:5" ht="20.100000000000001" customHeight="1" x14ac:dyDescent="0.3">
      <c r="A19" s="31">
        <f t="shared" si="0"/>
        <v>1992</v>
      </c>
      <c r="B19" s="36">
        <f>IF(SUM('Água Cor NUTS II Tab'!B19)=0,"",'Água Cor NUTS II Tab'!B19/'BdP_Series Longas'!$F39*100)</f>
        <v>608907.84029077098</v>
      </c>
      <c r="C19" s="36">
        <f>IF(SUM('BdP_Series Longas'!B39*1000)=0,"",SUM('BdP_Series Longas'!B39*1000))</f>
        <v>30673600</v>
      </c>
      <c r="D19" s="44">
        <f>IF(SUM('BdP_Series Longas'!F39)=0,"",SUM('BdP_Series Longas'!F39))</f>
        <v>63.383495905273591</v>
      </c>
      <c r="E19" s="36">
        <f>IF(SUM('BdP_Series Longas'!C39*1000)=0,"",SUM('BdP_Series Longas'!C39*1000))</f>
        <v>141620500</v>
      </c>
    </row>
    <row r="20" spans="1:5" ht="20.100000000000001" customHeight="1" x14ac:dyDescent="0.3">
      <c r="A20" s="31">
        <f t="shared" si="0"/>
        <v>1993</v>
      </c>
      <c r="B20" s="36">
        <f>IF(SUM('Água Cor NUTS II Tab'!B20)=0,"",'Água Cor NUTS II Tab'!B20/'BdP_Series Longas'!$F40*100)</f>
        <v>575449.3357667356</v>
      </c>
      <c r="C20" s="36">
        <f>IF(SUM('BdP_Series Longas'!B40*1000)=0,"",SUM('BdP_Series Longas'!B40*1000))</f>
        <v>28718400</v>
      </c>
      <c r="D20" s="44">
        <f>IF(SUM('BdP_Series Longas'!F40)=0,"",SUM('BdP_Series Longas'!F40))</f>
        <v>64.603529444537287</v>
      </c>
      <c r="E20" s="36">
        <f>IF(SUM('BdP_Series Longas'!C40*1000)=0,"",SUM('BdP_Series Longas'!C40*1000))</f>
        <v>139253900.00000003</v>
      </c>
    </row>
    <row r="21" spans="1:5" ht="20.100000000000001" customHeight="1" x14ac:dyDescent="0.3">
      <c r="A21" s="31">
        <f t="shared" si="0"/>
        <v>1994</v>
      </c>
      <c r="B21" s="36">
        <f>IF(SUM('Água Cor NUTS II Tab'!B21)=0,"",'Água Cor NUTS II Tab'!B21/'BdP_Series Longas'!$F41*100)</f>
        <v>681196.89956267364</v>
      </c>
      <c r="C21" s="36">
        <f>IF(SUM('BdP_Series Longas'!B41*1000)=0,"",SUM('BdP_Series Longas'!B41*1000))</f>
        <v>28524200</v>
      </c>
      <c r="D21" s="44">
        <f>IF(SUM('BdP_Series Longas'!F41)=0,"",SUM('BdP_Series Longas'!F41))</f>
        <v>67.434318929189942</v>
      </c>
      <c r="E21" s="36">
        <f>IF(SUM('BdP_Series Longas'!C41*1000)=0,"",SUM('BdP_Series Longas'!C41*1000))</f>
        <v>141751500</v>
      </c>
    </row>
    <row r="22" spans="1:5" ht="20.100000000000001" customHeight="1" x14ac:dyDescent="0.3">
      <c r="A22" s="31">
        <f t="shared" si="0"/>
        <v>1995</v>
      </c>
      <c r="B22" s="36">
        <f>IF(SUM('Água Cor NUTS II Tab'!B22)=0,"",'Água Cor NUTS II Tab'!B22/'BdP_Series Longas'!$F42*100)</f>
        <v>522907.93673047982</v>
      </c>
      <c r="C22" s="36">
        <f>IF(SUM('BdP_Series Longas'!B42*1000)=0,"",SUM('BdP_Series Longas'!B42*1000))</f>
        <v>29749800.000000004</v>
      </c>
      <c r="D22" s="44">
        <f>IF(SUM('BdP_Series Longas'!F42)=0,"",SUM('BdP_Series Longas'!F42))</f>
        <v>69.671728885572335</v>
      </c>
      <c r="E22" s="36">
        <f>IF(SUM('BdP_Series Longas'!C42*1000)=0,"",SUM('BdP_Series Longas'!C42*1000))</f>
        <v>145127400</v>
      </c>
    </row>
    <row r="23" spans="1:5" ht="20.100000000000001" customHeight="1" x14ac:dyDescent="0.3">
      <c r="A23" s="31">
        <f t="shared" si="0"/>
        <v>1996</v>
      </c>
      <c r="B23" s="36">
        <f>IF(SUM('Água Cor NUTS II Tab'!B23)=0,"",'Água Cor NUTS II Tab'!B23/'BdP_Series Longas'!$F43*100)</f>
        <v>437719.98603084777</v>
      </c>
      <c r="C23" s="36">
        <f>IF(SUM('BdP_Series Longas'!B43*1000)=0,"",SUM('BdP_Series Longas'!B43*1000))</f>
        <v>31292899.999999996</v>
      </c>
      <c r="D23" s="44">
        <f>IF(SUM('BdP_Series Longas'!F43)=0,"",SUM('BdP_Series Longas'!F43))</f>
        <v>71.831309977662656</v>
      </c>
      <c r="E23" s="36">
        <f>IF(SUM('BdP_Series Longas'!C43*1000)=0,"",SUM('BdP_Series Longas'!C43*1000))</f>
        <v>150213099.99999997</v>
      </c>
    </row>
    <row r="24" spans="1:5" ht="20.100000000000001" customHeight="1" x14ac:dyDescent="0.3">
      <c r="A24" s="31">
        <f t="shared" si="0"/>
        <v>1997</v>
      </c>
      <c r="B24" s="36">
        <f>IF(SUM('Água Cor NUTS II Tab'!B24)=0,"",'Água Cor NUTS II Tab'!B24/'BdP_Series Longas'!$F44*100)</f>
        <v>577033.25472683937</v>
      </c>
      <c r="C24" s="36">
        <f>IF(SUM('BdP_Series Longas'!B44*1000)=0,"",SUM('BdP_Series Longas'!B44*1000))</f>
        <v>35724700</v>
      </c>
      <c r="D24" s="44">
        <f>IF(SUM('BdP_Series Longas'!F44)=0,"",SUM('BdP_Series Longas'!F44))</f>
        <v>74.467805188007191</v>
      </c>
      <c r="E24" s="36">
        <f>IF(SUM('BdP_Series Longas'!C44*1000)=0,"",SUM('BdP_Series Longas'!C44*1000))</f>
        <v>156823600</v>
      </c>
    </row>
    <row r="25" spans="1:5" ht="20.100000000000001" customHeight="1" x14ac:dyDescent="0.3">
      <c r="A25" s="31">
        <f t="shared" si="0"/>
        <v>1998</v>
      </c>
      <c r="B25" s="36">
        <f>IF(SUM('Água Cor NUTS II Tab'!B25)=0,"",'Água Cor NUTS II Tab'!B25/'BdP_Series Longas'!$F45*100)</f>
        <v>560000.03624918312</v>
      </c>
      <c r="C25" s="36">
        <f>IF(SUM('BdP_Series Longas'!B45*1000)=0,"",SUM('BdP_Series Longas'!B45*1000))</f>
        <v>39916899.999999993</v>
      </c>
      <c r="D25" s="44">
        <f>IF(SUM('BdP_Series Longas'!F45)=0,"",SUM('BdP_Series Longas'!F45))</f>
        <v>76.291245061615513</v>
      </c>
      <c r="E25" s="36">
        <f>IF(SUM('BdP_Series Longas'!C45*1000)=0,"",SUM('BdP_Series Longas'!C45*1000))</f>
        <v>164363700</v>
      </c>
    </row>
    <row r="26" spans="1:5" ht="20.100000000000001" customHeight="1" x14ac:dyDescent="0.3">
      <c r="A26" s="31">
        <f t="shared" si="0"/>
        <v>1999</v>
      </c>
      <c r="B26" s="36">
        <f>IF(SUM('Água Cor NUTS II Tab'!B26)=0,"",'Água Cor NUTS II Tab'!B26/'BdP_Series Longas'!$F46*100)</f>
        <v>762718.12981251453</v>
      </c>
      <c r="C26" s="36">
        <f>IF(SUM('BdP_Series Longas'!B46*1000)=0,"",SUM('BdP_Series Longas'!B46*1000))</f>
        <v>42339600</v>
      </c>
      <c r="D26" s="44">
        <f>IF(SUM('BdP_Series Longas'!F46)=0,"",SUM('BdP_Series Longas'!F46))</f>
        <v>77.940981964874496</v>
      </c>
      <c r="E26" s="36">
        <f>IF(SUM('BdP_Series Longas'!C46*1000)=0,"",SUM('BdP_Series Longas'!C46*1000))</f>
        <v>170784700</v>
      </c>
    </row>
    <row r="27" spans="1:5" ht="20.100000000000001" customHeight="1" x14ac:dyDescent="0.3">
      <c r="A27" s="31">
        <f t="shared" si="0"/>
        <v>2000</v>
      </c>
      <c r="B27" s="36">
        <f>IF(SUM('Água Cor NUTS II Tab'!B27)=0,"",'Água Cor NUTS II Tab'!B27/'BdP_Series Longas'!$F47*100)</f>
        <v>836901.24875208235</v>
      </c>
      <c r="C27" s="36">
        <f>IF(SUM('BdP_Series Longas'!B47*1000)=0,"",SUM('BdP_Series Longas'!B47*1000))</f>
        <v>44057500</v>
      </c>
      <c r="D27" s="44">
        <f>IF(SUM('BdP_Series Longas'!F47)=0,"",SUM('BdP_Series Longas'!F47))</f>
        <v>81.620382454746618</v>
      </c>
      <c r="E27" s="36">
        <f>IF(SUM('BdP_Series Longas'!C47*1000)=0,"",SUM('BdP_Series Longas'!C47*1000))</f>
        <v>177302100</v>
      </c>
    </row>
    <row r="28" spans="1:5" ht="20.100000000000001" customHeight="1" x14ac:dyDescent="0.3">
      <c r="A28" s="31">
        <f t="shared" si="0"/>
        <v>2001</v>
      </c>
      <c r="B28" s="36">
        <f>IF(SUM('Água Cor NUTS II Tab'!B28)=0,"",'Água Cor NUTS II Tab'!B28/'BdP_Series Longas'!$F48*100)</f>
        <v>769969.27351563075</v>
      </c>
      <c r="C28" s="36">
        <f>IF(SUM('BdP_Series Longas'!B48*1000)=0,"",SUM('BdP_Series Longas'!B48*1000))</f>
        <v>44485800</v>
      </c>
      <c r="D28" s="44">
        <f>IF(SUM('BdP_Series Longas'!F48)=0,"",SUM('BdP_Series Longas'!F48))</f>
        <v>83.571386824559724</v>
      </c>
      <c r="E28" s="36">
        <f>IF(SUM('BdP_Series Longas'!C48*1000)=0,"",SUM('BdP_Series Longas'!C48*1000))</f>
        <v>180748200</v>
      </c>
    </row>
    <row r="29" spans="1:5" ht="20.100000000000001" customHeight="1" x14ac:dyDescent="0.3">
      <c r="A29" s="31">
        <f t="shared" si="0"/>
        <v>2002</v>
      </c>
      <c r="B29" s="36">
        <f>IF(SUM('Água Cor NUTS II Tab'!B29)=0,"",'Água Cor NUTS II Tab'!B29/'BdP_Series Longas'!$F49*100)</f>
        <v>549139.73825639917</v>
      </c>
      <c r="C29" s="36">
        <f>IF(SUM('BdP_Series Longas'!B49*1000)=0,"",SUM('BdP_Series Longas'!B49*1000))</f>
        <v>42977000</v>
      </c>
      <c r="D29" s="44">
        <f>IF(SUM('BdP_Series Longas'!F49)=0,"",SUM('BdP_Series Longas'!F49))</f>
        <v>85.767968913604946</v>
      </c>
      <c r="E29" s="36">
        <f>IF(SUM('BdP_Series Longas'!C49*1000)=0,"",SUM('BdP_Series Longas'!C49*1000))</f>
        <v>182141700</v>
      </c>
    </row>
    <row r="30" spans="1:5" ht="20.100000000000001" customHeight="1" x14ac:dyDescent="0.3">
      <c r="A30" s="31">
        <f t="shared" si="0"/>
        <v>2003</v>
      </c>
      <c r="B30" s="36">
        <f>IF(SUM('Água Cor NUTS II Tab'!B30)=0,"",'Água Cor NUTS II Tab'!B30/'BdP_Series Longas'!$F50*100)</f>
        <v>693847.10641871928</v>
      </c>
      <c r="C30" s="36">
        <f>IF(SUM('BdP_Series Longas'!B50*1000)=0,"",SUM('BdP_Series Longas'!B50*1000))</f>
        <v>39833700</v>
      </c>
      <c r="D30" s="44">
        <f>IF(SUM('BdP_Series Longas'!F50)=0,"",SUM('BdP_Series Longas'!F50))</f>
        <v>87.127984595957713</v>
      </c>
      <c r="E30" s="36">
        <f>IF(SUM('BdP_Series Longas'!C50*1000)=0,"",SUM('BdP_Series Longas'!C50*1000))</f>
        <v>180446800</v>
      </c>
    </row>
    <row r="31" spans="1:5" ht="20.100000000000001" customHeight="1" x14ac:dyDescent="0.3">
      <c r="A31" s="31">
        <f t="shared" si="0"/>
        <v>2004</v>
      </c>
      <c r="B31" s="36">
        <f>IF(SUM('Água Cor NUTS II Tab'!B31)=0,"",'Água Cor NUTS II Tab'!B31/'BdP_Series Longas'!$F51*100)</f>
        <v>757292.93909603031</v>
      </c>
      <c r="C31" s="36">
        <f>IF(SUM('BdP_Series Longas'!B51*1000)=0,"",SUM('BdP_Series Longas'!B51*1000))</f>
        <v>39908900</v>
      </c>
      <c r="D31" s="44">
        <f>IF(SUM('BdP_Series Longas'!F51)=0,"",SUM('BdP_Series Longas'!F51))</f>
        <v>89.360268010393668</v>
      </c>
      <c r="E31" s="36">
        <f>IF(SUM('BdP_Series Longas'!C51*1000)=0,"",SUM('BdP_Series Longas'!C51*1000))</f>
        <v>183674500</v>
      </c>
    </row>
    <row r="32" spans="1:5" ht="20.100000000000001" customHeight="1" x14ac:dyDescent="0.3">
      <c r="A32" s="31">
        <f t="shared" si="0"/>
        <v>2005</v>
      </c>
      <c r="B32" s="36">
        <f>IF(SUM('Água Cor NUTS II Tab'!B32)=0,"",'Água Cor NUTS II Tab'!B32/'BdP_Series Longas'!$F52*100)</f>
        <v>964494.08502828062</v>
      </c>
      <c r="C32" s="36">
        <f>IF(SUM('BdP_Series Longas'!B52*1000)=0,"",SUM('BdP_Series Longas'!B52*1000))</f>
        <v>39953000</v>
      </c>
      <c r="D32" s="44">
        <f>IF(SUM('BdP_Series Longas'!F52)=0,"",SUM('BdP_Series Longas'!F52))</f>
        <v>91.777338372587806</v>
      </c>
      <c r="E32" s="36">
        <f>IF(SUM('BdP_Series Longas'!C52*1000)=0,"",SUM('BdP_Series Longas'!C52*1000))</f>
        <v>185110599.99999997</v>
      </c>
    </row>
    <row r="33" spans="1:5" ht="20.100000000000001" customHeight="1" x14ac:dyDescent="0.3">
      <c r="A33" s="31">
        <f t="shared" si="0"/>
        <v>2006</v>
      </c>
      <c r="B33" s="36">
        <f>IF(SUM('Água Cor NUTS II Tab'!B33)=0,"",'Água Cor NUTS II Tab'!B33/'BdP_Series Longas'!$F53*100)</f>
        <v>1148766.8881942811</v>
      </c>
      <c r="C33" s="36">
        <f>IF(SUM('BdP_Series Longas'!B53*1000)=0,"",SUM('BdP_Series Longas'!B53*1000))</f>
        <v>39650600</v>
      </c>
      <c r="D33" s="44">
        <f>IF(SUM('BdP_Series Longas'!F53)=0,"",SUM('BdP_Series Longas'!F53))</f>
        <v>94.483311727943601</v>
      </c>
      <c r="E33" s="36">
        <f>IF(SUM('BdP_Series Longas'!C53*1000)=0,"",SUM('BdP_Series Longas'!C53*1000))</f>
        <v>188118599.99999997</v>
      </c>
    </row>
    <row r="34" spans="1:5" ht="20.100000000000001" customHeight="1" x14ac:dyDescent="0.3">
      <c r="A34" s="31">
        <f t="shared" si="0"/>
        <v>2007</v>
      </c>
      <c r="B34" s="36">
        <f>IF(SUM('Água Cor NUTS II Tab'!B34)=0,"",'Água Cor NUTS II Tab'!B34/'BdP_Series Longas'!$F54*100)</f>
        <v>1238068.9302444509</v>
      </c>
      <c r="C34" s="36">
        <f>IF(SUM('BdP_Series Longas'!B54*1000)=0,"",SUM('BdP_Series Longas'!B54*1000))</f>
        <v>40874200</v>
      </c>
      <c r="D34" s="44">
        <f>IF(SUM('BdP_Series Longas'!F54)=0,"",SUM('BdP_Series Longas'!F54))</f>
        <v>96.639934237245001</v>
      </c>
      <c r="E34" s="36">
        <f>IF(SUM('BdP_Series Longas'!C54*1000)=0,"",SUM('BdP_Series Longas'!C54*1000))</f>
        <v>192834000</v>
      </c>
    </row>
    <row r="35" spans="1:5" ht="20.100000000000001" customHeight="1" x14ac:dyDescent="0.3">
      <c r="A35" s="31">
        <f t="shared" si="0"/>
        <v>2008</v>
      </c>
      <c r="B35" s="36">
        <f>IF(SUM('Água Cor NUTS II Tab'!B35)=0,"",'Água Cor NUTS II Tab'!B35/'BdP_Series Longas'!$F55*100)</f>
        <v>937996.34388575319</v>
      </c>
      <c r="C35" s="36">
        <f>IF(SUM('BdP_Series Longas'!B55*1000)=0,"",SUM('BdP_Series Longas'!B55*1000))</f>
        <v>41047300</v>
      </c>
      <c r="D35" s="44">
        <f>IF(SUM('BdP_Series Longas'!F55)=0,"",SUM('BdP_Series Longas'!F55))</f>
        <v>99.711795903750058</v>
      </c>
      <c r="E35" s="36">
        <f>IF(SUM('BdP_Series Longas'!C55*1000)=0,"",SUM('BdP_Series Longas'!C55*1000))</f>
        <v>193449600</v>
      </c>
    </row>
    <row r="36" spans="1:5" ht="20.100000000000001" customHeight="1" x14ac:dyDescent="0.3">
      <c r="A36" s="31">
        <f t="shared" si="0"/>
        <v>2009</v>
      </c>
      <c r="B36" s="36">
        <f>IF(SUM('Água Cor NUTS II Tab'!B36)=0,"",'Água Cor NUTS II Tab'!B36/'BdP_Series Longas'!$F56*100)</f>
        <v>983416.92703361809</v>
      </c>
      <c r="C36" s="36">
        <f>IF(SUM('BdP_Series Longas'!B56*1000)=0,"",SUM('BdP_Series Longas'!B56*1000))</f>
        <v>37953000</v>
      </c>
      <c r="D36" s="44">
        <f>IF(SUM('BdP_Series Longas'!F56)=0,"",SUM('BdP_Series Longas'!F56))</f>
        <v>97.99251706057494</v>
      </c>
      <c r="E36" s="36">
        <f>IF(SUM('BdP_Series Longas'!C56*1000)=0,"",SUM('BdP_Series Longas'!C56*1000))</f>
        <v>187410000</v>
      </c>
    </row>
    <row r="37" spans="1:5" ht="20.100000000000001" customHeight="1" x14ac:dyDescent="0.3">
      <c r="A37" s="31">
        <f t="shared" si="0"/>
        <v>2010</v>
      </c>
      <c r="B37" s="36">
        <f>IF(SUM('Água Cor NUTS II Tab'!B37)=0,"",'Água Cor NUTS II Tab'!B37/'BdP_Series Longas'!$F57*100)</f>
        <v>1410211.1542044058</v>
      </c>
      <c r="C37" s="36">
        <f>IF(SUM('BdP_Series Longas'!B57*1000)=0,"",SUM('BdP_Series Longas'!B57*1000))</f>
        <v>37525899.999999993</v>
      </c>
      <c r="D37" s="44">
        <f>IF(SUM('BdP_Series Longas'!F57)=0,"",SUM('BdP_Series Longas'!F57))</f>
        <v>98.473054610282517</v>
      </c>
      <c r="E37" s="36">
        <f>IF(SUM('BdP_Series Longas'!C57*1000)=0,"",SUM('BdP_Series Longas'!C57*1000))</f>
        <v>190666599.99999997</v>
      </c>
    </row>
    <row r="38" spans="1:5" ht="20.100000000000001" customHeight="1" x14ac:dyDescent="0.3">
      <c r="A38" s="31">
        <f t="shared" si="0"/>
        <v>2011</v>
      </c>
      <c r="B38" s="36">
        <f>IF(SUM('Água Cor NUTS II Tab'!B38)=0,"",'Água Cor NUTS II Tab'!B38/'BdP_Series Longas'!$F58*100)</f>
        <v>1108354.4316899627</v>
      </c>
      <c r="C38" s="36">
        <f>IF(SUM('BdP_Series Longas'!B58*1000)=0,"",SUM('BdP_Series Longas'!B58*1000))</f>
        <v>32800500</v>
      </c>
      <c r="D38" s="44">
        <f>IF(SUM('BdP_Series Longas'!F58)=0,"",SUM('BdP_Series Longas'!F58))</f>
        <v>98.893004679806708</v>
      </c>
      <c r="E38" s="36">
        <f>IF(SUM('BdP_Series Longas'!C58*1000)=0,"",SUM('BdP_Series Longas'!C58*1000))</f>
        <v>187432500</v>
      </c>
    </row>
    <row r="39" spans="1:5" ht="20.100000000000001" customHeight="1" x14ac:dyDescent="0.3">
      <c r="A39" s="31">
        <f t="shared" si="0"/>
        <v>2012</v>
      </c>
      <c r="B39" s="36">
        <f>IF(SUM('Água Cor NUTS II Tab'!B39)=0,"",'Água Cor NUTS II Tab'!B39/'BdP_Series Longas'!$F59*100)</f>
        <v>894298.74931284646</v>
      </c>
      <c r="C39" s="36">
        <f>IF(SUM('BdP_Series Longas'!B59*1000)=0,"",SUM('BdP_Series Longas'!B59*1000))</f>
        <v>27318700</v>
      </c>
      <c r="D39" s="44">
        <f>IF(SUM('BdP_Series Longas'!F59)=0,"",SUM('BdP_Series Longas'!F59))</f>
        <v>97.484872999081205</v>
      </c>
      <c r="E39" s="36">
        <f>IF(SUM('BdP_Series Longas'!C59*1000)=0,"",SUM('BdP_Series Longas'!C59*1000))</f>
        <v>179827900</v>
      </c>
    </row>
    <row r="40" spans="1:5" ht="20.100000000000001" customHeight="1" x14ac:dyDescent="0.3">
      <c r="A40" s="31">
        <f t="shared" si="0"/>
        <v>2013</v>
      </c>
      <c r="B40" s="36">
        <f>IF(SUM('Água Cor NUTS II Tab'!B40)=0,"",'Água Cor NUTS II Tab'!B40/'BdP_Series Longas'!$F60*100)</f>
        <v>727261.05337113282</v>
      </c>
      <c r="C40" s="36">
        <f>IF(SUM('BdP_Series Longas'!B60*1000)=0,"",SUM('BdP_Series Longas'!B60*1000))</f>
        <v>26005900</v>
      </c>
      <c r="D40" s="44">
        <f>IF(SUM('BdP_Series Longas'!F60)=0,"",SUM('BdP_Series Longas'!F60))</f>
        <v>96.709977351293347</v>
      </c>
      <c r="E40" s="36">
        <f>IF(SUM('BdP_Series Longas'!C60*1000)=0,"",SUM('BdP_Series Longas'!C60*1000))</f>
        <v>178168599.99999997</v>
      </c>
    </row>
    <row r="41" spans="1:5" ht="20.100000000000001" customHeight="1" x14ac:dyDescent="0.3">
      <c r="A41" s="31">
        <f t="shared" si="0"/>
        <v>2014</v>
      </c>
      <c r="B41" s="36">
        <f>IF(SUM('Água Cor NUTS II Tab'!B41)=0,"",'Água Cor NUTS II Tab'!B41/'BdP_Series Longas'!$F61*100)</f>
        <v>745977.56575442012</v>
      </c>
      <c r="C41" s="36">
        <f>IF(SUM('BdP_Series Longas'!B61*1000)=0,"",SUM('BdP_Series Longas'!B61*1000))</f>
        <v>26601100</v>
      </c>
      <c r="D41" s="44">
        <f>IF(SUM('BdP_Series Longas'!F61)=0,"",SUM('BdP_Series Longas'!F61))</f>
        <v>97.7880613959573</v>
      </c>
      <c r="E41" s="36">
        <f>IF(SUM('BdP_Series Longas'!C61*1000)=0,"",SUM('BdP_Series Longas'!C61*1000))</f>
        <v>179580100</v>
      </c>
    </row>
    <row r="42" spans="1:5" ht="20.100000000000001" customHeight="1" x14ac:dyDescent="0.3">
      <c r="A42" s="31">
        <f t="shared" si="0"/>
        <v>2015</v>
      </c>
      <c r="B42" s="36">
        <f>IF(SUM('Água Cor NUTS II Tab'!B42)=0,"",'Água Cor NUTS II Tab'!B42/'BdP_Series Longas'!$F62*100)</f>
        <v>594986.95351514174</v>
      </c>
      <c r="C42" s="36">
        <f>IF(SUM('BdP_Series Longas'!B62*1000)=0,"",SUM('BdP_Series Longas'!B62*1000))</f>
        <v>28175600.000000004</v>
      </c>
      <c r="D42" s="44">
        <f>IF(SUM('BdP_Series Longas'!F62)=0,"",SUM('BdP_Series Longas'!F62))</f>
        <v>98.973934894021781</v>
      </c>
      <c r="E42" s="36">
        <f>IF(SUM('BdP_Series Longas'!C62*1000)=0,"",SUM('BdP_Series Longas'!C62*1000))</f>
        <v>182798200</v>
      </c>
    </row>
    <row r="43" spans="1:5" ht="20.100000000000001" customHeight="1" x14ac:dyDescent="0.3">
      <c r="A43" s="31">
        <f t="shared" si="0"/>
        <v>2016</v>
      </c>
      <c r="B43" s="36">
        <f>IF(SUM('Água Cor NUTS II Tab'!B43)=0,"",'Água Cor NUTS II Tab'!B43/'BdP_Series Longas'!$F63*100)</f>
        <v>469248.62406855571</v>
      </c>
      <c r="C43" s="36">
        <f>IF(SUM('BdP_Series Longas'!B63*1000)=0,"",SUM('BdP_Series Longas'!B63*1000))</f>
        <v>28893400</v>
      </c>
      <c r="D43" s="44">
        <f>IF(SUM('BdP_Series Longas'!F63)=0,"",SUM('BdP_Series Longas'!F63))</f>
        <v>99.999653900198652</v>
      </c>
      <c r="E43" s="36">
        <f>IF(SUM('BdP_Series Longas'!C63*1000)=0,"",SUM('BdP_Series Longas'!C63*1000))</f>
        <v>186489800</v>
      </c>
    </row>
    <row r="44" spans="1:5" ht="20.100000000000001" customHeight="1" x14ac:dyDescent="0.3">
      <c r="A44" s="31">
        <f t="shared" si="0"/>
        <v>2017</v>
      </c>
      <c r="B44" s="36">
        <f>IF(SUM('Água Cor NUTS II Tab'!B44)=0,"",'Água Cor NUTS II Tab'!B44/'BdP_Series Longas'!$F64*100)</f>
        <v>574259.16470291326</v>
      </c>
      <c r="C44" s="36">
        <f>IF(SUM('BdP_Series Longas'!B64*1000)=0,"",SUM('BdP_Series Longas'!B64*1000))</f>
        <v>32213000</v>
      </c>
      <c r="D44" s="44">
        <f>IF(SUM('BdP_Series Longas'!F64)=0,"",SUM('BdP_Series Longas'!F64))</f>
        <v>102.09449601092726</v>
      </c>
      <c r="E44" s="36">
        <f>IF(SUM('BdP_Series Longas'!C64*1000)=0,"",SUM('BdP_Series Longas'!C64*1000))</f>
        <v>193028800.00000003</v>
      </c>
    </row>
    <row r="45" spans="1:5" ht="20.100000000000001" customHeight="1" x14ac:dyDescent="0.3">
      <c r="A45" s="31">
        <f t="shared" si="0"/>
        <v>2018</v>
      </c>
      <c r="B45" s="36">
        <f>IF(SUM('Água Cor NUTS II Tab'!B45)=0,"",'Água Cor NUTS II Tab'!B45/'BdP_Series Longas'!$F65*100)</f>
        <v>579557.80425495224</v>
      </c>
      <c r="C45" s="36">
        <f>IF(SUM('BdP_Series Longas'!B65*1000)=0,"",SUM('BdP_Series Longas'!B65*1000))</f>
        <v>34204500</v>
      </c>
      <c r="D45" s="44">
        <f>IF(SUM('BdP_Series Longas'!F65)=0,"",SUM('BdP_Series Longas'!F65))</f>
        <v>105.11306991770088</v>
      </c>
      <c r="E45" s="36">
        <f>IF(SUM('BdP_Series Longas'!C65*1000)=0,"",SUM('BdP_Series Longas'!C65*1000))</f>
        <v>198528700</v>
      </c>
    </row>
    <row r="46" spans="1:5" ht="20.100000000000001" customHeight="1" x14ac:dyDescent="0.3">
      <c r="A46" s="31">
        <f t="shared" si="0"/>
        <v>2019</v>
      </c>
      <c r="B46" s="36">
        <f>IF(SUM('Água Cor NUTS II Tab'!B46)=0,"",'Água Cor NUTS II Tab'!B46/'BdP_Series Longas'!$F66*100)</f>
        <v>750945.56027164694</v>
      </c>
      <c r="C46" s="36">
        <f>IF(SUM('BdP_Series Longas'!B66*1000)=0,"",SUM('BdP_Series Longas'!B66*1000))</f>
        <v>36047300</v>
      </c>
      <c r="D46" s="44">
        <f>IF(SUM('BdP_Series Longas'!F66)=0,"",SUM('BdP_Series Longas'!F66))</f>
        <v>107.67824497257767</v>
      </c>
      <c r="E46" s="36">
        <f>IF(SUM('BdP_Series Longas'!C66*1000)=0,"",SUM('BdP_Series Longas'!C66*1000))</f>
        <v>203854900</v>
      </c>
    </row>
    <row r="47" spans="1:5" ht="20.100000000000001" customHeight="1" x14ac:dyDescent="0.3">
      <c r="A47" s="31">
        <f t="shared" si="0"/>
        <v>2020</v>
      </c>
      <c r="B47" s="36">
        <f>IF(SUM('Água Cor NUTS II Tab'!B47)=0,"",'Água Cor NUTS II Tab'!B47/'BdP_Series Longas'!$F67*100)</f>
        <v>735500.27265786903</v>
      </c>
      <c r="C47" s="36">
        <f>IF(SUM('BdP_Series Longas'!B67*1000)=0,"",SUM('BdP_Series Longas'!B67*1000))</f>
        <v>35262500</v>
      </c>
      <c r="D47" s="44">
        <f>IF(SUM('BdP_Series Longas'!F67)=0,"",SUM('BdP_Series Longas'!F67))</f>
        <v>109.20893300248137</v>
      </c>
      <c r="E47" s="36">
        <f>IF(SUM('BdP_Series Longas'!C67*1000)=0,"",SUM('BdP_Series Longas'!C67*1000))</f>
        <v>186933900.00000003</v>
      </c>
    </row>
    <row r="48" spans="1:5" ht="20.100000000000001" customHeight="1" x14ac:dyDescent="0.3">
      <c r="A48" s="31">
        <f t="shared" si="0"/>
        <v>2021</v>
      </c>
      <c r="B48" s="36">
        <f>IF(SUM('Água Cor NUTS II Tab'!B48)=0,"",'Água Cor NUTS II Tab'!B48/'BdP_Series Longas'!$F68*100)</f>
        <v>621460.59320247301</v>
      </c>
      <c r="C48" s="36">
        <f>IF(SUM('BdP_Series Longas'!B68*1000)=0,"",SUM('BdP_Series Longas'!B68*1000))</f>
        <v>38106500</v>
      </c>
      <c r="D48" s="44">
        <f>IF(SUM('BdP_Series Longas'!F68)=0,"",SUM('BdP_Series Longas'!F68))</f>
        <v>114.5195701520738</v>
      </c>
      <c r="E48" s="36">
        <f>IF(SUM('BdP_Series Longas'!C68*1000)=0,"",SUM('BdP_Series Longas'!C68*1000))</f>
        <v>197659099.99999997</v>
      </c>
    </row>
    <row r="49" spans="1:5" ht="20.100000000000001" customHeight="1" x14ac:dyDescent="0.3">
      <c r="A49" s="31">
        <f t="shared" si="0"/>
        <v>2022</v>
      </c>
      <c r="B49" s="36">
        <f>IF(SUM('Água Cor NUTS II Tab'!B49)=0,"",'Água Cor NUTS II Tab'!B49/'BdP_Series Longas'!$F69*100)</f>
        <v>734012.39709856058</v>
      </c>
      <c r="C49" s="36">
        <f>IF(SUM('BdP_Series Longas'!B69*1000)=0,"",SUM('BdP_Series Longas'!B69*1000))</f>
        <v>39248500</v>
      </c>
      <c r="D49" s="44">
        <f>IF(SUM('BdP_Series Longas'!F69)=0,"",SUM('BdP_Series Longas'!F69))</f>
        <v>123.99327362829153</v>
      </c>
      <c r="E49" s="36">
        <f>IF(SUM('BdP_Series Longas'!C69*1000)=0,"",SUM('BdP_Series Longas'!C69*1000))</f>
        <v>211154300</v>
      </c>
    </row>
    <row r="50" spans="1:5" ht="20.100000000000001" customHeight="1" x14ac:dyDescent="0.3">
      <c r="A50" s="31">
        <f t="shared" si="0"/>
        <v>2023</v>
      </c>
      <c r="B50" s="36" t="str">
        <f>IF(SUM('Água Cor NUTS II Tab'!B50)=0,"",'Água Cor NUTS II Tab'!B50/'BdP_Series Longas'!$F70*100)</f>
        <v/>
      </c>
      <c r="C50" s="36">
        <f>IF(SUM('BdP_Series Longas'!B70*1000)=0,"",SUM('BdP_Series Longas'!B70*1000))</f>
        <v>40249000</v>
      </c>
      <c r="D50" s="44">
        <f>IF(SUM('BdP_Series Longas'!F70)=0,"",SUM('BdP_Series Longas'!F70))</f>
        <v>127.88441948868294</v>
      </c>
      <c r="E50" s="36">
        <f>IF(SUM('BdP_Series Longas'!C70*1000)=0,"",SUM('BdP_Series Longas'!C70*1000))</f>
        <v>215929000</v>
      </c>
    </row>
    <row r="51" spans="1:5" ht="20.100000000000001" customHeight="1" thickBot="1" x14ac:dyDescent="0.35">
      <c r="A51" s="31"/>
      <c r="B51" s="36"/>
      <c r="C51" s="36"/>
      <c r="D51" s="44"/>
      <c r="E51" s="36"/>
    </row>
    <row r="52" spans="1:5" ht="72" customHeight="1" x14ac:dyDescent="0.3">
      <c r="A52" s="87" t="s">
        <v>78</v>
      </c>
      <c r="B52" s="87"/>
      <c r="C52" s="87"/>
      <c r="D52" s="87"/>
      <c r="E52" s="87"/>
    </row>
    <row r="53" spans="1:5" s="42" customFormat="1" x14ac:dyDescent="0.3">
      <c r="A53" s="84" t="str">
        <f>'Água Cor NUTS II Tab'!A53</f>
        <v>1995-2022:</v>
      </c>
      <c r="B53" s="84"/>
      <c r="C53" s="84"/>
      <c r="D53" s="84"/>
      <c r="E53" s="84"/>
    </row>
    <row r="54" spans="1:5" x14ac:dyDescent="0.3">
      <c r="A54" s="74" t="str">
        <f>'Água Cor NUTS II Tab'!A54:D54</f>
        <v>INE, Contas Nacionais.</v>
      </c>
      <c r="B54" s="74"/>
      <c r="C54" s="74"/>
      <c r="D54" s="74"/>
      <c r="E54" s="74"/>
    </row>
    <row r="55" spans="1:5" ht="15" customHeight="1" x14ac:dyDescent="0.3">
      <c r="A55" s="74" t="s">
        <v>61</v>
      </c>
      <c r="B55" s="74"/>
      <c r="C55" s="74"/>
      <c r="D55" s="74"/>
      <c r="E55" s="74"/>
    </row>
    <row r="56" spans="1:5" ht="85.8" customHeight="1" x14ac:dyDescent="0.3">
      <c r="A56" s="74" t="s">
        <v>112</v>
      </c>
      <c r="B56" s="74"/>
      <c r="C56" s="74"/>
      <c r="D56" s="74"/>
      <c r="E56" s="74"/>
    </row>
    <row r="57" spans="1:5" x14ac:dyDescent="0.3">
      <c r="A57" s="40"/>
    </row>
  </sheetData>
  <sheetProtection algorithmName="SHA-512" hashValue="6VhE84aMOlSb61kn5aPiIjkGmVKtzpeDDpFUXpeDyKcGsa6Nhm6KmzqNhXwFqzmCJeyt8ZMdha2BmMLWHQwMmg==" saltValue="IC/s+JUc3iWz/+cFbPRm6w==" spinCount="100000" sheet="1" objects="1" scenarios="1" autoFilter="0"/>
  <mergeCells count="8">
    <mergeCell ref="A55:E55"/>
    <mergeCell ref="A56:E56"/>
    <mergeCell ref="A1:E1"/>
    <mergeCell ref="A3:A4"/>
    <mergeCell ref="A52:E52"/>
    <mergeCell ref="A53:E53"/>
    <mergeCell ref="B3:E3"/>
    <mergeCell ref="A54:E54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90" fitToHeight="0" orientation="landscape" verticalDpi="300" r:id="rId1"/>
  <headerFooter alignWithMargins="0"/>
  <colBreaks count="1" manualBreakCount="1">
    <brk id="2" max="1048575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Folha43">
    <tabColor rgb="FF92D050"/>
    <pageSetUpPr fitToPage="1"/>
  </sheetPr>
  <dimension ref="A1:CP48"/>
  <sheetViews>
    <sheetView showGridLines="0" zoomScaleNormal="100" workbookViewId="0">
      <pane ySplit="2" topLeftCell="A45" activePane="bottomLeft" state="frozen"/>
      <selection sqref="A1:D1"/>
      <selection pane="bottomLeft" sqref="A1:XFD1048576"/>
    </sheetView>
  </sheetViews>
  <sheetFormatPr defaultColWidth="7" defaultRowHeight="14.4" x14ac:dyDescent="0.3"/>
  <cols>
    <col min="1" max="27" width="9.109375" style="34" customWidth="1"/>
    <col min="28" max="30" width="11.5546875" style="34" customWidth="1"/>
    <col min="31" max="16384" width="7" style="34"/>
  </cols>
  <sheetData>
    <row r="1" spans="1:94" s="22" customFormat="1" ht="33" customHeight="1" x14ac:dyDescent="0.3">
      <c r="A1" s="85"/>
      <c r="B1" s="85"/>
    </row>
    <row r="2" spans="1:94" s="23" customFormat="1" ht="36.75" customHeight="1" x14ac:dyDescent="0.3">
      <c r="A2" s="89" t="str">
        <f>Água_Const_Dados_Graf!B1&amp; " - Infraestruturas de Abastecimento e Tratamento de Água 
Dados encadeados em volume (ano de referência = 2016)"</f>
        <v>Portugal - Infraestruturas de Abastecimento e Tratamento de Água 
Dados encadeados em volume (ano de referência = 2016)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</row>
    <row r="3" spans="1:94" s="23" customFormat="1" ht="19.5" customHeight="1" x14ac:dyDescent="0.3"/>
    <row r="4" spans="1:94" s="30" customFormat="1" ht="30" customHeight="1" x14ac:dyDescent="0.3">
      <c r="C4" s="29"/>
      <c r="D4" s="29"/>
      <c r="F4" s="29"/>
      <c r="G4" s="29"/>
      <c r="I4" s="29"/>
      <c r="J4" s="29"/>
      <c r="L4" s="29"/>
      <c r="M4" s="29"/>
      <c r="O4" s="29"/>
      <c r="P4" s="29"/>
      <c r="R4" s="29"/>
      <c r="S4" s="29"/>
      <c r="U4" s="29"/>
      <c r="V4" s="29"/>
      <c r="X4" s="29"/>
      <c r="Y4" s="29"/>
      <c r="AA4" s="29"/>
      <c r="AB4" s="29"/>
      <c r="AD4" s="29"/>
      <c r="AE4" s="29"/>
      <c r="AG4" s="29"/>
      <c r="AH4" s="29"/>
      <c r="AJ4" s="29"/>
      <c r="AK4" s="29"/>
      <c r="AM4" s="29"/>
      <c r="AN4" s="29"/>
      <c r="AP4" s="29"/>
      <c r="AQ4" s="29"/>
      <c r="AS4" s="29"/>
      <c r="AT4" s="29"/>
      <c r="AV4" s="29"/>
      <c r="AW4" s="29"/>
      <c r="AY4" s="29"/>
      <c r="AZ4" s="29"/>
      <c r="BB4" s="29"/>
      <c r="BC4" s="29"/>
      <c r="BE4" s="29"/>
      <c r="BF4" s="29"/>
      <c r="BH4" s="29"/>
      <c r="BI4" s="29"/>
      <c r="BK4" s="29"/>
      <c r="BL4" s="29"/>
      <c r="BN4" s="29"/>
      <c r="BO4" s="29"/>
      <c r="BQ4" s="29"/>
      <c r="BR4" s="29"/>
      <c r="BT4" s="29"/>
      <c r="BU4" s="29"/>
      <c r="BW4" s="29"/>
      <c r="BX4" s="29"/>
      <c r="BZ4" s="29"/>
      <c r="CA4" s="29"/>
      <c r="CC4" s="29"/>
      <c r="CD4" s="29"/>
      <c r="CF4" s="29"/>
      <c r="CG4" s="29"/>
      <c r="CI4" s="29"/>
      <c r="CJ4" s="29"/>
      <c r="CL4" s="29"/>
      <c r="CM4" s="29"/>
      <c r="CO4" s="29"/>
      <c r="CP4" s="29"/>
    </row>
    <row r="5" spans="1:94" ht="20.100000000000001" customHeight="1" x14ac:dyDescent="0.3"/>
    <row r="6" spans="1:94" ht="20.100000000000001" customHeight="1" x14ac:dyDescent="0.3"/>
    <row r="7" spans="1:94" ht="20.100000000000001" customHeight="1" x14ac:dyDescent="0.3"/>
    <row r="8" spans="1:94" ht="20.100000000000001" customHeight="1" x14ac:dyDescent="0.3"/>
    <row r="9" spans="1:94" ht="20.100000000000001" customHeight="1" x14ac:dyDescent="0.3"/>
    <row r="10" spans="1:94" ht="20.100000000000001" customHeight="1" x14ac:dyDescent="0.3"/>
    <row r="11" spans="1:94" ht="20.100000000000001" customHeight="1" x14ac:dyDescent="0.3"/>
    <row r="12" spans="1:94" ht="20.100000000000001" customHeight="1" x14ac:dyDescent="0.3"/>
    <row r="13" spans="1:94" ht="20.100000000000001" customHeight="1" x14ac:dyDescent="0.3"/>
    <row r="14" spans="1:94" ht="20.100000000000001" customHeight="1" x14ac:dyDescent="0.3"/>
    <row r="15" spans="1:94" ht="20.100000000000001" customHeight="1" x14ac:dyDescent="0.3"/>
    <row r="16" spans="1:94" ht="20.100000000000001" customHeight="1" x14ac:dyDescent="0.3"/>
    <row r="17" s="34" customFormat="1" ht="20.100000000000001" customHeight="1" x14ac:dyDescent="0.3"/>
    <row r="18" s="34" customFormat="1" ht="20.100000000000001" customHeight="1" x14ac:dyDescent="0.3"/>
    <row r="19" s="34" customFormat="1" ht="20.100000000000001" customHeight="1" x14ac:dyDescent="0.3"/>
    <row r="20" s="34" customFormat="1" ht="20.100000000000001" customHeight="1" x14ac:dyDescent="0.3"/>
    <row r="21" s="34" customFormat="1" ht="20.100000000000001" customHeight="1" x14ac:dyDescent="0.3"/>
    <row r="22" s="34" customFormat="1" ht="20.100000000000001" customHeight="1" x14ac:dyDescent="0.3"/>
    <row r="23" s="34" customFormat="1" ht="20.100000000000001" customHeight="1" x14ac:dyDescent="0.3"/>
    <row r="24" s="34" customFormat="1" ht="20.100000000000001" customHeight="1" x14ac:dyDescent="0.3"/>
    <row r="25" s="34" customFormat="1" ht="20.100000000000001" customHeight="1" x14ac:dyDescent="0.3"/>
    <row r="26" s="34" customFormat="1" ht="20.100000000000001" customHeight="1" x14ac:dyDescent="0.3"/>
    <row r="27" s="34" customFormat="1" ht="20.100000000000001" customHeight="1" x14ac:dyDescent="0.3"/>
    <row r="28" s="34" customFormat="1" ht="20.100000000000001" customHeight="1" x14ac:dyDescent="0.3"/>
    <row r="29" s="34" customFormat="1" ht="20.100000000000001" customHeight="1" x14ac:dyDescent="0.3"/>
    <row r="30" s="34" customFormat="1" ht="20.100000000000001" customHeight="1" x14ac:dyDescent="0.3"/>
    <row r="31" s="34" customFormat="1" ht="20.100000000000001" customHeight="1" x14ac:dyDescent="0.3"/>
    <row r="32" s="34" customFormat="1" ht="20.100000000000001" customHeight="1" x14ac:dyDescent="0.3"/>
    <row r="33" spans="1:24" ht="20.100000000000001" customHeight="1" x14ac:dyDescent="0.3"/>
    <row r="34" spans="1:24" ht="20.100000000000001" customHeight="1" x14ac:dyDescent="0.3"/>
    <row r="35" spans="1:24" ht="20.100000000000001" customHeight="1" x14ac:dyDescent="0.3"/>
    <row r="36" spans="1:24" ht="20.100000000000001" customHeight="1" x14ac:dyDescent="0.3"/>
    <row r="37" spans="1:24" ht="20.100000000000001" customHeight="1" x14ac:dyDescent="0.3"/>
    <row r="38" spans="1:24" ht="20.100000000000001" customHeight="1" x14ac:dyDescent="0.3"/>
    <row r="39" spans="1:24" ht="20.100000000000001" customHeight="1" x14ac:dyDescent="0.3"/>
    <row r="40" spans="1:24" ht="20.100000000000001" customHeight="1" x14ac:dyDescent="0.3"/>
    <row r="41" spans="1:24" ht="20.100000000000001" customHeight="1" x14ac:dyDescent="0.3"/>
    <row r="42" spans="1:24" ht="20.100000000000001" customHeight="1" x14ac:dyDescent="0.3"/>
    <row r="43" spans="1:24" ht="46.5" customHeight="1" x14ac:dyDescent="0.3">
      <c r="A43" s="74" t="s">
        <v>78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</row>
    <row r="44" spans="1:24" x14ac:dyDescent="0.3">
      <c r="A44" s="84" t="str">
        <f>'Água Cor NUTS II Tab'!A53</f>
        <v>1995-2022: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</row>
    <row r="45" spans="1:24" x14ac:dyDescent="0.3">
      <c r="A45" s="74" t="str">
        <f>'Água Cor NUTS II Tab'!A54</f>
        <v>INE, Contas Nacionais.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</row>
    <row r="46" spans="1:24" ht="15" customHeight="1" x14ac:dyDescent="0.3">
      <c r="A46" s="74" t="s">
        <v>61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</row>
    <row r="47" spans="1:24" ht="44.25" customHeight="1" x14ac:dyDescent="0.3">
      <c r="A47" s="74" t="s">
        <v>112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</row>
    <row r="48" spans="1:24" ht="54" customHeight="1" x14ac:dyDescent="0.3"/>
  </sheetData>
  <sheetProtection algorithmName="SHA-512" hashValue="VWSQs3FeKYetf/CrRC9P5KNRzXWmH0IrGhv7FJ6mCGlFH874IKvneRNBQ7hh+RZZIVV2trCEJXD3/V9aOc6JPg==" saltValue="FwyhCCATOvUujPhusNfrWA==" spinCount="100000" sheet="1" objects="1" scenarios="1" autoFilter="0"/>
  <mergeCells count="7">
    <mergeCell ref="A47:X47"/>
    <mergeCell ref="A1:B1"/>
    <mergeCell ref="A2:X2"/>
    <mergeCell ref="A43:X43"/>
    <mergeCell ref="A44:X44"/>
    <mergeCell ref="A46:X46"/>
    <mergeCell ref="A45:X45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56" fitToHeight="0" orientation="landscape" verticalDpi="300" r:id="rId1"/>
  <headerFooter alignWithMargins="0"/>
  <rowBreaks count="1" manualBreakCount="1">
    <brk id="22" max="16383" man="1"/>
  </rowBreaks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Folha44">
    <tabColor rgb="FF00B050"/>
    <pageSetUpPr fitToPage="1"/>
  </sheetPr>
  <dimension ref="A1:BR56"/>
  <sheetViews>
    <sheetView showGridLines="0" zoomScaleNormal="100" workbookViewId="0">
      <pane xSplit="1" ySplit="4" topLeftCell="B46" activePane="bottomRight" state="frozen"/>
      <selection sqref="A1:I1"/>
      <selection pane="topRight" sqref="A1:I1"/>
      <selection pane="bottomLeft" sqref="A1:I1"/>
      <selection pane="bottomRight" activeCell="F48" sqref="F48:F49"/>
    </sheetView>
  </sheetViews>
  <sheetFormatPr defaultColWidth="7" defaultRowHeight="14.4" x14ac:dyDescent="0.3"/>
  <cols>
    <col min="1" max="1" width="6.6640625" style="34" bestFit="1" customWidth="1"/>
    <col min="2" max="2" width="26.88671875" style="34" customWidth="1"/>
    <col min="3" max="4" width="15.109375" style="34" customWidth="1"/>
    <col min="5" max="6" width="11.5546875" style="34" customWidth="1"/>
    <col min="7" max="16384" width="7" style="34"/>
  </cols>
  <sheetData>
    <row r="1" spans="1:70" s="22" customFormat="1" ht="64.5" customHeight="1" x14ac:dyDescent="0.3">
      <c r="A1" s="75" t="s">
        <v>108</v>
      </c>
      <c r="B1" s="75"/>
      <c r="C1" s="75"/>
      <c r="D1" s="75"/>
    </row>
    <row r="2" spans="1:70" s="23" customFormat="1" ht="19.5" customHeight="1" x14ac:dyDescent="0.3">
      <c r="B2" s="25"/>
      <c r="C2" s="24"/>
      <c r="D2" s="25" t="s">
        <v>35</v>
      </c>
    </row>
    <row r="3" spans="1:70" s="23" customFormat="1" ht="30" customHeight="1" x14ac:dyDescent="0.3">
      <c r="A3" s="76"/>
      <c r="B3" s="88" t="s">
        <v>36</v>
      </c>
      <c r="C3" s="82"/>
      <c r="D3" s="82"/>
    </row>
    <row r="4" spans="1:70" s="30" customFormat="1" ht="64.5" customHeight="1" x14ac:dyDescent="0.3">
      <c r="A4" s="77"/>
      <c r="B4" s="28" t="s">
        <v>108</v>
      </c>
      <c r="C4" s="28" t="s">
        <v>37</v>
      </c>
      <c r="D4" s="27" t="s">
        <v>38</v>
      </c>
      <c r="F4" s="29"/>
      <c r="G4" s="29"/>
      <c r="I4" s="29"/>
      <c r="J4" s="29"/>
      <c r="L4" s="29"/>
      <c r="M4" s="29"/>
      <c r="O4" s="29"/>
      <c r="P4" s="29"/>
      <c r="R4" s="29"/>
      <c r="S4" s="29"/>
      <c r="U4" s="29"/>
      <c r="V4" s="29"/>
      <c r="X4" s="29"/>
      <c r="Y4" s="29"/>
      <c r="AA4" s="29"/>
      <c r="AB4" s="29"/>
      <c r="AD4" s="29"/>
      <c r="AE4" s="29"/>
      <c r="AG4" s="29"/>
      <c r="AH4" s="29"/>
      <c r="AJ4" s="29"/>
      <c r="AK4" s="29"/>
      <c r="AM4" s="29"/>
      <c r="AN4" s="29"/>
      <c r="AP4" s="29"/>
      <c r="AQ4" s="29"/>
      <c r="AS4" s="29"/>
      <c r="AT4" s="29"/>
      <c r="AV4" s="29"/>
      <c r="AW4" s="29"/>
      <c r="AY4" s="29"/>
      <c r="AZ4" s="29"/>
      <c r="BB4" s="29"/>
      <c r="BC4" s="29"/>
      <c r="BE4" s="29"/>
      <c r="BF4" s="29"/>
      <c r="BH4" s="29"/>
      <c r="BI4" s="29"/>
      <c r="BK4" s="29"/>
      <c r="BL4" s="29"/>
      <c r="BN4" s="29"/>
      <c r="BO4" s="29"/>
      <c r="BQ4" s="29"/>
      <c r="BR4" s="29"/>
    </row>
    <row r="5" spans="1:70" ht="15.9" customHeight="1" x14ac:dyDescent="0.3">
      <c r="A5" s="57">
        <v>1978</v>
      </c>
      <c r="B5" s="33">
        <v>20368.283026118665</v>
      </c>
      <c r="C5" s="33">
        <f>IF(SUM('BdP_Series Longas'!D25*1000)=0,"",SUM('BdP_Series Longas'!D25*1000))</f>
        <v>1489100</v>
      </c>
      <c r="D5" s="33">
        <f>IF(SUM('BdP_Series Longas'!E25*1000)=0,"",SUM('BdP_Series Longas'!E25*1000))</f>
        <v>5039200</v>
      </c>
    </row>
    <row r="6" spans="1:70" ht="15.9" customHeight="1" x14ac:dyDescent="0.3">
      <c r="A6" s="54">
        <f>A5+1</f>
        <v>1979</v>
      </c>
      <c r="B6" s="36">
        <v>25583.287390086618</v>
      </c>
      <c r="C6" s="36">
        <f>IF(SUM('BdP_Series Longas'!D26*1000)=0,"",SUM('BdP_Series Longas'!D26*1000))</f>
        <v>2131000</v>
      </c>
      <c r="D6" s="36">
        <f>IF(SUM('BdP_Series Longas'!E26*1000)=0,"",SUM('BdP_Series Longas'!E26*1000))</f>
        <v>6404400</v>
      </c>
    </row>
    <row r="7" spans="1:70" ht="15.9" customHeight="1" x14ac:dyDescent="0.3">
      <c r="A7" s="54">
        <f t="shared" ref="A7:A50" si="0">A6+1</f>
        <v>1980</v>
      </c>
      <c r="B7" s="36">
        <v>32125.855650361482</v>
      </c>
      <c r="C7" s="36">
        <f>IF(SUM('BdP_Series Longas'!D27*1000)=0,"",SUM('BdP_Series Longas'!D27*1000))</f>
        <v>2428200</v>
      </c>
      <c r="D7" s="36">
        <f>IF(SUM('BdP_Series Longas'!E27*1000)=0,"",SUM('BdP_Series Longas'!E27*1000))</f>
        <v>8356900</v>
      </c>
    </row>
    <row r="8" spans="1:70" ht="15.9" customHeight="1" x14ac:dyDescent="0.3">
      <c r="A8" s="54">
        <f t="shared" si="0"/>
        <v>1981</v>
      </c>
      <c r="B8" s="36">
        <v>28252.702865889391</v>
      </c>
      <c r="C8" s="36">
        <f>IF(SUM('BdP_Series Longas'!D28*1000)=0,"",SUM('BdP_Series Longas'!D28*1000))</f>
        <v>3327100.0000000005</v>
      </c>
      <c r="D8" s="36">
        <f>IF(SUM('BdP_Series Longas'!E28*1000)=0,"",SUM('BdP_Series Longas'!E28*1000))</f>
        <v>10058300</v>
      </c>
    </row>
    <row r="9" spans="1:70" ht="15.9" customHeight="1" x14ac:dyDescent="0.3">
      <c r="A9" s="54">
        <f t="shared" si="0"/>
        <v>1982</v>
      </c>
      <c r="B9" s="36">
        <v>32047.273392822241</v>
      </c>
      <c r="C9" s="36">
        <f>IF(SUM('BdP_Series Longas'!D29*1000)=0,"",SUM('BdP_Series Longas'!D29*1000))</f>
        <v>3960399.9999999995</v>
      </c>
      <c r="D9" s="36">
        <f>IF(SUM('BdP_Series Longas'!E29*1000)=0,"",SUM('BdP_Series Longas'!E29*1000))</f>
        <v>12147000</v>
      </c>
    </row>
    <row r="10" spans="1:70" ht="15.9" customHeight="1" x14ac:dyDescent="0.3">
      <c r="A10" s="54">
        <f t="shared" si="0"/>
        <v>1983</v>
      </c>
      <c r="B10" s="36">
        <v>48059.003686575896</v>
      </c>
      <c r="C10" s="36">
        <f>IF(SUM('BdP_Series Longas'!D30*1000)=0,"",SUM('BdP_Series Longas'!D30*1000))</f>
        <v>4837500</v>
      </c>
      <c r="D10" s="36">
        <f>IF(SUM('BdP_Series Longas'!E30*1000)=0,"",SUM('BdP_Series Longas'!E30*1000))</f>
        <v>15440000</v>
      </c>
    </row>
    <row r="11" spans="1:70" ht="15.9" customHeight="1" x14ac:dyDescent="0.3">
      <c r="A11" s="54">
        <f t="shared" si="0"/>
        <v>1984</v>
      </c>
      <c r="B11" s="36">
        <v>58375.901589265915</v>
      </c>
      <c r="C11" s="36">
        <f>IF(SUM('BdP_Series Longas'!D31*1000)=0,"",SUM('BdP_Series Longas'!D31*1000))</f>
        <v>5235300</v>
      </c>
      <c r="D11" s="36">
        <f>IF(SUM('BdP_Series Longas'!E31*1000)=0,"",SUM('BdP_Series Longas'!E31*1000))</f>
        <v>18949000</v>
      </c>
    </row>
    <row r="12" spans="1:70" ht="15.9" customHeight="1" x14ac:dyDescent="0.3">
      <c r="A12" s="54">
        <f t="shared" si="0"/>
        <v>1985</v>
      </c>
      <c r="B12" s="36">
        <v>178831.7866345339</v>
      </c>
      <c r="C12" s="36">
        <f>IF(SUM('BdP_Series Longas'!D32*1000)=0,"",SUM('BdP_Series Longas'!D32*1000))</f>
        <v>5999400</v>
      </c>
      <c r="D12" s="36">
        <f>IF(SUM('BdP_Series Longas'!E32*1000)=0,"",SUM('BdP_Series Longas'!E32*1000))</f>
        <v>23226699.999999996</v>
      </c>
    </row>
    <row r="13" spans="1:70" ht="15.9" customHeight="1" x14ac:dyDescent="0.3">
      <c r="A13" s="54">
        <f t="shared" si="0"/>
        <v>1986</v>
      </c>
      <c r="B13" s="36">
        <v>140614.61538461535</v>
      </c>
      <c r="C13" s="36">
        <f>IF(SUM('BdP_Series Longas'!D33*1000)=0,"",SUM('BdP_Series Longas'!D33*1000))</f>
        <v>7063200</v>
      </c>
      <c r="D13" s="36">
        <f>IF(SUM('BdP_Series Longas'!E33*1000)=0,"",SUM('BdP_Series Longas'!E33*1000))</f>
        <v>28332600</v>
      </c>
    </row>
    <row r="14" spans="1:70" ht="15.9" customHeight="1" x14ac:dyDescent="0.3">
      <c r="A14" s="54">
        <f t="shared" si="0"/>
        <v>1987</v>
      </c>
      <c r="B14" s="36">
        <v>212685.16483516482</v>
      </c>
      <c r="C14" s="36">
        <f>IF(SUM('BdP_Series Longas'!D34*1000)=0,"",SUM('BdP_Series Longas'!D34*1000))</f>
        <v>9207300</v>
      </c>
      <c r="D14" s="36">
        <f>IF(SUM('BdP_Series Longas'!E34*1000)=0,"",SUM('BdP_Series Longas'!E34*1000))</f>
        <v>33508500</v>
      </c>
    </row>
    <row r="15" spans="1:70" ht="15.9" customHeight="1" x14ac:dyDescent="0.3">
      <c r="A15" s="54">
        <f t="shared" si="0"/>
        <v>1988</v>
      </c>
      <c r="B15" s="36">
        <v>278523.29670329666</v>
      </c>
      <c r="C15" s="36">
        <f>IF(SUM('BdP_Series Longas'!D35*1000)=0,"",SUM('BdP_Series Longas'!D35*1000))</f>
        <v>11703599.999999998</v>
      </c>
      <c r="D15" s="36">
        <f>IF(SUM('BdP_Series Longas'!E35*1000)=0,"",SUM('BdP_Series Longas'!E35*1000))</f>
        <v>40045800</v>
      </c>
    </row>
    <row r="16" spans="1:70" ht="15.9" customHeight="1" x14ac:dyDescent="0.3">
      <c r="A16" s="54">
        <f t="shared" si="0"/>
        <v>1989</v>
      </c>
      <c r="B16" s="36">
        <v>217439.34065934061</v>
      </c>
      <c r="C16" s="36">
        <f>IF(SUM('BdP_Series Longas'!D36*1000)=0,"",SUM('BdP_Series Longas'!D36*1000))</f>
        <v>13409199.999999998</v>
      </c>
      <c r="D16" s="36">
        <f>IF(SUM('BdP_Series Longas'!E36*1000)=0,"",SUM('BdP_Series Longas'!E36*1000))</f>
        <v>47221300</v>
      </c>
    </row>
    <row r="17" spans="1:4" ht="15.9" customHeight="1" x14ac:dyDescent="0.3">
      <c r="A17" s="54">
        <f t="shared" si="0"/>
        <v>1990</v>
      </c>
      <c r="B17" s="36">
        <v>122048.90109890109</v>
      </c>
      <c r="C17" s="36">
        <f>IF(SUM('BdP_Series Longas'!D37*1000)=0,"",SUM('BdP_Series Longas'!D37*1000))</f>
        <v>15365900</v>
      </c>
      <c r="D17" s="36">
        <f>IF(SUM('BdP_Series Longas'!E37*1000)=0,"",SUM('BdP_Series Longas'!E37*1000))</f>
        <v>56692000</v>
      </c>
    </row>
    <row r="18" spans="1:4" ht="15.9" customHeight="1" x14ac:dyDescent="0.3">
      <c r="A18" s="54">
        <f t="shared" si="0"/>
        <v>1991</v>
      </c>
      <c r="B18" s="36">
        <v>64171.978021978022</v>
      </c>
      <c r="C18" s="36">
        <f>IF(SUM('BdP_Series Longas'!D38*1000)=0,"",SUM('BdP_Series Longas'!D38*1000))</f>
        <v>17376300</v>
      </c>
      <c r="D18" s="36">
        <f>IF(SUM('BdP_Series Longas'!E38*1000)=0,"",SUM('BdP_Series Longas'!E38*1000))</f>
        <v>65005299.999999993</v>
      </c>
    </row>
    <row r="19" spans="1:4" ht="15.9" customHeight="1" x14ac:dyDescent="0.3">
      <c r="A19" s="54">
        <f t="shared" si="0"/>
        <v>1992</v>
      </c>
      <c r="B19" s="36">
        <v>433162.41758241766</v>
      </c>
      <c r="C19" s="36">
        <f>IF(SUM('BdP_Series Longas'!D39*1000)=0,"",SUM('BdP_Series Longas'!D39*1000))</f>
        <v>19442000</v>
      </c>
      <c r="D19" s="36">
        <f>IF(SUM('BdP_Series Longas'!E39*1000)=0,"",SUM('BdP_Series Longas'!E39*1000))</f>
        <v>72957600</v>
      </c>
    </row>
    <row r="20" spans="1:4" ht="15.9" customHeight="1" x14ac:dyDescent="0.3">
      <c r="A20" s="54">
        <f t="shared" si="0"/>
        <v>1993</v>
      </c>
      <c r="B20" s="36">
        <v>131269.12087912086</v>
      </c>
      <c r="C20" s="36">
        <f>IF(SUM('BdP_Series Longas'!D40*1000)=0,"",SUM('BdP_Series Longas'!D40*1000))</f>
        <v>18553100</v>
      </c>
      <c r="D20" s="36">
        <f>IF(SUM('BdP_Series Longas'!E40*1000)=0,"",SUM('BdP_Series Longas'!E40*1000))</f>
        <v>76065100</v>
      </c>
    </row>
    <row r="21" spans="1:4" ht="15.9" customHeight="1" x14ac:dyDescent="0.3">
      <c r="A21" s="54">
        <f t="shared" si="0"/>
        <v>1994</v>
      </c>
      <c r="B21" s="36">
        <v>513194.17582417576</v>
      </c>
      <c r="C21" s="36">
        <f>IF(SUM('BdP_Series Longas'!D41*1000)=0,"",SUM('BdP_Series Longas'!D41*1000))</f>
        <v>19235100</v>
      </c>
      <c r="D21" s="36">
        <f>IF(SUM('BdP_Series Longas'!E41*1000)=0,"",SUM('BdP_Series Longas'!E41*1000))</f>
        <v>82468799.999999985</v>
      </c>
    </row>
    <row r="22" spans="1:4" ht="15.9" customHeight="1" x14ac:dyDescent="0.3">
      <c r="A22" s="54">
        <f t="shared" si="0"/>
        <v>1995</v>
      </c>
      <c r="B22" s="36">
        <f>IFERROR(VLOOKUP(A22,'Eletric Cor NUTS II Tab_Input'!$B$2:$C$100,2,FALSE),"")</f>
        <v>326350</v>
      </c>
      <c r="C22" s="36">
        <f>IF(SUM('BdP_Series Longas'!D42*1000)=0,"",SUM('BdP_Series Longas'!D42*1000))</f>
        <v>20727200</v>
      </c>
      <c r="D22" s="36">
        <f>IF(SUM('BdP_Series Longas'!E42*1000)=0,"",SUM('BdP_Series Longas'!E42*1000))</f>
        <v>89028600</v>
      </c>
    </row>
    <row r="23" spans="1:4" ht="15.9" customHeight="1" x14ac:dyDescent="0.3">
      <c r="A23" s="54">
        <f t="shared" si="0"/>
        <v>1996</v>
      </c>
      <c r="B23" s="36">
        <f>IFERROR(VLOOKUP(A23,'Eletric Cor NUTS II Tab_Input'!$B$2:$C$100,2,FALSE),"")</f>
        <v>189676</v>
      </c>
      <c r="C23" s="36">
        <f>IF(SUM('BdP_Series Longas'!D43*1000)=0,"",SUM('BdP_Series Longas'!D43*1000))</f>
        <v>22478100</v>
      </c>
      <c r="D23" s="36">
        <f>IF(SUM('BdP_Series Longas'!E43*1000)=0,"",SUM('BdP_Series Longas'!E43*1000))</f>
        <v>94351600</v>
      </c>
    </row>
    <row r="24" spans="1:4" ht="15.9" customHeight="1" x14ac:dyDescent="0.3">
      <c r="A24" s="54">
        <f t="shared" si="0"/>
        <v>1997</v>
      </c>
      <c r="B24" s="36">
        <f>IFERROR(VLOOKUP(A24,'Eletric Cor NUTS II Tab_Input'!$B$2:$C$100,2,FALSE),"")</f>
        <v>549832</v>
      </c>
      <c r="C24" s="36">
        <f>IF(SUM('BdP_Series Longas'!D44*1000)=0,"",SUM('BdP_Series Longas'!D44*1000))</f>
        <v>26603400</v>
      </c>
      <c r="D24" s="36">
        <f>IF(SUM('BdP_Series Longas'!E44*1000)=0,"",SUM('BdP_Series Longas'!E44*1000))</f>
        <v>102330900</v>
      </c>
    </row>
    <row r="25" spans="1:4" ht="15.9" customHeight="1" x14ac:dyDescent="0.3">
      <c r="A25" s="54">
        <f t="shared" si="0"/>
        <v>1998</v>
      </c>
      <c r="B25" s="36">
        <f>IFERROR(VLOOKUP(A25,'Eletric Cor NUTS II Tab_Input'!$B$2:$C$100,2,FALSE),"")</f>
        <v>207426.99999999997</v>
      </c>
      <c r="C25" s="36">
        <f>IF(SUM('BdP_Series Longas'!D45*1000)=0,"",SUM('BdP_Series Longas'!D45*1000))</f>
        <v>30453100</v>
      </c>
      <c r="D25" s="36">
        <f>IF(SUM('BdP_Series Longas'!E45*1000)=0,"",SUM('BdP_Series Longas'!E45*1000))</f>
        <v>111353400</v>
      </c>
    </row>
    <row r="26" spans="1:4" ht="15.9" customHeight="1" x14ac:dyDescent="0.3">
      <c r="A26" s="54">
        <f t="shared" si="0"/>
        <v>1999</v>
      </c>
      <c r="B26" s="36">
        <f>IFERROR(VLOOKUP(A26,'Eletric Cor NUTS II Tab_Input'!$B$2:$C$100,2,FALSE),"")</f>
        <v>753672</v>
      </c>
      <c r="C26" s="36">
        <f>IF(SUM('BdP_Series Longas'!D46*1000)=0,"",SUM('BdP_Series Longas'!D46*1000))</f>
        <v>32999900</v>
      </c>
      <c r="D26" s="36">
        <f>IF(SUM('BdP_Series Longas'!E46*1000)=0,"",SUM('BdP_Series Longas'!E46*1000))</f>
        <v>119603300</v>
      </c>
    </row>
    <row r="27" spans="1:4" ht="15.9" customHeight="1" x14ac:dyDescent="0.3">
      <c r="A27" s="54">
        <f t="shared" si="0"/>
        <v>2000</v>
      </c>
      <c r="B27" s="36">
        <f>IFERROR(VLOOKUP(A27,'Eletric Cor NUTS II Tab_Input'!$B$2:$C$100,2,FALSE),"")</f>
        <v>752846</v>
      </c>
      <c r="C27" s="36">
        <f>IF(SUM('BdP_Series Longas'!D47*1000)=0,"",SUM('BdP_Series Longas'!D47*1000))</f>
        <v>35959899.999999993</v>
      </c>
      <c r="D27" s="36">
        <f>IF(SUM('BdP_Series Longas'!E47*1000)=0,"",SUM('BdP_Series Longas'!E47*1000))</f>
        <v>128414500</v>
      </c>
    </row>
    <row r="28" spans="1:4" ht="15.9" customHeight="1" x14ac:dyDescent="0.3">
      <c r="A28" s="54">
        <f t="shared" si="0"/>
        <v>2001</v>
      </c>
      <c r="B28" s="36">
        <f>IFERROR(VLOOKUP(A28,'Eletric Cor NUTS II Tab_Input'!$B$2:$C$100,2,FALSE),"")</f>
        <v>604500</v>
      </c>
      <c r="C28" s="36">
        <f>IF(SUM('BdP_Series Longas'!D48*1000)=0,"",SUM('BdP_Series Longas'!D48*1000))</f>
        <v>37177399.999999993</v>
      </c>
      <c r="D28" s="36">
        <f>IF(SUM('BdP_Series Longas'!E48*1000)=0,"",SUM('BdP_Series Longas'!E48*1000))</f>
        <v>135775100</v>
      </c>
    </row>
    <row r="29" spans="1:4" ht="15.9" customHeight="1" x14ac:dyDescent="0.3">
      <c r="A29" s="54">
        <f t="shared" si="0"/>
        <v>2002</v>
      </c>
      <c r="B29" s="36">
        <f>IFERROR(VLOOKUP(A29,'Eletric Cor NUTS II Tab_Input'!$B$2:$C$100,2,FALSE),"")</f>
        <v>726842</v>
      </c>
      <c r="C29" s="36">
        <f>IF(SUM('BdP_Series Longas'!D49*1000)=0,"",SUM('BdP_Series Longas'!D49*1000))</f>
        <v>36860500</v>
      </c>
      <c r="D29" s="36">
        <f>IF(SUM('BdP_Series Longas'!E49*1000)=0,"",SUM('BdP_Series Longas'!E49*1000))</f>
        <v>142554200</v>
      </c>
    </row>
    <row r="30" spans="1:4" ht="15.9" customHeight="1" x14ac:dyDescent="0.3">
      <c r="A30" s="54">
        <f t="shared" si="0"/>
        <v>2003</v>
      </c>
      <c r="B30" s="36">
        <f>IFERROR(VLOOKUP(A30,'Eletric Cor NUTS II Tab_Input'!$B$2:$C$100,2,FALSE),"")</f>
        <v>849248</v>
      </c>
      <c r="C30" s="36">
        <f>IF(SUM('BdP_Series Longas'!D50*1000)=0,"",SUM('BdP_Series Longas'!D50*1000))</f>
        <v>34706300</v>
      </c>
      <c r="D30" s="36">
        <f>IF(SUM('BdP_Series Longas'!E50*1000)=0,"",SUM('BdP_Series Longas'!E50*1000))</f>
        <v>146067800</v>
      </c>
    </row>
    <row r="31" spans="1:4" ht="15.9" customHeight="1" x14ac:dyDescent="0.3">
      <c r="A31" s="54">
        <f t="shared" si="0"/>
        <v>2004</v>
      </c>
      <c r="B31" s="36">
        <f>IFERROR(VLOOKUP(A31,'Eletric Cor NUTS II Tab_Input'!$B$2:$C$100,2,FALSE),"")</f>
        <v>883605</v>
      </c>
      <c r="C31" s="36">
        <f>IF(SUM('BdP_Series Longas'!D51*1000)=0,"",SUM('BdP_Series Longas'!D51*1000))</f>
        <v>35662700</v>
      </c>
      <c r="D31" s="36">
        <f>IF(SUM('BdP_Series Longas'!E51*1000)=0,"",SUM('BdP_Series Longas'!E51*1000))</f>
        <v>152248400.00000003</v>
      </c>
    </row>
    <row r="32" spans="1:4" ht="15.9" customHeight="1" x14ac:dyDescent="0.3">
      <c r="A32" s="54">
        <f t="shared" si="0"/>
        <v>2005</v>
      </c>
      <c r="B32" s="36">
        <f>IFERROR(VLOOKUP(A32,'Eletric Cor NUTS II Tab_Input'!$B$2:$C$100,2,FALSE),"")</f>
        <v>1296136</v>
      </c>
      <c r="C32" s="36">
        <f>IF(SUM('BdP_Series Longas'!D52*1000)=0,"",SUM('BdP_Series Longas'!D52*1000))</f>
        <v>36667800</v>
      </c>
      <c r="D32" s="36">
        <f>IF(SUM('BdP_Series Longas'!E52*1000)=0,"",SUM('BdP_Series Longas'!E52*1000))</f>
        <v>158552700</v>
      </c>
    </row>
    <row r="33" spans="1:4" ht="15.9" customHeight="1" x14ac:dyDescent="0.3">
      <c r="A33" s="54">
        <f t="shared" si="0"/>
        <v>2006</v>
      </c>
      <c r="B33" s="36">
        <f>IFERROR(VLOOKUP(A33,'Eletric Cor NUTS II Tab_Input'!$B$2:$C$100,2,FALSE),"")</f>
        <v>1484575</v>
      </c>
      <c r="C33" s="36">
        <f>IF(SUM('BdP_Series Longas'!D53*1000)=0,"",SUM('BdP_Series Longas'!D53*1000))</f>
        <v>37463200.000000007</v>
      </c>
      <c r="D33" s="36">
        <f>IF(SUM('BdP_Series Longas'!E53*1000)=0,"",SUM('BdP_Series Longas'!E53*1000))</f>
        <v>166260400</v>
      </c>
    </row>
    <row r="34" spans="1:4" ht="15.9" customHeight="1" x14ac:dyDescent="0.3">
      <c r="A34" s="54">
        <f t="shared" si="0"/>
        <v>2007</v>
      </c>
      <c r="B34" s="36">
        <f>IFERROR(VLOOKUP(A34,'Eletric Cor NUTS II Tab_Input'!$B$2:$C$100,2,FALSE),"")</f>
        <v>1908422</v>
      </c>
      <c r="C34" s="36">
        <f>IF(SUM('BdP_Series Longas'!D54*1000)=0,"",SUM('BdP_Series Longas'!D54*1000))</f>
        <v>39500799.999999993</v>
      </c>
      <c r="D34" s="36">
        <f>IF(SUM('BdP_Series Longas'!E54*1000)=0,"",SUM('BdP_Series Longas'!E54*1000))</f>
        <v>175483400</v>
      </c>
    </row>
    <row r="35" spans="1:4" ht="15.9" customHeight="1" x14ac:dyDescent="0.3">
      <c r="A35" s="54">
        <f t="shared" si="0"/>
        <v>2008</v>
      </c>
      <c r="B35" s="36">
        <f>IFERROR(VLOOKUP(A35,'Eletric Cor NUTS II Tab_Input'!$B$2:$C$100,2,FALSE),"")</f>
        <v>2315660</v>
      </c>
      <c r="C35" s="36">
        <f>IF(SUM('BdP_Series Longas'!D55*1000)=0,"",SUM('BdP_Series Longas'!D55*1000))</f>
        <v>40929000</v>
      </c>
      <c r="D35" s="36">
        <f>IF(SUM('BdP_Series Longas'!E55*1000)=0,"",SUM('BdP_Series Longas'!E55*1000))</f>
        <v>179102800</v>
      </c>
    </row>
    <row r="36" spans="1:4" ht="15.9" customHeight="1" x14ac:dyDescent="0.3">
      <c r="A36" s="54">
        <f t="shared" si="0"/>
        <v>2009</v>
      </c>
      <c r="B36" s="36">
        <f>IFERROR(VLOOKUP(A36,'Eletric Cor NUTS II Tab_Input'!$B$2:$C$100,2,FALSE),"")</f>
        <v>2471386</v>
      </c>
      <c r="C36" s="36">
        <f>IF(SUM('BdP_Series Longas'!D56*1000)=0,"",SUM('BdP_Series Longas'!D56*1000))</f>
        <v>37191100.000000007</v>
      </c>
      <c r="D36" s="36">
        <f>IF(SUM('BdP_Series Longas'!E56*1000)=0,"",SUM('BdP_Series Longas'!E56*1000))</f>
        <v>175416400</v>
      </c>
    </row>
    <row r="37" spans="1:4" ht="15.9" customHeight="1" x14ac:dyDescent="0.3">
      <c r="A37" s="54">
        <f t="shared" si="0"/>
        <v>2010</v>
      </c>
      <c r="B37" s="36">
        <f>IFERROR(VLOOKUP(A37,'Eletric Cor NUTS II Tab_Input'!$B$2:$C$100,2,FALSE),"")</f>
        <v>1906730</v>
      </c>
      <c r="C37" s="36">
        <f>IF(SUM('BdP_Series Longas'!D57*1000)=0,"",SUM('BdP_Series Longas'!D57*1000))</f>
        <v>36952900</v>
      </c>
      <c r="D37" s="36">
        <f>IF(SUM('BdP_Series Longas'!E57*1000)=0,"",SUM('BdP_Series Longas'!E57*1000))</f>
        <v>179610800.00000003</v>
      </c>
    </row>
    <row r="38" spans="1:4" ht="15.9" customHeight="1" x14ac:dyDescent="0.3">
      <c r="A38" s="54">
        <f t="shared" si="0"/>
        <v>2011</v>
      </c>
      <c r="B38" s="36">
        <f>IFERROR(VLOOKUP(A38,'Eletric Cor NUTS II Tab_Input'!$B$2:$C$100,2,FALSE),"")</f>
        <v>1859652</v>
      </c>
      <c r="C38" s="36">
        <f>IF(SUM('BdP_Series Longas'!D58*1000)=0,"",SUM('BdP_Series Longas'!D58*1000))</f>
        <v>32437399.999999996</v>
      </c>
      <c r="D38" s="36">
        <f>IF(SUM('BdP_Series Longas'!E58*1000)=0,"",SUM('BdP_Series Longas'!E58*1000))</f>
        <v>176096200</v>
      </c>
    </row>
    <row r="39" spans="1:4" ht="15.9" customHeight="1" x14ac:dyDescent="0.3">
      <c r="A39" s="54">
        <f t="shared" si="0"/>
        <v>2012</v>
      </c>
      <c r="B39" s="36">
        <f>IFERROR(VLOOKUP(A39,'Eletric Cor NUTS II Tab_Input'!$B$2:$C$100,2,FALSE),"")</f>
        <v>1686904</v>
      </c>
      <c r="C39" s="36">
        <f>IF(SUM('BdP_Series Longas'!D59*1000)=0,"",SUM('BdP_Series Longas'!D59*1000))</f>
        <v>26631600</v>
      </c>
      <c r="D39" s="36">
        <f>IF(SUM('BdP_Series Longas'!E59*1000)=0,"",SUM('BdP_Series Longas'!E59*1000))</f>
        <v>168295599.99999997</v>
      </c>
    </row>
    <row r="40" spans="1:4" ht="15.9" customHeight="1" x14ac:dyDescent="0.3">
      <c r="A40" s="54">
        <f t="shared" si="0"/>
        <v>2013</v>
      </c>
      <c r="B40" s="36">
        <f>IFERROR(VLOOKUP(A40,'Eletric Cor NUTS II Tab_Input'!$B$2:$C$100,2,FALSE),"")</f>
        <v>1799956.0000000002</v>
      </c>
      <c r="C40" s="36">
        <f>IF(SUM('BdP_Series Longas'!D60*1000)=0,"",SUM('BdP_Series Longas'!D60*1000))</f>
        <v>25150300</v>
      </c>
      <c r="D40" s="36">
        <f>IF(SUM('BdP_Series Longas'!E60*1000)=0,"",SUM('BdP_Series Longas'!E60*1000))</f>
        <v>170492300</v>
      </c>
    </row>
    <row r="41" spans="1:4" ht="15.9" customHeight="1" x14ac:dyDescent="0.3">
      <c r="A41" s="54">
        <f t="shared" si="0"/>
        <v>2014</v>
      </c>
      <c r="B41" s="36">
        <f>IFERROR(VLOOKUP(A41,'Eletric Cor NUTS II Tab_Input'!$B$2:$C$100,2,FALSE),"")</f>
        <v>1497716</v>
      </c>
      <c r="C41" s="36">
        <f>IF(SUM('BdP_Series Longas'!D61*1000)=0,"",SUM('BdP_Series Longas'!D61*1000))</f>
        <v>26012699.999999996</v>
      </c>
      <c r="D41" s="36">
        <f>IF(SUM('BdP_Series Longas'!E61*1000)=0,"",SUM('BdP_Series Longas'!E61*1000))</f>
        <v>173053700</v>
      </c>
    </row>
    <row r="42" spans="1:4" ht="15.9" customHeight="1" x14ac:dyDescent="0.3">
      <c r="A42" s="54">
        <f t="shared" si="0"/>
        <v>2015</v>
      </c>
      <c r="B42" s="36">
        <f>IFERROR(VLOOKUP(A42,'Eletric Cor NUTS II Tab_Input'!$B$2:$C$100,2,FALSE),"")</f>
        <v>1451927</v>
      </c>
      <c r="C42" s="36">
        <f>IF(SUM('BdP_Series Longas'!D62*1000)=0,"",SUM('BdP_Series Longas'!D62*1000))</f>
        <v>27886500</v>
      </c>
      <c r="D42" s="36">
        <f>IF(SUM('BdP_Series Longas'!E62*1000)=0,"",SUM('BdP_Series Longas'!E62*1000))</f>
        <v>179713200</v>
      </c>
    </row>
    <row r="43" spans="1:4" ht="15.9" customHeight="1" x14ac:dyDescent="0.3">
      <c r="A43" s="54">
        <f t="shared" si="0"/>
        <v>2016</v>
      </c>
      <c r="B43" s="36">
        <f>IFERROR(VLOOKUP(A43,'Eletric Cor NUTS II Tab_Input'!$B$2:$C$100,2,FALSE),"")</f>
        <v>1272898</v>
      </c>
      <c r="C43" s="36">
        <f>IF(SUM('BdP_Series Longas'!D63*1000)=0,"",SUM('BdP_Series Longas'!D63*1000))</f>
        <v>28893300</v>
      </c>
      <c r="D43" s="36">
        <f>IF(SUM('BdP_Series Longas'!E63*1000)=0,"",SUM('BdP_Series Longas'!E63*1000))</f>
        <v>186489800</v>
      </c>
    </row>
    <row r="44" spans="1:4" ht="15.9" customHeight="1" x14ac:dyDescent="0.3">
      <c r="A44" s="54">
        <f t="shared" si="0"/>
        <v>2017</v>
      </c>
      <c r="B44" s="36">
        <f>IFERROR(VLOOKUP(A44,'Eletric Cor NUTS II Tab_Input'!$B$2:$C$100,2,FALSE),"")</f>
        <v>1243384</v>
      </c>
      <c r="C44" s="36">
        <f>IF(SUM('BdP_Series Longas'!D64*1000)=0,"",SUM('BdP_Series Longas'!D64*1000))</f>
        <v>32887699.999999996</v>
      </c>
      <c r="D44" s="36">
        <f>IF(SUM('BdP_Series Longas'!E64*1000)=0,"",SUM('BdP_Series Longas'!E64*1000))</f>
        <v>195947100</v>
      </c>
    </row>
    <row r="45" spans="1:4" ht="15.9" customHeight="1" x14ac:dyDescent="0.3">
      <c r="A45" s="54">
        <f t="shared" si="0"/>
        <v>2018</v>
      </c>
      <c r="B45" s="36">
        <f>IFERROR(VLOOKUP(A45,'Eletric Cor NUTS II Tab_Input'!$B$2:$C$100,2,FALSE),"")</f>
        <v>1298960</v>
      </c>
      <c r="C45" s="36">
        <f>IF(SUM('BdP_Series Longas'!D65*1000)=0,"",SUM('BdP_Series Longas'!D65*1000))</f>
        <v>35953400</v>
      </c>
      <c r="D45" s="36">
        <f>IF(SUM('BdP_Series Longas'!E65*1000)=0,"",SUM('BdP_Series Longas'!E65*1000))</f>
        <v>205184200</v>
      </c>
    </row>
    <row r="46" spans="1:4" ht="15.9" customHeight="1" x14ac:dyDescent="0.3">
      <c r="A46" s="54">
        <f t="shared" si="0"/>
        <v>2019</v>
      </c>
      <c r="B46" s="36">
        <f>IFERROR(VLOOKUP(A46,'Eletric Cor NUTS II Tab_Input'!$B$2:$C$100,2,FALSE),"")</f>
        <v>1362173</v>
      </c>
      <c r="C46" s="36">
        <f>IF(SUM('BdP_Series Longas'!D66*1000)=0,"",SUM('BdP_Series Longas'!D66*1000))</f>
        <v>38815100</v>
      </c>
      <c r="D46" s="36">
        <f>IF(SUM('BdP_Series Longas'!E66*1000)=0,"",SUM('BdP_Series Longas'!E66*1000))</f>
        <v>214374700</v>
      </c>
    </row>
    <row r="47" spans="1:4" ht="15.9" customHeight="1" x14ac:dyDescent="0.3">
      <c r="A47" s="54">
        <f t="shared" si="0"/>
        <v>2020</v>
      </c>
      <c r="B47" s="36">
        <f>IFERROR(VLOOKUP(A47,'Eletric Cor NUTS II Tab_Input'!$B$2:$C$100,2,FALSE),"")</f>
        <v>1389854</v>
      </c>
      <c r="C47" s="36">
        <f>IF(SUM('BdP_Series Longas'!D67*1000)=0,"",SUM('BdP_Series Longas'!D67*1000))</f>
        <v>38509799.999999993</v>
      </c>
      <c r="D47" s="36">
        <f>IF(SUM('BdP_Series Longas'!E67*1000)=0,"",SUM('BdP_Series Longas'!E67*1000))</f>
        <v>200518900.00000003</v>
      </c>
    </row>
    <row r="48" spans="1:4" ht="15.9" customHeight="1" x14ac:dyDescent="0.3">
      <c r="A48" s="54">
        <f t="shared" si="0"/>
        <v>2021</v>
      </c>
      <c r="B48" s="36">
        <f>IFERROR(VLOOKUP(A48,'Eletric Cor NUTS II Tab_Input'!$B$2:$C$100,2,FALSE),"")</f>
        <v>1618431</v>
      </c>
      <c r="C48" s="36">
        <f>IF(SUM('BdP_Series Longas'!D68*1000)=0,"",SUM('BdP_Series Longas'!D68*1000))</f>
        <v>43639400</v>
      </c>
      <c r="D48" s="36">
        <f>IF(SUM('BdP_Series Longas'!E68*1000)=0,"",SUM('BdP_Series Longas'!E68*1000))</f>
        <v>216053300</v>
      </c>
    </row>
    <row r="49" spans="1:4" ht="15.9" customHeight="1" x14ac:dyDescent="0.3">
      <c r="A49" s="54">
        <f t="shared" si="0"/>
        <v>2022</v>
      </c>
      <c r="B49" s="36">
        <f>IFERROR(VLOOKUP(A49,'Eletric Cor NUTS II Tab_Input'!$B$2:$C$100,2,FALSE),"")</f>
        <v>1516530</v>
      </c>
      <c r="C49" s="36">
        <f>IF(SUM('BdP_Series Longas'!D69*1000)=0,"",SUM('BdP_Series Longas'!D69*1000))</f>
        <v>48665500</v>
      </c>
      <c r="D49" s="36">
        <f>IF(SUM('BdP_Series Longas'!E69*1000)=0,"",SUM('BdP_Series Longas'!E69*1000))</f>
        <v>242340900.00000003</v>
      </c>
    </row>
    <row r="50" spans="1:4" ht="15.9" customHeight="1" x14ac:dyDescent="0.3">
      <c r="A50" s="54">
        <f t="shared" si="0"/>
        <v>2023</v>
      </c>
      <c r="B50" s="36" t="str">
        <f>IFERROR(VLOOKUP(A50,'Eletric Cor NUTS II Tab_Input'!$B$2:$C$100,2,FALSE),"")</f>
        <v/>
      </c>
      <c r="C50" s="36">
        <f>IF(SUM('BdP_Series Longas'!D70*1000)=0,"",SUM('BdP_Series Longas'!D70*1000))</f>
        <v>51472200</v>
      </c>
      <c r="D50" s="36">
        <f>IF(SUM('BdP_Series Longas'!E70*1000)=0,"",SUM('BdP_Series Longas'!E70*1000))</f>
        <v>265502900.00000003</v>
      </c>
    </row>
    <row r="51" spans="1:4" ht="15.9" customHeight="1" thickBot="1" x14ac:dyDescent="0.35">
      <c r="A51" s="58"/>
      <c r="B51" s="48"/>
      <c r="C51" s="48"/>
      <c r="D51" s="48"/>
    </row>
    <row r="52" spans="1:4" ht="56.25" customHeight="1" x14ac:dyDescent="0.3">
      <c r="A52" s="74" t="s">
        <v>68</v>
      </c>
      <c r="B52" s="74"/>
      <c r="C52" s="74"/>
      <c r="D52" s="74"/>
    </row>
    <row r="53" spans="1:4" x14ac:dyDescent="0.3">
      <c r="A53" s="84" t="str">
        <f>"1995"&amp;"-"&amp;Eletric_Cor_Dados_Graf!T4&amp;":"</f>
        <v>1995-2022:</v>
      </c>
      <c r="B53" s="84"/>
      <c r="C53" s="84"/>
      <c r="D53" s="84"/>
    </row>
    <row r="54" spans="1:4" x14ac:dyDescent="0.3">
      <c r="A54" s="74" t="s">
        <v>134</v>
      </c>
      <c r="B54" s="74"/>
      <c r="C54" s="74"/>
      <c r="D54" s="74"/>
    </row>
    <row r="55" spans="1:4" ht="56.4" customHeight="1" x14ac:dyDescent="0.3">
      <c r="A55" s="74" t="s">
        <v>107</v>
      </c>
      <c r="B55" s="74"/>
      <c r="C55" s="74"/>
      <c r="D55" s="74"/>
    </row>
    <row r="56" spans="1:4" x14ac:dyDescent="0.3">
      <c r="A56" s="40"/>
    </row>
  </sheetData>
  <sheetProtection algorithmName="SHA-512" hashValue="wLDZTynhShEDoXtHxZnRAeB4OYlgoIuz8zcX+bKZ/vT2SmrSCn5vy3DQQhldq2Lz3MLJ9VRbBI2zB7UnS0STvA==" saltValue="TxKCpuCz4jmp9VjSbSMkCQ==" spinCount="100000" sheet="1" objects="1" scenarios="1" autoFilter="0"/>
  <mergeCells count="7">
    <mergeCell ref="A55:D55"/>
    <mergeCell ref="B3:D3"/>
    <mergeCell ref="A1:D1"/>
    <mergeCell ref="A3:A4"/>
    <mergeCell ref="A52:D52"/>
    <mergeCell ref="A53:D53"/>
    <mergeCell ref="A54:D54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fitToHeight="0" orientation="portrait" verticalDpi="300" r:id="rId1"/>
  <headerFooter alignWithMargins="0"/>
  <colBreaks count="1" manualBreakCount="1">
    <brk id="2" max="1048575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Folha45">
    <tabColor rgb="FF00B050"/>
    <pageSetUpPr fitToPage="1"/>
  </sheetPr>
  <dimension ref="A1:CP47"/>
  <sheetViews>
    <sheetView showGridLines="0" zoomScaleNormal="100" workbookViewId="0">
      <pane ySplit="2" topLeftCell="A32" activePane="bottomLeft" state="frozen"/>
      <selection sqref="A1:D1"/>
      <selection pane="bottomLeft" sqref="A1:XFD1048576"/>
    </sheetView>
  </sheetViews>
  <sheetFormatPr defaultColWidth="7" defaultRowHeight="14.4" x14ac:dyDescent="0.3"/>
  <cols>
    <col min="1" max="27" width="9.109375" style="34" customWidth="1"/>
    <col min="28" max="30" width="11.5546875" style="34" customWidth="1"/>
    <col min="31" max="16384" width="7" style="34"/>
  </cols>
  <sheetData>
    <row r="1" spans="1:94" s="22" customFormat="1" ht="33" customHeight="1" x14ac:dyDescent="0.3">
      <c r="A1" s="85"/>
      <c r="B1" s="85"/>
    </row>
    <row r="2" spans="1:94" s="23" customFormat="1" ht="19.5" customHeight="1" x14ac:dyDescent="0.3">
      <c r="A2" s="86" t="str">
        <f>Eletric_Cor_Dados_Graf!B1&amp; " - Investimento em Infraestruturas de Eletricidade e Gás - Preços correntes"</f>
        <v>Portugal - Investimento em Infraestruturas de Eletricidade e Gás - Preços correntes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</row>
    <row r="3" spans="1:94" s="23" customFormat="1" ht="19.5" customHeight="1" x14ac:dyDescent="0.3"/>
    <row r="4" spans="1:94" s="30" customFormat="1" ht="30" customHeight="1" x14ac:dyDescent="0.3">
      <c r="C4" s="29"/>
      <c r="D4" s="29"/>
      <c r="F4" s="29"/>
      <c r="G4" s="29"/>
      <c r="I4" s="29"/>
      <c r="J4" s="29"/>
      <c r="L4" s="29"/>
      <c r="M4" s="29"/>
      <c r="O4" s="29"/>
      <c r="P4" s="29"/>
      <c r="R4" s="29"/>
      <c r="S4" s="29"/>
      <c r="U4" s="29"/>
      <c r="V4" s="29"/>
      <c r="X4" s="29"/>
      <c r="Y4" s="29"/>
      <c r="AA4" s="29"/>
      <c r="AB4" s="29"/>
      <c r="AD4" s="29"/>
      <c r="AE4" s="29"/>
      <c r="AG4" s="29"/>
      <c r="AH4" s="29"/>
      <c r="AJ4" s="29"/>
      <c r="AK4" s="29"/>
      <c r="AM4" s="29"/>
      <c r="AN4" s="29"/>
      <c r="AP4" s="29"/>
      <c r="AQ4" s="29"/>
      <c r="AS4" s="29"/>
      <c r="AT4" s="29"/>
      <c r="AV4" s="29"/>
      <c r="AW4" s="29"/>
      <c r="AY4" s="29"/>
      <c r="AZ4" s="29"/>
      <c r="BB4" s="29"/>
      <c r="BC4" s="29"/>
      <c r="BE4" s="29"/>
      <c r="BF4" s="29"/>
      <c r="BH4" s="29"/>
      <c r="BI4" s="29"/>
      <c r="BK4" s="29"/>
      <c r="BL4" s="29"/>
      <c r="BN4" s="29"/>
      <c r="BO4" s="29"/>
      <c r="BQ4" s="29"/>
      <c r="BR4" s="29"/>
      <c r="BT4" s="29"/>
      <c r="BU4" s="29"/>
      <c r="BW4" s="29"/>
      <c r="BX4" s="29"/>
      <c r="BZ4" s="29"/>
      <c r="CA4" s="29"/>
      <c r="CC4" s="29"/>
      <c r="CD4" s="29"/>
      <c r="CF4" s="29"/>
      <c r="CG4" s="29"/>
      <c r="CI4" s="29"/>
      <c r="CJ4" s="29"/>
      <c r="CL4" s="29"/>
      <c r="CM4" s="29"/>
      <c r="CO4" s="29"/>
      <c r="CP4" s="29"/>
    </row>
    <row r="5" spans="1:94" ht="20.100000000000001" customHeight="1" x14ac:dyDescent="0.3"/>
    <row r="6" spans="1:94" ht="20.100000000000001" customHeight="1" x14ac:dyDescent="0.3"/>
    <row r="7" spans="1:94" ht="20.100000000000001" customHeight="1" x14ac:dyDescent="0.3"/>
    <row r="8" spans="1:94" ht="20.100000000000001" customHeight="1" x14ac:dyDescent="0.3"/>
    <row r="9" spans="1:94" ht="20.100000000000001" customHeight="1" x14ac:dyDescent="0.3"/>
    <row r="10" spans="1:94" ht="20.100000000000001" customHeight="1" x14ac:dyDescent="0.3"/>
    <row r="11" spans="1:94" ht="20.100000000000001" customHeight="1" x14ac:dyDescent="0.3"/>
    <row r="12" spans="1:94" ht="20.100000000000001" customHeight="1" x14ac:dyDescent="0.3"/>
    <row r="13" spans="1:94" ht="20.100000000000001" customHeight="1" x14ac:dyDescent="0.3"/>
    <row r="14" spans="1:94" ht="20.100000000000001" customHeight="1" x14ac:dyDescent="0.3"/>
    <row r="15" spans="1:94" ht="20.100000000000001" customHeight="1" x14ac:dyDescent="0.3"/>
    <row r="16" spans="1:94" ht="20.100000000000001" customHeight="1" x14ac:dyDescent="0.3"/>
    <row r="17" s="34" customFormat="1" ht="20.100000000000001" customHeight="1" x14ac:dyDescent="0.3"/>
    <row r="18" s="34" customFormat="1" ht="20.100000000000001" customHeight="1" x14ac:dyDescent="0.3"/>
    <row r="19" s="34" customFormat="1" ht="20.100000000000001" customHeight="1" x14ac:dyDescent="0.3"/>
    <row r="20" s="34" customFormat="1" ht="20.100000000000001" customHeight="1" x14ac:dyDescent="0.3"/>
    <row r="21" s="34" customFormat="1" ht="20.100000000000001" customHeight="1" x14ac:dyDescent="0.3"/>
    <row r="22" s="34" customFormat="1" ht="20.100000000000001" customHeight="1" x14ac:dyDescent="0.3"/>
    <row r="23" s="34" customFormat="1" ht="20.100000000000001" customHeight="1" x14ac:dyDescent="0.3"/>
    <row r="24" s="34" customFormat="1" ht="20.100000000000001" customHeight="1" x14ac:dyDescent="0.3"/>
    <row r="25" s="34" customFormat="1" ht="20.100000000000001" customHeight="1" x14ac:dyDescent="0.3"/>
    <row r="26" s="34" customFormat="1" ht="20.100000000000001" customHeight="1" x14ac:dyDescent="0.3"/>
    <row r="27" s="34" customFormat="1" ht="20.100000000000001" customHeight="1" x14ac:dyDescent="0.3"/>
    <row r="28" s="34" customFormat="1" ht="20.100000000000001" customHeight="1" x14ac:dyDescent="0.3"/>
    <row r="29" s="34" customFormat="1" ht="20.100000000000001" customHeight="1" x14ac:dyDescent="0.3"/>
    <row r="30" s="34" customFormat="1" ht="20.100000000000001" customHeight="1" x14ac:dyDescent="0.3"/>
    <row r="31" s="34" customFormat="1" ht="20.100000000000001" customHeight="1" x14ac:dyDescent="0.3"/>
    <row r="32" s="34" customFormat="1" ht="20.100000000000001" customHeight="1" x14ac:dyDescent="0.3"/>
    <row r="33" spans="1:25" ht="20.100000000000001" customHeight="1" x14ac:dyDescent="0.3"/>
    <row r="34" spans="1:25" ht="20.100000000000001" customHeight="1" x14ac:dyDescent="0.3"/>
    <row r="35" spans="1:25" ht="20.100000000000001" customHeight="1" x14ac:dyDescent="0.3"/>
    <row r="36" spans="1:25" ht="20.100000000000001" customHeight="1" x14ac:dyDescent="0.3"/>
    <row r="37" spans="1:25" ht="20.100000000000001" customHeight="1" x14ac:dyDescent="0.3"/>
    <row r="38" spans="1:25" ht="20.100000000000001" customHeight="1" x14ac:dyDescent="0.3"/>
    <row r="39" spans="1:25" ht="20.100000000000001" customHeight="1" x14ac:dyDescent="0.3"/>
    <row r="40" spans="1:25" ht="20.100000000000001" customHeight="1" x14ac:dyDescent="0.3"/>
    <row r="41" spans="1:25" ht="20.100000000000001" customHeight="1" x14ac:dyDescent="0.3"/>
    <row r="42" spans="1:25" ht="20.100000000000001" customHeight="1" x14ac:dyDescent="0.3"/>
    <row r="43" spans="1:25" ht="3" customHeight="1" x14ac:dyDescent="0.3"/>
    <row r="44" spans="1:25" ht="43.5" customHeight="1" x14ac:dyDescent="0.3">
      <c r="A44" s="74" t="s">
        <v>68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37"/>
    </row>
    <row r="45" spans="1:25" s="42" customFormat="1" x14ac:dyDescent="0.3">
      <c r="A45" s="84" t="str">
        <f>'Eletric Cor NUTS II Tab'!A53</f>
        <v>1995-2022:</v>
      </c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41"/>
    </row>
    <row r="46" spans="1:25" x14ac:dyDescent="0.3">
      <c r="A46" s="74" t="str">
        <f>'Eletric Cor NUTS II Tab'!A54</f>
        <v>INE, Contas Nacionais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37"/>
    </row>
    <row r="47" spans="1:25" ht="41.25" customHeight="1" x14ac:dyDescent="0.3">
      <c r="A47" s="74" t="s">
        <v>107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</row>
  </sheetData>
  <sheetProtection algorithmName="SHA-512" hashValue="3vmZ3RfG3c3iZ+kLpx/ec9fKRF0C8WgcSjmMNbbp1Xh1dwWVTjKkFiYw3WZNDKDgY01wQDd/LP7CWVq+FJuNYQ==" saltValue="lvtkSup0MrbyN+sT+UP3Tw==" spinCount="100000" sheet="1" objects="1" scenarios="1" autoFilter="0"/>
  <mergeCells count="6">
    <mergeCell ref="A1:B1"/>
    <mergeCell ref="A2:Y2"/>
    <mergeCell ref="A44:X44"/>
    <mergeCell ref="A45:X45"/>
    <mergeCell ref="A47:X47"/>
    <mergeCell ref="A46:X46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56" fitToHeight="0" orientation="landscape" verticalDpi="300" r:id="rId1"/>
  <headerFooter alignWithMargins="0"/>
  <rowBreaks count="1" manualBreakCount="1">
    <brk id="22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74"/>
  <dimension ref="A1:V56"/>
  <sheetViews>
    <sheetView topLeftCell="P1" workbookViewId="0">
      <selection activeCell="A34" sqref="A1:XFD1048576"/>
    </sheetView>
  </sheetViews>
  <sheetFormatPr defaultRowHeight="14.4" x14ac:dyDescent="0.3"/>
  <cols>
    <col min="1" max="1" width="8.88671875" style="9"/>
    <col min="2" max="2" width="21" style="9" bestFit="1" customWidth="1"/>
    <col min="3" max="13" width="8.88671875" style="9"/>
    <col min="14" max="14" width="11.109375" style="9" bestFit="1" customWidth="1"/>
    <col min="15" max="15" width="8.88671875" style="9"/>
    <col min="16" max="16" width="12.109375" style="9" bestFit="1" customWidth="1"/>
    <col min="17" max="17" width="10.109375" style="9" bestFit="1" customWidth="1"/>
    <col min="18" max="18" width="11.109375" style="9" bestFit="1" customWidth="1"/>
    <col min="19" max="19" width="8.88671875" style="9"/>
    <col min="20" max="20" width="5" style="9" bestFit="1" customWidth="1"/>
    <col min="21" max="21" width="5" style="10" bestFit="1" customWidth="1"/>
    <col min="22" max="22" width="11.44140625" style="9" bestFit="1" customWidth="1"/>
    <col min="23" max="16384" width="8.88671875" style="9"/>
  </cols>
  <sheetData>
    <row r="1" spans="1:22" x14ac:dyDescent="0.3">
      <c r="A1" s="9">
        <v>6</v>
      </c>
      <c r="B1" s="9" t="str">
        <f>VLOOKUP(A1,$A$5:$B$10,2,FALSE)</f>
        <v>Continente</v>
      </c>
      <c r="E1" s="9">
        <f>A1+1</f>
        <v>7</v>
      </c>
      <c r="P1" s="9">
        <v>7</v>
      </c>
      <c r="Q1" s="9">
        <v>8</v>
      </c>
      <c r="R1" s="9">
        <v>10</v>
      </c>
    </row>
    <row r="2" spans="1:22" x14ac:dyDescent="0.3">
      <c r="D2" s="70" t="s">
        <v>40</v>
      </c>
      <c r="E2" s="70"/>
      <c r="G2" s="70" t="s">
        <v>41</v>
      </c>
      <c r="H2" s="70"/>
      <c r="J2" s="70" t="s">
        <v>42</v>
      </c>
      <c r="K2" s="70"/>
      <c r="M2" s="70" t="s">
        <v>43</v>
      </c>
      <c r="N2" s="70"/>
    </row>
    <row r="3" spans="1:22" x14ac:dyDescent="0.3">
      <c r="U3" s="9"/>
      <c r="V3" s="10"/>
    </row>
    <row r="4" spans="1:22" x14ac:dyDescent="0.3">
      <c r="D4" s="12"/>
      <c r="E4" s="11" t="str">
        <f>HLOOKUP(B1,'Est_Mun Encad NUTS II Tab'!$B$4:$J$42,1,FALSE)</f>
        <v>Continente</v>
      </c>
      <c r="G4" s="12"/>
      <c r="H4" s="11" t="str">
        <f>E4</f>
        <v>Continente</v>
      </c>
      <c r="J4" s="12"/>
      <c r="K4" s="11" t="str">
        <f>H4</f>
        <v>Continente</v>
      </c>
      <c r="M4" s="12"/>
      <c r="N4" s="11" t="str">
        <f>K4</f>
        <v>Continente</v>
      </c>
      <c r="P4" s="11" t="s">
        <v>32</v>
      </c>
      <c r="Q4" s="11" t="s">
        <v>37</v>
      </c>
      <c r="R4" s="11" t="s">
        <v>38</v>
      </c>
      <c r="T4" s="9">
        <f>MAX(T5:T500)</f>
        <v>2023</v>
      </c>
      <c r="U4" s="9"/>
      <c r="V4" s="10" t="s">
        <v>32</v>
      </c>
    </row>
    <row r="5" spans="1:22" x14ac:dyDescent="0.3">
      <c r="A5" s="9">
        <v>1</v>
      </c>
      <c r="B5" s="9" t="s">
        <v>0</v>
      </c>
      <c r="D5" s="13">
        <f t="shared" ref="D5:D43" si="0">D6-1</f>
        <v>1983</v>
      </c>
      <c r="E5" s="9">
        <f>IFERROR(VLOOKUP($D5,'Est_Mun Encad NUTS II Tab'!$A$5:$J$509,E$1,FALSE),"")</f>
        <v>191062.37922204382</v>
      </c>
      <c r="G5" s="13">
        <f>D5</f>
        <v>1983</v>
      </c>
      <c r="H5" s="14">
        <f>IF(SUM(E5)=0,"",E5/P5)</f>
        <v>1</v>
      </c>
      <c r="J5" s="13">
        <f>G5</f>
        <v>1983</v>
      </c>
      <c r="K5" s="14">
        <f>IF(SUM(E5)=0,"",E5/Q5)</f>
        <v>1.0165596127802278E-2</v>
      </c>
      <c r="M5" s="13">
        <f>J5</f>
        <v>1983</v>
      </c>
      <c r="N5" s="14">
        <f>IF(SUM(E5)=0,"",E5/R5)</f>
        <v>1.849780802078473E-3</v>
      </c>
      <c r="P5" s="15">
        <f>IFERROR(VLOOKUP($D5,'Est_Mun Encad NUTS II Tab'!$A$5:$J$509,P$1,FALSE),"")</f>
        <v>191062.37922204382</v>
      </c>
      <c r="Q5" s="15">
        <f>IFERROR(VLOOKUP($D5,'Est_Mun Encad NUTS II Tab'!$A$5:$J$509,Q$1,FALSE),"")</f>
        <v>18795000</v>
      </c>
      <c r="R5" s="15">
        <f>IFERROR(VLOOKUP($D5,'Est_Mun Encad NUTS II Tab'!$A$5:$J$509,R$1,FALSE),"")</f>
        <v>103289200</v>
      </c>
      <c r="T5" s="9">
        <f>IF(SUM(V5)&gt;0,U5,"")</f>
        <v>1978</v>
      </c>
      <c r="U5" s="9">
        <v>1978</v>
      </c>
      <c r="V5" s="10">
        <f>IFERROR(VLOOKUP($U5,'Est_Mun Cor NUTS II Tab'!$A$5:$I$52,7,FALSE),"")</f>
        <v>15739.143663770314</v>
      </c>
    </row>
    <row r="6" spans="1:22" x14ac:dyDescent="0.3">
      <c r="A6" s="9">
        <v>2</v>
      </c>
      <c r="B6" s="9" t="s">
        <v>1</v>
      </c>
      <c r="D6" s="13">
        <f t="shared" si="0"/>
        <v>1984</v>
      </c>
      <c r="E6" s="9">
        <f>IFERROR(VLOOKUP($D6,'Est_Mun Encad NUTS II Tab'!$A$5:$J$509,E$1,FALSE),"")</f>
        <v>202744.81462380374</v>
      </c>
      <c r="G6" s="13">
        <f t="shared" ref="G6:G45" si="1">D6</f>
        <v>1984</v>
      </c>
      <c r="H6" s="14">
        <f t="shared" ref="H6:H44" si="2">IF(SUM(E6)=0,"",E6/P6)</f>
        <v>1</v>
      </c>
      <c r="J6" s="13">
        <f t="shared" ref="J6:J45" si="3">G6</f>
        <v>1984</v>
      </c>
      <c r="K6" s="14">
        <f t="shared" ref="K6:K44" si="4">IF(SUM(E6)=0,"",E6/Q6)</f>
        <v>1.2278188451473649E-2</v>
      </c>
      <c r="M6" s="13">
        <f t="shared" ref="M6:M45" si="5">J6</f>
        <v>1984</v>
      </c>
      <c r="N6" s="14">
        <f t="shared" ref="N6:N44" si="6">IF(SUM(E6)=0,"",E6/R6)</f>
        <v>1.9881913088448948E-3</v>
      </c>
      <c r="P6" s="15">
        <f>IFERROR(VLOOKUP($D6,'Est_Mun Encad NUTS II Tab'!$A$5:$J$509,P$1,FALSE),"")</f>
        <v>202744.81462380374</v>
      </c>
      <c r="Q6" s="15">
        <f>IFERROR(VLOOKUP($D6,'Est_Mun Encad NUTS II Tab'!$A$5:$J$509,Q$1,FALSE),"")</f>
        <v>16512599.999999998</v>
      </c>
      <c r="R6" s="15">
        <f>IFERROR(VLOOKUP($D6,'Est_Mun Encad NUTS II Tab'!$A$5:$J$509,R$1,FALSE),"")</f>
        <v>101974500</v>
      </c>
      <c r="T6" s="9">
        <f t="shared" ref="T6:T56" si="7">IF(SUM(V6)&gt;0,U6,"")</f>
        <v>1979</v>
      </c>
      <c r="U6" s="9">
        <v>1979</v>
      </c>
      <c r="V6" s="10">
        <f>IFERROR(VLOOKUP($U6,'Est_Mun Cor NUTS II Tab'!$A$5:$I$52,7,FALSE),"")</f>
        <v>28193.959058668614</v>
      </c>
    </row>
    <row r="7" spans="1:22" x14ac:dyDescent="0.3">
      <c r="A7" s="9">
        <v>3</v>
      </c>
      <c r="B7" s="9" t="s">
        <v>33</v>
      </c>
      <c r="D7" s="13">
        <f t="shared" si="0"/>
        <v>1985</v>
      </c>
      <c r="E7" s="9">
        <f>IFERROR(VLOOKUP($D7,'Est_Mun Encad NUTS II Tab'!$A$5:$J$509,E$1,FALSE),"")</f>
        <v>212218.35458545855</v>
      </c>
      <c r="G7" s="13">
        <f t="shared" si="1"/>
        <v>1985</v>
      </c>
      <c r="H7" s="14">
        <f t="shared" si="2"/>
        <v>1</v>
      </c>
      <c r="J7" s="13">
        <f t="shared" si="3"/>
        <v>1985</v>
      </c>
      <c r="K7" s="14">
        <f t="shared" si="4"/>
        <v>1.3117145047838117E-2</v>
      </c>
      <c r="M7" s="13">
        <f t="shared" si="5"/>
        <v>1985</v>
      </c>
      <c r="N7" s="14">
        <f t="shared" si="6"/>
        <v>2.0622925090978744E-3</v>
      </c>
      <c r="P7" s="15">
        <f>IFERROR(VLOOKUP($D7,'Est_Mun Encad NUTS II Tab'!$A$5:$J$509,P$1,FALSE),"")</f>
        <v>212218.35458545855</v>
      </c>
      <c r="Q7" s="15">
        <f>IFERROR(VLOOKUP($D7,'Est_Mun Encad NUTS II Tab'!$A$5:$J$509,Q$1,FALSE),"")</f>
        <v>16178700</v>
      </c>
      <c r="R7" s="15">
        <f>IFERROR(VLOOKUP($D7,'Est_Mun Encad NUTS II Tab'!$A$5:$J$509,R$1,FALSE),"")</f>
        <v>102904099.99999999</v>
      </c>
      <c r="T7" s="9">
        <f t="shared" si="7"/>
        <v>1980</v>
      </c>
      <c r="U7" s="9">
        <v>1980</v>
      </c>
      <c r="V7" s="10">
        <f>IFERROR(VLOOKUP($U7,'Est_Mun Cor NUTS II Tab'!$A$5:$I$52,7,FALSE),"")</f>
        <v>19244.507736355386</v>
      </c>
    </row>
    <row r="8" spans="1:22" x14ac:dyDescent="0.3">
      <c r="A8" s="9">
        <v>4</v>
      </c>
      <c r="B8" s="9" t="s">
        <v>2</v>
      </c>
      <c r="D8" s="13">
        <f t="shared" si="0"/>
        <v>1986</v>
      </c>
      <c r="E8" s="9">
        <f>IFERROR(VLOOKUP($D8,'Est_Mun Encad NUTS II Tab'!$A$5:$J$509,E$1,FALSE),"")</f>
        <v>208543.66314536141</v>
      </c>
      <c r="G8" s="13">
        <f t="shared" si="1"/>
        <v>1986</v>
      </c>
      <c r="H8" s="14">
        <f t="shared" si="2"/>
        <v>1</v>
      </c>
      <c r="J8" s="13">
        <f t="shared" si="3"/>
        <v>1986</v>
      </c>
      <c r="K8" s="14">
        <f t="shared" si="4"/>
        <v>1.2137757292500112E-2</v>
      </c>
      <c r="M8" s="13">
        <f t="shared" si="5"/>
        <v>1986</v>
      </c>
      <c r="N8" s="14">
        <f t="shared" si="6"/>
        <v>1.9658630136484474E-3</v>
      </c>
      <c r="P8" s="15">
        <f>IFERROR(VLOOKUP($D8,'Est_Mun Encad NUTS II Tab'!$A$5:$J$509,P$1,FALSE),"")</f>
        <v>208543.66314536141</v>
      </c>
      <c r="Q8" s="15">
        <f>IFERROR(VLOOKUP($D8,'Est_Mun Encad NUTS II Tab'!$A$5:$J$509,Q$1,FALSE),"")</f>
        <v>17181400</v>
      </c>
      <c r="R8" s="15">
        <f>IFERROR(VLOOKUP($D8,'Est_Mun Encad NUTS II Tab'!$A$5:$J$509,R$1,FALSE),"")</f>
        <v>106082500</v>
      </c>
      <c r="T8" s="9">
        <f t="shared" si="7"/>
        <v>1981</v>
      </c>
      <c r="U8" s="9">
        <v>1981</v>
      </c>
      <c r="V8" s="10">
        <f>IFERROR(VLOOKUP($U8,'Est_Mun Cor NUTS II Tab'!$A$5:$I$52,7,FALSE),"")</f>
        <v>39131</v>
      </c>
    </row>
    <row r="9" spans="1:22" x14ac:dyDescent="0.3">
      <c r="A9" s="9">
        <v>5</v>
      </c>
      <c r="B9" s="9" t="s">
        <v>3</v>
      </c>
      <c r="D9" s="13">
        <f t="shared" si="0"/>
        <v>1987</v>
      </c>
      <c r="E9" s="9">
        <f>IFERROR(VLOOKUP($D9,'Est_Mun Encad NUTS II Tab'!$A$5:$J$509,E$1,FALSE),"")</f>
        <v>236822.71045299832</v>
      </c>
      <c r="G9" s="13">
        <f t="shared" si="1"/>
        <v>1987</v>
      </c>
      <c r="H9" s="14">
        <f t="shared" si="2"/>
        <v>1</v>
      </c>
      <c r="J9" s="13">
        <f t="shared" si="3"/>
        <v>1987</v>
      </c>
      <c r="K9" s="14">
        <f t="shared" si="4"/>
        <v>1.1427020306733881E-2</v>
      </c>
      <c r="M9" s="13">
        <f t="shared" si="5"/>
        <v>1987</v>
      </c>
      <c r="N9" s="14">
        <f t="shared" si="6"/>
        <v>2.0900848790770471E-3</v>
      </c>
      <c r="P9" s="15">
        <f>IFERROR(VLOOKUP($D9,'Est_Mun Encad NUTS II Tab'!$A$5:$J$509,P$1,FALSE),"")</f>
        <v>236822.71045299832</v>
      </c>
      <c r="Q9" s="15">
        <f>IFERROR(VLOOKUP($D9,'Est_Mun Encad NUTS II Tab'!$A$5:$J$509,Q$1,FALSE),"")</f>
        <v>20724800</v>
      </c>
      <c r="R9" s="15">
        <f>IFERROR(VLOOKUP($D9,'Est_Mun Encad NUTS II Tab'!$A$5:$J$509,R$1,FALSE),"")</f>
        <v>113307700</v>
      </c>
      <c r="T9" s="9">
        <f t="shared" si="7"/>
        <v>1982</v>
      </c>
      <c r="U9" s="9">
        <v>1982</v>
      </c>
      <c r="V9" s="10">
        <f>IFERROR(VLOOKUP($U9,'Est_Mun Cor NUTS II Tab'!$A$5:$I$52,7,FALSE),"")</f>
        <v>46987.763489989127</v>
      </c>
    </row>
    <row r="10" spans="1:22" x14ac:dyDescent="0.3">
      <c r="A10" s="9">
        <v>6</v>
      </c>
      <c r="B10" s="9" t="s">
        <v>32</v>
      </c>
      <c r="D10" s="13">
        <f t="shared" si="0"/>
        <v>1988</v>
      </c>
      <c r="E10" s="9">
        <f>IFERROR(VLOOKUP($D10,'Est_Mun Encad NUTS II Tab'!$A$5:$J$509,E$1,FALSE),"")</f>
        <v>278192.78318908974</v>
      </c>
      <c r="G10" s="13">
        <f t="shared" si="1"/>
        <v>1988</v>
      </c>
      <c r="H10" s="14">
        <f t="shared" si="2"/>
        <v>1</v>
      </c>
      <c r="J10" s="13">
        <f t="shared" si="3"/>
        <v>1988</v>
      </c>
      <c r="K10" s="14">
        <f t="shared" si="4"/>
        <v>1.1774857495517215E-2</v>
      </c>
      <c r="M10" s="13">
        <f t="shared" si="5"/>
        <v>1988</v>
      </c>
      <c r="N10" s="14">
        <f t="shared" si="6"/>
        <v>2.3078474921964173E-3</v>
      </c>
      <c r="P10" s="15">
        <f>IFERROR(VLOOKUP($D10,'Est_Mun Encad NUTS II Tab'!$A$5:$J$509,P$1,FALSE),"")</f>
        <v>278192.78318908974</v>
      </c>
      <c r="Q10" s="15">
        <f>IFERROR(VLOOKUP($D10,'Est_Mun Encad NUTS II Tab'!$A$5:$J$509,Q$1,FALSE),"")</f>
        <v>23626000</v>
      </c>
      <c r="R10" s="15">
        <f>IFERROR(VLOOKUP($D10,'Est_Mun Encad NUTS II Tab'!$A$5:$J$509,R$1,FALSE),"")</f>
        <v>120542100</v>
      </c>
      <c r="T10" s="9">
        <f t="shared" si="7"/>
        <v>1983</v>
      </c>
      <c r="U10" s="9">
        <v>1983</v>
      </c>
      <c r="V10" s="10">
        <f>IFERROR(VLOOKUP($U10,'Est_Mun Cor NUTS II Tab'!$A$5:$I$52,7,FALSE),"")</f>
        <v>49176.071268243526</v>
      </c>
    </row>
    <row r="11" spans="1:22" x14ac:dyDescent="0.3">
      <c r="D11" s="13">
        <f t="shared" si="0"/>
        <v>1989</v>
      </c>
      <c r="E11" s="9">
        <f>IFERROR(VLOOKUP($D11,'Est_Mun Encad NUTS II Tab'!$A$5:$J$509,E$1,FALSE),"")</f>
        <v>316809.074442112</v>
      </c>
      <c r="G11" s="13">
        <f t="shared" si="1"/>
        <v>1989</v>
      </c>
      <c r="H11" s="14">
        <f t="shared" si="2"/>
        <v>1</v>
      </c>
      <c r="J11" s="13">
        <f t="shared" si="3"/>
        <v>1989</v>
      </c>
      <c r="K11" s="14">
        <f t="shared" si="4"/>
        <v>1.2899917522786433E-2</v>
      </c>
      <c r="M11" s="13">
        <f t="shared" si="5"/>
        <v>1989</v>
      </c>
      <c r="N11" s="14">
        <f t="shared" si="6"/>
        <v>2.4860015320653001E-3</v>
      </c>
      <c r="P11" s="15">
        <f>IFERROR(VLOOKUP($D11,'Est_Mun Encad NUTS II Tab'!$A$5:$J$509,P$1,FALSE),"")</f>
        <v>316809.074442112</v>
      </c>
      <c r="Q11" s="15">
        <f>IFERROR(VLOOKUP($D11,'Est_Mun Encad NUTS II Tab'!$A$5:$J$509,Q$1,FALSE),"")</f>
        <v>24559000</v>
      </c>
      <c r="R11" s="15">
        <f>IFERROR(VLOOKUP($D11,'Est_Mun Encad NUTS II Tab'!$A$5:$J$509,R$1,FALSE),"")</f>
        <v>127437199.99999999</v>
      </c>
      <c r="T11" s="9">
        <f t="shared" si="7"/>
        <v>1984</v>
      </c>
      <c r="U11" s="9">
        <v>1984</v>
      </c>
      <c r="V11" s="10">
        <f>IFERROR(VLOOKUP($U11,'Est_Mun Cor NUTS II Tab'!$A$5:$I$52,7,FALSE),"")</f>
        <v>64280</v>
      </c>
    </row>
    <row r="12" spans="1:22" x14ac:dyDescent="0.3">
      <c r="D12" s="13">
        <f t="shared" si="0"/>
        <v>1990</v>
      </c>
      <c r="E12" s="9">
        <f>IFERROR(VLOOKUP($D12,'Est_Mun Encad NUTS II Tab'!$A$5:$J$509,E$1,FALSE),"")</f>
        <v>326216.26241650898</v>
      </c>
      <c r="G12" s="13">
        <f t="shared" si="1"/>
        <v>1990</v>
      </c>
      <c r="H12" s="14">
        <f t="shared" si="2"/>
        <v>1</v>
      </c>
      <c r="J12" s="13">
        <f t="shared" si="3"/>
        <v>1990</v>
      </c>
      <c r="K12" s="14">
        <f t="shared" si="4"/>
        <v>1.2363560862166017E-2</v>
      </c>
      <c r="M12" s="13">
        <f t="shared" si="5"/>
        <v>1990</v>
      </c>
      <c r="N12" s="14">
        <f t="shared" si="6"/>
        <v>2.4112940982897739E-3</v>
      </c>
      <c r="P12" s="15">
        <f>IFERROR(VLOOKUP($D12,'Est_Mun Encad NUTS II Tab'!$A$5:$J$509,P$1,FALSE),"")</f>
        <v>326216.26241650898</v>
      </c>
      <c r="Q12" s="15">
        <f>IFERROR(VLOOKUP($D12,'Est_Mun Encad NUTS II Tab'!$A$5:$J$509,Q$1,FALSE),"")</f>
        <v>26385300</v>
      </c>
      <c r="R12" s="15">
        <f>IFERROR(VLOOKUP($D12,'Est_Mun Encad NUTS II Tab'!$A$5:$J$509,R$1,FALSE),"")</f>
        <v>135286800</v>
      </c>
      <c r="T12" s="9">
        <f t="shared" si="7"/>
        <v>1985</v>
      </c>
      <c r="U12" s="9">
        <v>1985</v>
      </c>
      <c r="V12" s="10">
        <f>IFERROR(VLOOKUP($U12,'Est_Mun Cor NUTS II Tab'!$A$5:$I$52,7,FALSE),"")</f>
        <v>78695</v>
      </c>
    </row>
    <row r="13" spans="1:22" x14ac:dyDescent="0.3">
      <c r="D13" s="13">
        <f t="shared" si="0"/>
        <v>1991</v>
      </c>
      <c r="E13" s="9">
        <f>IFERROR(VLOOKUP($D13,'Est_Mun Encad NUTS II Tab'!$A$5:$J$509,E$1,FALSE),"")</f>
        <v>420713.80939147738</v>
      </c>
      <c r="G13" s="13">
        <f t="shared" si="1"/>
        <v>1991</v>
      </c>
      <c r="H13" s="14">
        <f t="shared" si="2"/>
        <v>1</v>
      </c>
      <c r="J13" s="13">
        <f t="shared" si="3"/>
        <v>1991</v>
      </c>
      <c r="K13" s="14">
        <f t="shared" si="4"/>
        <v>1.4876147299485427E-2</v>
      </c>
      <c r="M13" s="13">
        <f t="shared" si="5"/>
        <v>1991</v>
      </c>
      <c r="N13" s="14">
        <f t="shared" si="6"/>
        <v>3.0218873814052455E-3</v>
      </c>
      <c r="P13" s="15">
        <f>IFERROR(VLOOKUP($D13,'Est_Mun Encad NUTS II Tab'!$A$5:$J$509,P$1,FALSE),"")</f>
        <v>420713.80939147738</v>
      </c>
      <c r="Q13" s="15">
        <f>IFERROR(VLOOKUP($D13,'Est_Mun Encad NUTS II Tab'!$A$5:$J$509,Q$1,FALSE),"")</f>
        <v>28281100.000000004</v>
      </c>
      <c r="R13" s="15">
        <f>IFERROR(VLOOKUP($D13,'Est_Mun Encad NUTS II Tab'!$A$5:$J$509,R$1,FALSE),"")</f>
        <v>139222200</v>
      </c>
      <c r="T13" s="9">
        <f t="shared" si="7"/>
        <v>1986</v>
      </c>
      <c r="U13" s="9">
        <v>1986</v>
      </c>
      <c r="V13" s="10">
        <f>IFERROR(VLOOKUP($U13,'Est_Mun Cor NUTS II Tab'!$A$5:$I$52,7,FALSE),"")</f>
        <v>85731.407308386784</v>
      </c>
    </row>
    <row r="14" spans="1:22" x14ac:dyDescent="0.3">
      <c r="D14" s="13">
        <f t="shared" si="0"/>
        <v>1992</v>
      </c>
      <c r="E14" s="9">
        <f>IFERROR(VLOOKUP($D14,'Est_Mun Encad NUTS II Tab'!$A$5:$J$509,E$1,FALSE),"")</f>
        <v>489792.62131662556</v>
      </c>
      <c r="G14" s="13">
        <f t="shared" si="1"/>
        <v>1992</v>
      </c>
      <c r="H14" s="14">
        <f t="shared" si="2"/>
        <v>1</v>
      </c>
      <c r="J14" s="13">
        <f t="shared" si="3"/>
        <v>1992</v>
      </c>
      <c r="K14" s="14">
        <f t="shared" si="4"/>
        <v>1.5967888389906159E-2</v>
      </c>
      <c r="M14" s="13">
        <f t="shared" si="5"/>
        <v>1992</v>
      </c>
      <c r="N14" s="14">
        <f t="shared" si="6"/>
        <v>3.4584867396784051E-3</v>
      </c>
      <c r="P14" s="15">
        <f>IFERROR(VLOOKUP($D14,'Est_Mun Encad NUTS II Tab'!$A$5:$J$509,P$1,FALSE),"")</f>
        <v>489792.62131662556</v>
      </c>
      <c r="Q14" s="15">
        <f>IFERROR(VLOOKUP($D14,'Est_Mun Encad NUTS II Tab'!$A$5:$J$509,Q$1,FALSE),"")</f>
        <v>30673600</v>
      </c>
      <c r="R14" s="15">
        <f>IFERROR(VLOOKUP($D14,'Est_Mun Encad NUTS II Tab'!$A$5:$J$509,R$1,FALSE),"")</f>
        <v>141620500</v>
      </c>
      <c r="T14" s="9">
        <f t="shared" si="7"/>
        <v>1987</v>
      </c>
      <c r="U14" s="9">
        <v>1987</v>
      </c>
      <c r="V14" s="10">
        <f>IFERROR(VLOOKUP($U14,'Est_Mun Cor NUTS II Tab'!$A$5:$I$52,7,FALSE),"")</f>
        <v>105212.00407019084</v>
      </c>
    </row>
    <row r="15" spans="1:22" x14ac:dyDescent="0.3">
      <c r="D15" s="13">
        <f t="shared" si="0"/>
        <v>1993</v>
      </c>
      <c r="E15" s="9">
        <f>IFERROR(VLOOKUP($D15,'Est_Mun Encad NUTS II Tab'!$A$5:$J$509,E$1,FALSE),"")</f>
        <v>577385.9107481183</v>
      </c>
      <c r="G15" s="13">
        <f t="shared" si="1"/>
        <v>1993</v>
      </c>
      <c r="H15" s="14">
        <f t="shared" si="2"/>
        <v>1</v>
      </c>
      <c r="J15" s="13">
        <f t="shared" si="3"/>
        <v>1993</v>
      </c>
      <c r="K15" s="14">
        <f t="shared" si="4"/>
        <v>2.0105086312194213E-2</v>
      </c>
      <c r="M15" s="13">
        <f t="shared" si="5"/>
        <v>1993</v>
      </c>
      <c r="N15" s="14">
        <f t="shared" si="6"/>
        <v>4.1462817971210731E-3</v>
      </c>
      <c r="P15" s="15">
        <f>IFERROR(VLOOKUP($D15,'Est_Mun Encad NUTS II Tab'!$A$5:$J$509,P$1,FALSE),"")</f>
        <v>577385.9107481183</v>
      </c>
      <c r="Q15" s="15">
        <f>IFERROR(VLOOKUP($D15,'Est_Mun Encad NUTS II Tab'!$A$5:$J$509,Q$1,FALSE),"")</f>
        <v>28718400</v>
      </c>
      <c r="R15" s="15">
        <f>IFERROR(VLOOKUP($D15,'Est_Mun Encad NUTS II Tab'!$A$5:$J$509,R$1,FALSE),"")</f>
        <v>139253900.00000003</v>
      </c>
      <c r="T15" s="9">
        <f t="shared" si="7"/>
        <v>1988</v>
      </c>
      <c r="U15" s="9">
        <v>1988</v>
      </c>
      <c r="V15" s="10">
        <f>IFERROR(VLOOKUP($U15,'Est_Mun Cor NUTS II Tab'!$A$5:$I$52,7,FALSE),"")</f>
        <v>137808.22218453526</v>
      </c>
    </row>
    <row r="16" spans="1:22" x14ac:dyDescent="0.3">
      <c r="D16" s="13">
        <f t="shared" si="0"/>
        <v>1994</v>
      </c>
      <c r="E16" s="9">
        <f>IFERROR(VLOOKUP($D16,'Est_Mun Encad NUTS II Tab'!$A$5:$J$509,E$1,FALSE),"")</f>
        <v>465201.95366084628</v>
      </c>
      <c r="G16" s="13">
        <f t="shared" si="1"/>
        <v>1994</v>
      </c>
      <c r="H16" s="14">
        <f t="shared" si="2"/>
        <v>1</v>
      </c>
      <c r="J16" s="13">
        <f t="shared" si="3"/>
        <v>1994</v>
      </c>
      <c r="K16" s="14">
        <f t="shared" si="4"/>
        <v>1.6309027200091371E-2</v>
      </c>
      <c r="M16" s="13">
        <f t="shared" si="5"/>
        <v>1994</v>
      </c>
      <c r="N16" s="14">
        <f t="shared" si="6"/>
        <v>3.281813269424636E-3</v>
      </c>
      <c r="P16" s="15">
        <f>IFERROR(VLOOKUP($D16,'Est_Mun Encad NUTS II Tab'!$A$5:$J$509,P$1,FALSE),"")</f>
        <v>465201.95366084628</v>
      </c>
      <c r="Q16" s="15">
        <f>IFERROR(VLOOKUP($D16,'Est_Mun Encad NUTS II Tab'!$A$5:$J$509,Q$1,FALSE),"")</f>
        <v>28524200</v>
      </c>
      <c r="R16" s="15">
        <f>IFERROR(VLOOKUP($D16,'Est_Mun Encad NUTS II Tab'!$A$5:$J$509,R$1,FALSE),"")</f>
        <v>141751500</v>
      </c>
      <c r="T16" s="9">
        <f t="shared" si="7"/>
        <v>1989</v>
      </c>
      <c r="U16" s="9">
        <v>1989</v>
      </c>
      <c r="V16" s="10">
        <f>IFERROR(VLOOKUP($U16,'Est_Mun Cor NUTS II Tab'!$A$5:$I$52,7,FALSE),"")</f>
        <v>172977.57404654782</v>
      </c>
    </row>
    <row r="17" spans="4:22" x14ac:dyDescent="0.3">
      <c r="D17" s="13">
        <f t="shared" si="0"/>
        <v>1995</v>
      </c>
      <c r="E17" s="9">
        <f>IFERROR(VLOOKUP($D17,'Est_Mun Encad NUTS II Tab'!$A$5:$J$509,E$1,FALSE),"")</f>
        <v>393313.57355357986</v>
      </c>
      <c r="G17" s="13">
        <f t="shared" si="1"/>
        <v>1995</v>
      </c>
      <c r="H17" s="14">
        <f t="shared" si="2"/>
        <v>1</v>
      </c>
      <c r="J17" s="13">
        <f t="shared" si="3"/>
        <v>1995</v>
      </c>
      <c r="K17" s="14">
        <f t="shared" si="4"/>
        <v>1.3220713199872934E-2</v>
      </c>
      <c r="M17" s="13">
        <f t="shared" si="5"/>
        <v>1995</v>
      </c>
      <c r="N17" s="14">
        <f t="shared" si="6"/>
        <v>2.7101262308397993E-3</v>
      </c>
      <c r="P17" s="15">
        <f>IFERROR(VLOOKUP($D17,'Est_Mun Encad NUTS II Tab'!$A$5:$J$509,P$1,FALSE),"")</f>
        <v>393313.57355357986</v>
      </c>
      <c r="Q17" s="15">
        <f>IFERROR(VLOOKUP($D17,'Est_Mun Encad NUTS II Tab'!$A$5:$J$509,Q$1,FALSE),"")</f>
        <v>29749800.000000004</v>
      </c>
      <c r="R17" s="15">
        <f>IFERROR(VLOOKUP($D17,'Est_Mun Encad NUTS II Tab'!$A$5:$J$509,R$1,FALSE),"")</f>
        <v>145127400</v>
      </c>
      <c r="T17" s="9">
        <f t="shared" si="7"/>
        <v>1990</v>
      </c>
      <c r="U17" s="9">
        <v>1990</v>
      </c>
      <c r="V17" s="10">
        <f>IFERROR(VLOOKUP($U17,'Est_Mun Cor NUTS II Tab'!$A$5:$I$52,7,FALSE),"")</f>
        <v>189977.23985195678</v>
      </c>
    </row>
    <row r="18" spans="4:22" x14ac:dyDescent="0.3">
      <c r="D18" s="13">
        <f t="shared" si="0"/>
        <v>1996</v>
      </c>
      <c r="E18" s="9">
        <f>IFERROR(VLOOKUP($D18,'Est_Mun Encad NUTS II Tab'!$A$5:$J$509,E$1,FALSE),"")</f>
        <v>532494.07704468549</v>
      </c>
      <c r="G18" s="13">
        <f t="shared" si="1"/>
        <v>1996</v>
      </c>
      <c r="H18" s="14">
        <f t="shared" si="2"/>
        <v>1</v>
      </c>
      <c r="J18" s="13">
        <f t="shared" si="3"/>
        <v>1996</v>
      </c>
      <c r="K18" s="14">
        <f t="shared" si="4"/>
        <v>1.7016450282482148E-2</v>
      </c>
      <c r="M18" s="13">
        <f t="shared" si="5"/>
        <v>1996</v>
      </c>
      <c r="N18" s="14">
        <f t="shared" si="6"/>
        <v>3.5449243577603123E-3</v>
      </c>
      <c r="P18" s="15">
        <f>IFERROR(VLOOKUP($D18,'Est_Mun Encad NUTS II Tab'!$A$5:$J$509,P$1,FALSE),"")</f>
        <v>532494.07704468549</v>
      </c>
      <c r="Q18" s="15">
        <f>IFERROR(VLOOKUP($D18,'Est_Mun Encad NUTS II Tab'!$A$5:$J$509,Q$1,FALSE),"")</f>
        <v>31292899.999999996</v>
      </c>
      <c r="R18" s="15">
        <f>IFERROR(VLOOKUP($D18,'Est_Mun Encad NUTS II Tab'!$A$5:$J$509,R$1,FALSE),"")</f>
        <v>150213099.99999997</v>
      </c>
      <c r="T18" s="9">
        <f t="shared" si="7"/>
        <v>1991</v>
      </c>
      <c r="U18" s="9">
        <v>1991</v>
      </c>
      <c r="V18" s="10">
        <f>IFERROR(VLOOKUP($U18,'Est_Mun Cor NUTS II Tab'!$A$5:$I$52,7,FALSE),"")</f>
        <v>258492.39832004867</v>
      </c>
    </row>
    <row r="19" spans="4:22" x14ac:dyDescent="0.3">
      <c r="D19" s="13">
        <f t="shared" si="0"/>
        <v>1997</v>
      </c>
      <c r="E19" s="9">
        <f>IFERROR(VLOOKUP($D19,'Est_Mun Encad NUTS II Tab'!$A$5:$J$509,E$1,FALSE),"")</f>
        <v>669490.89712619118</v>
      </c>
      <c r="G19" s="13">
        <f t="shared" si="1"/>
        <v>1997</v>
      </c>
      <c r="H19" s="14">
        <f t="shared" si="2"/>
        <v>1</v>
      </c>
      <c r="J19" s="13">
        <f t="shared" si="3"/>
        <v>1997</v>
      </c>
      <c r="K19" s="14">
        <f t="shared" si="4"/>
        <v>1.874028045375304E-2</v>
      </c>
      <c r="M19" s="13">
        <f t="shared" si="5"/>
        <v>1997</v>
      </c>
      <c r="N19" s="14">
        <f t="shared" si="6"/>
        <v>4.2690698155519397E-3</v>
      </c>
      <c r="P19" s="15">
        <f>IFERROR(VLOOKUP($D19,'Est_Mun Encad NUTS II Tab'!$A$5:$J$509,P$1,FALSE),"")</f>
        <v>669490.89712619118</v>
      </c>
      <c r="Q19" s="15">
        <f>IFERROR(VLOOKUP($D19,'Est_Mun Encad NUTS II Tab'!$A$5:$J$509,Q$1,FALSE),"")</f>
        <v>35724700</v>
      </c>
      <c r="R19" s="15">
        <f>IFERROR(VLOOKUP($D19,'Est_Mun Encad NUTS II Tab'!$A$5:$J$509,R$1,FALSE),"")</f>
        <v>156823600</v>
      </c>
      <c r="T19" s="9">
        <f t="shared" si="7"/>
        <v>1992</v>
      </c>
      <c r="U19" s="9">
        <v>1992</v>
      </c>
      <c r="V19" s="10">
        <f>IFERROR(VLOOKUP($U19,'Est_Mun Cor NUTS II Tab'!$A$5:$I$52,7,FALSE),"")</f>
        <v>310447.68607655552</v>
      </c>
    </row>
    <row r="20" spans="4:22" x14ac:dyDescent="0.3">
      <c r="D20" s="13">
        <f t="shared" si="0"/>
        <v>1998</v>
      </c>
      <c r="E20" s="9">
        <f>IFERROR(VLOOKUP($D20,'Est_Mun Encad NUTS II Tab'!$A$5:$J$509,E$1,FALSE),"")</f>
        <v>706041.69530195603</v>
      </c>
      <c r="G20" s="13">
        <f t="shared" si="1"/>
        <v>1998</v>
      </c>
      <c r="H20" s="14">
        <f t="shared" si="2"/>
        <v>1</v>
      </c>
      <c r="J20" s="13">
        <f t="shared" si="3"/>
        <v>1998</v>
      </c>
      <c r="K20" s="14">
        <f t="shared" si="4"/>
        <v>1.7687788763705501E-2</v>
      </c>
      <c r="M20" s="13">
        <f t="shared" si="5"/>
        <v>1998</v>
      </c>
      <c r="N20" s="14">
        <f t="shared" si="6"/>
        <v>4.2956059963480744E-3</v>
      </c>
      <c r="P20" s="15">
        <f>IFERROR(VLOOKUP($D20,'Est_Mun Encad NUTS II Tab'!$A$5:$J$509,P$1,FALSE),"")</f>
        <v>706041.69530195603</v>
      </c>
      <c r="Q20" s="15">
        <f>IFERROR(VLOOKUP($D20,'Est_Mun Encad NUTS II Tab'!$A$5:$J$509,Q$1,FALSE),"")</f>
        <v>39916899.999999993</v>
      </c>
      <c r="R20" s="15">
        <f>IFERROR(VLOOKUP($D20,'Est_Mun Encad NUTS II Tab'!$A$5:$J$509,R$1,FALSE),"")</f>
        <v>164363700</v>
      </c>
      <c r="T20" s="9">
        <f t="shared" si="7"/>
        <v>1993</v>
      </c>
      <c r="U20" s="9">
        <v>1993</v>
      </c>
      <c r="V20" s="10">
        <f>IFERROR(VLOOKUP($U20,'Est_Mun Cor NUTS II Tab'!$A$5:$I$52,7,FALSE),"")</f>
        <v>373011.67685877037</v>
      </c>
    </row>
    <row r="21" spans="4:22" x14ac:dyDescent="0.3">
      <c r="D21" s="13">
        <f t="shared" si="0"/>
        <v>1999</v>
      </c>
      <c r="E21" s="9">
        <f>IFERROR(VLOOKUP($D21,'Est_Mun Encad NUTS II Tab'!$A$5:$J$509,E$1,FALSE),"")</f>
        <v>641099.05502467451</v>
      </c>
      <c r="G21" s="13">
        <f t="shared" si="1"/>
        <v>1999</v>
      </c>
      <c r="H21" s="14">
        <f t="shared" si="2"/>
        <v>1</v>
      </c>
      <c r="J21" s="13">
        <f t="shared" si="3"/>
        <v>1999</v>
      </c>
      <c r="K21" s="14">
        <f t="shared" si="4"/>
        <v>1.5141830698085824E-2</v>
      </c>
      <c r="M21" s="13">
        <f t="shared" si="5"/>
        <v>1999</v>
      </c>
      <c r="N21" s="14">
        <f t="shared" si="6"/>
        <v>3.7538436114281579E-3</v>
      </c>
      <c r="P21" s="15">
        <f>IFERROR(VLOOKUP($D21,'Est_Mun Encad NUTS II Tab'!$A$5:$J$509,P$1,FALSE),"")</f>
        <v>641099.05502467451</v>
      </c>
      <c r="Q21" s="15">
        <f>IFERROR(VLOOKUP($D21,'Est_Mun Encad NUTS II Tab'!$A$5:$J$509,Q$1,FALSE),"")</f>
        <v>42339600</v>
      </c>
      <c r="R21" s="15">
        <f>IFERROR(VLOOKUP($D21,'Est_Mun Encad NUTS II Tab'!$A$5:$J$509,R$1,FALSE),"")</f>
        <v>170784700</v>
      </c>
      <c r="T21" s="9">
        <f t="shared" si="7"/>
        <v>1994</v>
      </c>
      <c r="U21" s="9">
        <v>1994</v>
      </c>
      <c r="V21" s="10">
        <f>IFERROR(VLOOKUP($U21,'Est_Mun Cor NUTS II Tab'!$A$5:$I$52,7,FALSE),"")</f>
        <v>313705.76909647748</v>
      </c>
    </row>
    <row r="22" spans="4:22" x14ac:dyDescent="0.3">
      <c r="D22" s="13">
        <f t="shared" si="0"/>
        <v>2000</v>
      </c>
      <c r="E22" s="9">
        <f>IFERROR(VLOOKUP($D22,'Est_Mun Encad NUTS II Tab'!$A$5:$J$509,E$1,FALSE),"")</f>
        <v>615193.28041297907</v>
      </c>
      <c r="G22" s="13">
        <f t="shared" si="1"/>
        <v>2000</v>
      </c>
      <c r="H22" s="14">
        <f t="shared" si="2"/>
        <v>1</v>
      </c>
      <c r="J22" s="13">
        <f t="shared" si="3"/>
        <v>2000</v>
      </c>
      <c r="K22" s="14">
        <f t="shared" si="4"/>
        <v>1.3963417815649528E-2</v>
      </c>
      <c r="M22" s="13">
        <f t="shared" si="5"/>
        <v>2000</v>
      </c>
      <c r="N22" s="14">
        <f t="shared" si="6"/>
        <v>3.4697461587481428E-3</v>
      </c>
      <c r="P22" s="15">
        <f>IFERROR(VLOOKUP($D22,'Est_Mun Encad NUTS II Tab'!$A$5:$J$509,P$1,FALSE),"")</f>
        <v>615193.28041297907</v>
      </c>
      <c r="Q22" s="15">
        <f>IFERROR(VLOOKUP($D22,'Est_Mun Encad NUTS II Tab'!$A$5:$J$509,Q$1,FALSE),"")</f>
        <v>44057500</v>
      </c>
      <c r="R22" s="15">
        <f>IFERROR(VLOOKUP($D22,'Est_Mun Encad NUTS II Tab'!$A$5:$J$509,R$1,FALSE),"")</f>
        <v>177302100</v>
      </c>
      <c r="T22" s="9">
        <f t="shared" si="7"/>
        <v>1995</v>
      </c>
      <c r="U22" s="9">
        <v>1995</v>
      </c>
      <c r="V22" s="10">
        <f>IFERROR(VLOOKUP($U22,'Est_Mun Cor NUTS II Tab'!$A$5:$I$52,7,FALSE),"")</f>
        <v>274028.36663640628</v>
      </c>
    </row>
    <row r="23" spans="4:22" x14ac:dyDescent="0.3">
      <c r="D23" s="13">
        <f t="shared" si="0"/>
        <v>2001</v>
      </c>
      <c r="E23" s="9">
        <f>IFERROR(VLOOKUP($D23,'Est_Mun Encad NUTS II Tab'!$A$5:$J$509,E$1,FALSE),"")</f>
        <v>802128.6058196649</v>
      </c>
      <c r="G23" s="13">
        <f t="shared" si="1"/>
        <v>2001</v>
      </c>
      <c r="H23" s="14">
        <f t="shared" si="2"/>
        <v>1</v>
      </c>
      <c r="J23" s="13">
        <f t="shared" si="3"/>
        <v>2001</v>
      </c>
      <c r="K23" s="14">
        <f t="shared" si="4"/>
        <v>1.8031115677804264E-2</v>
      </c>
      <c r="M23" s="13">
        <f t="shared" si="5"/>
        <v>2001</v>
      </c>
      <c r="N23" s="14">
        <f t="shared" si="6"/>
        <v>4.4378234794020905E-3</v>
      </c>
      <c r="P23" s="15">
        <f>IFERROR(VLOOKUP($D23,'Est_Mun Encad NUTS II Tab'!$A$5:$J$509,P$1,FALSE),"")</f>
        <v>802128.6058196649</v>
      </c>
      <c r="Q23" s="15">
        <f>IFERROR(VLOOKUP($D23,'Est_Mun Encad NUTS II Tab'!$A$5:$J$509,Q$1,FALSE),"")</f>
        <v>44485800</v>
      </c>
      <c r="R23" s="15">
        <f>IFERROR(VLOOKUP($D23,'Est_Mun Encad NUTS II Tab'!$A$5:$J$509,R$1,FALSE),"")</f>
        <v>180748200</v>
      </c>
      <c r="T23" s="9">
        <f t="shared" si="7"/>
        <v>1996</v>
      </c>
      <c r="U23" s="9">
        <v>1996</v>
      </c>
      <c r="V23" s="10">
        <f>IFERROR(VLOOKUP($U23,'Est_Mun Cor NUTS II Tab'!$A$5:$I$52,7,FALSE),"")</f>
        <v>382497.47109466186</v>
      </c>
    </row>
    <row r="24" spans="4:22" x14ac:dyDescent="0.3">
      <c r="D24" s="13">
        <f t="shared" si="0"/>
        <v>2002</v>
      </c>
      <c r="E24" s="9">
        <f>IFERROR(VLOOKUP($D24,'Est_Mun Encad NUTS II Tab'!$A$5:$J$509,E$1,FALSE),"")</f>
        <v>867095.26810542447</v>
      </c>
      <c r="G24" s="13">
        <f t="shared" si="1"/>
        <v>2002</v>
      </c>
      <c r="H24" s="14">
        <f t="shared" si="2"/>
        <v>1</v>
      </c>
      <c r="J24" s="13">
        <f t="shared" si="3"/>
        <v>2002</v>
      </c>
      <c r="K24" s="14">
        <f t="shared" si="4"/>
        <v>2.017579794088523E-2</v>
      </c>
      <c r="M24" s="13">
        <f t="shared" si="5"/>
        <v>2002</v>
      </c>
      <c r="N24" s="14">
        <f t="shared" si="6"/>
        <v>4.7605532840937822E-3</v>
      </c>
      <c r="P24" s="15">
        <f>IFERROR(VLOOKUP($D24,'Est_Mun Encad NUTS II Tab'!$A$5:$J$509,P$1,FALSE),"")</f>
        <v>867095.26810542447</v>
      </c>
      <c r="Q24" s="15">
        <f>IFERROR(VLOOKUP($D24,'Est_Mun Encad NUTS II Tab'!$A$5:$J$509,Q$1,FALSE),"")</f>
        <v>42977000</v>
      </c>
      <c r="R24" s="15">
        <f>IFERROR(VLOOKUP($D24,'Est_Mun Encad NUTS II Tab'!$A$5:$J$509,R$1,FALSE),"")</f>
        <v>182141700</v>
      </c>
      <c r="T24" s="9">
        <f t="shared" si="7"/>
        <v>1997</v>
      </c>
      <c r="U24" s="9">
        <v>1997</v>
      </c>
      <c r="V24" s="10">
        <f>IFERROR(VLOOKUP($U24,'Est_Mun Cor NUTS II Tab'!$A$5:$I$52,7,FALSE),"")</f>
        <v>498555.17702337366</v>
      </c>
    </row>
    <row r="25" spans="4:22" x14ac:dyDescent="0.3">
      <c r="D25" s="13">
        <f t="shared" si="0"/>
        <v>2003</v>
      </c>
      <c r="E25" s="9">
        <f>IFERROR(VLOOKUP($D25,'Est_Mun Encad NUTS II Tab'!$A$5:$J$509,E$1,FALSE),"")</f>
        <v>675750.50336618919</v>
      </c>
      <c r="G25" s="13">
        <f t="shared" si="1"/>
        <v>2003</v>
      </c>
      <c r="H25" s="14">
        <f t="shared" si="2"/>
        <v>1</v>
      </c>
      <c r="J25" s="13">
        <f t="shared" si="3"/>
        <v>2003</v>
      </c>
      <c r="K25" s="14">
        <f t="shared" si="4"/>
        <v>1.6964291626592288E-2</v>
      </c>
      <c r="M25" s="13">
        <f t="shared" si="5"/>
        <v>2003</v>
      </c>
      <c r="N25" s="14">
        <f t="shared" si="6"/>
        <v>3.7448738540455644E-3</v>
      </c>
      <c r="P25" s="15">
        <f>IFERROR(VLOOKUP($D25,'Est_Mun Encad NUTS II Tab'!$A$5:$J$509,P$1,FALSE),"")</f>
        <v>675750.50336618919</v>
      </c>
      <c r="Q25" s="15">
        <f>IFERROR(VLOOKUP($D25,'Est_Mun Encad NUTS II Tab'!$A$5:$J$509,Q$1,FALSE),"")</f>
        <v>39833700</v>
      </c>
      <c r="R25" s="15">
        <f>IFERROR(VLOOKUP($D25,'Est_Mun Encad NUTS II Tab'!$A$5:$J$509,R$1,FALSE),"")</f>
        <v>180446800</v>
      </c>
      <c r="T25" s="9">
        <f t="shared" si="7"/>
        <v>1998</v>
      </c>
      <c r="U25" s="9">
        <v>1998</v>
      </c>
      <c r="V25" s="10">
        <f>IFERROR(VLOOKUP($U25,'Est_Mun Cor NUTS II Tab'!$A$5:$I$52,7,FALSE),"")</f>
        <v>538648</v>
      </c>
    </row>
    <row r="26" spans="4:22" x14ac:dyDescent="0.3">
      <c r="D26" s="13">
        <f t="shared" si="0"/>
        <v>2004</v>
      </c>
      <c r="E26" s="9">
        <f>IFERROR(VLOOKUP($D26,'Est_Mun Encad NUTS II Tab'!$A$5:$J$509,E$1,FALSE),"")</f>
        <v>594809.71795896732</v>
      </c>
      <c r="G26" s="13">
        <f t="shared" si="1"/>
        <v>2004</v>
      </c>
      <c r="H26" s="14">
        <f t="shared" si="2"/>
        <v>1</v>
      </c>
      <c r="J26" s="13">
        <f t="shared" si="3"/>
        <v>2004</v>
      </c>
      <c r="K26" s="14">
        <f t="shared" si="4"/>
        <v>1.4904187235402813E-2</v>
      </c>
      <c r="M26" s="13">
        <f t="shared" si="5"/>
        <v>2004</v>
      </c>
      <c r="N26" s="14">
        <f t="shared" si="6"/>
        <v>3.2383902934755085E-3</v>
      </c>
      <c r="P26" s="15">
        <f>IFERROR(VLOOKUP($D26,'Est_Mun Encad NUTS II Tab'!$A$5:$J$509,P$1,FALSE),"")</f>
        <v>594809.71795896732</v>
      </c>
      <c r="Q26" s="15">
        <f>IFERROR(VLOOKUP($D26,'Est_Mun Encad NUTS II Tab'!$A$5:$J$509,Q$1,FALSE),"")</f>
        <v>39908900</v>
      </c>
      <c r="R26" s="15">
        <f>IFERROR(VLOOKUP($D26,'Est_Mun Encad NUTS II Tab'!$A$5:$J$509,R$1,FALSE),"")</f>
        <v>183674500</v>
      </c>
      <c r="T26" s="9">
        <f t="shared" si="7"/>
        <v>1999</v>
      </c>
      <c r="U26" s="9">
        <v>1999</v>
      </c>
      <c r="V26" s="10">
        <f>IFERROR(VLOOKUP($U26,'Est_Mun Cor NUTS II Tab'!$A$5:$I$52,7,FALSE),"")</f>
        <v>499678.89885376242</v>
      </c>
    </row>
    <row r="27" spans="4:22" x14ac:dyDescent="0.3">
      <c r="D27" s="13">
        <f t="shared" si="0"/>
        <v>2005</v>
      </c>
      <c r="E27" s="9">
        <f>IFERROR(VLOOKUP($D27,'Est_Mun Encad NUTS II Tab'!$A$5:$J$509,E$1,FALSE),"")</f>
        <v>579209.82821699919</v>
      </c>
      <c r="G27" s="13">
        <f t="shared" si="1"/>
        <v>2005</v>
      </c>
      <c r="H27" s="14">
        <f t="shared" si="2"/>
        <v>1</v>
      </c>
      <c r="J27" s="13">
        <f t="shared" si="3"/>
        <v>2005</v>
      </c>
      <c r="K27" s="14">
        <f t="shared" si="4"/>
        <v>1.4497280009436068E-2</v>
      </c>
      <c r="M27" s="13">
        <f t="shared" si="5"/>
        <v>2005</v>
      </c>
      <c r="N27" s="14">
        <f t="shared" si="6"/>
        <v>3.1289933057156061E-3</v>
      </c>
      <c r="P27" s="15">
        <f>IFERROR(VLOOKUP($D27,'Est_Mun Encad NUTS II Tab'!$A$5:$J$509,P$1,FALSE),"")</f>
        <v>579209.82821699919</v>
      </c>
      <c r="Q27" s="15">
        <f>IFERROR(VLOOKUP($D27,'Est_Mun Encad NUTS II Tab'!$A$5:$J$509,Q$1,FALSE),"")</f>
        <v>39953000</v>
      </c>
      <c r="R27" s="15">
        <f>IFERROR(VLOOKUP($D27,'Est_Mun Encad NUTS II Tab'!$A$5:$J$509,R$1,FALSE),"")</f>
        <v>185110599.99999997</v>
      </c>
      <c r="T27" s="9">
        <f t="shared" si="7"/>
        <v>2000</v>
      </c>
      <c r="U27" s="9">
        <v>2000</v>
      </c>
      <c r="V27" s="10">
        <f>IFERROR(VLOOKUP($U27,'Est_Mun Cor NUTS II Tab'!$A$5:$I$52,7,FALSE),"")</f>
        <v>502123.10830897535</v>
      </c>
    </row>
    <row r="28" spans="4:22" x14ac:dyDescent="0.3">
      <c r="D28" s="13">
        <f t="shared" si="0"/>
        <v>2006</v>
      </c>
      <c r="E28" s="9">
        <f>IFERROR(VLOOKUP($D28,'Est_Mun Encad NUTS II Tab'!$A$5:$J$509,E$1,FALSE),"")</f>
        <v>525815.29747868492</v>
      </c>
      <c r="G28" s="13">
        <f t="shared" si="1"/>
        <v>2006</v>
      </c>
      <c r="H28" s="14">
        <f t="shared" si="2"/>
        <v>1</v>
      </c>
      <c r="J28" s="13">
        <f t="shared" si="3"/>
        <v>2006</v>
      </c>
      <c r="K28" s="14">
        <f t="shared" si="4"/>
        <v>1.3261219186561739E-2</v>
      </c>
      <c r="M28" s="13">
        <f t="shared" si="5"/>
        <v>2006</v>
      </c>
      <c r="N28" s="14">
        <f t="shared" si="6"/>
        <v>2.7951265716345168E-3</v>
      </c>
      <c r="P28" s="15">
        <f>IFERROR(VLOOKUP($D28,'Est_Mun Encad NUTS II Tab'!$A$5:$J$509,P$1,FALSE),"")</f>
        <v>525815.29747868492</v>
      </c>
      <c r="Q28" s="15">
        <f>IFERROR(VLOOKUP($D28,'Est_Mun Encad NUTS II Tab'!$A$5:$J$509,Q$1,FALSE),"")</f>
        <v>39650600</v>
      </c>
      <c r="R28" s="15">
        <f>IFERROR(VLOOKUP($D28,'Est_Mun Encad NUTS II Tab'!$A$5:$J$509,R$1,FALSE),"")</f>
        <v>188118599.99999997</v>
      </c>
      <c r="T28" s="9">
        <f t="shared" si="7"/>
        <v>2001</v>
      </c>
      <c r="U28" s="9">
        <v>2001</v>
      </c>
      <c r="V28" s="10">
        <f>IFERROR(VLOOKUP($U28,'Est_Mun Cor NUTS II Tab'!$A$5:$I$52,7,FALSE),"")</f>
        <v>670350</v>
      </c>
    </row>
    <row r="29" spans="4:22" x14ac:dyDescent="0.3">
      <c r="D29" s="13">
        <f t="shared" si="0"/>
        <v>2007</v>
      </c>
      <c r="E29" s="9">
        <f>IFERROR(VLOOKUP($D29,'Est_Mun Encad NUTS II Tab'!$A$5:$J$509,E$1,FALSE),"")</f>
        <v>526520.76495711994</v>
      </c>
      <c r="G29" s="13">
        <f t="shared" si="1"/>
        <v>2007</v>
      </c>
      <c r="H29" s="14">
        <f t="shared" si="2"/>
        <v>1</v>
      </c>
      <c r="J29" s="13">
        <f t="shared" si="3"/>
        <v>2007</v>
      </c>
      <c r="K29" s="14">
        <f t="shared" si="4"/>
        <v>1.288149407100616E-2</v>
      </c>
      <c r="M29" s="13">
        <f t="shared" si="5"/>
        <v>2007</v>
      </c>
      <c r="N29" s="14">
        <f t="shared" si="6"/>
        <v>2.7304353223867157E-3</v>
      </c>
      <c r="P29" s="15">
        <f>IFERROR(VLOOKUP($D29,'Est_Mun Encad NUTS II Tab'!$A$5:$J$509,P$1,FALSE),"")</f>
        <v>526520.76495711994</v>
      </c>
      <c r="Q29" s="15">
        <f>IFERROR(VLOOKUP($D29,'Est_Mun Encad NUTS II Tab'!$A$5:$J$509,Q$1,FALSE),"")</f>
        <v>40874200</v>
      </c>
      <c r="R29" s="15">
        <f>IFERROR(VLOOKUP($D29,'Est_Mun Encad NUTS II Tab'!$A$5:$J$509,R$1,FALSE),"")</f>
        <v>192834000</v>
      </c>
      <c r="T29" s="9">
        <f t="shared" si="7"/>
        <v>2002</v>
      </c>
      <c r="U29" s="9">
        <v>2002</v>
      </c>
      <c r="V29" s="10">
        <f>IFERROR(VLOOKUP($U29,'Est_Mun Cor NUTS II Tab'!$A$5:$I$52,7,FALSE),"")</f>
        <v>743690</v>
      </c>
    </row>
    <row r="30" spans="4:22" x14ac:dyDescent="0.3">
      <c r="D30" s="13">
        <f t="shared" si="0"/>
        <v>2008</v>
      </c>
      <c r="E30" s="9">
        <f>IFERROR(VLOOKUP($D30,'Est_Mun Encad NUTS II Tab'!$A$5:$J$509,E$1,FALSE),"")</f>
        <v>559939.78851703904</v>
      </c>
      <c r="G30" s="13">
        <f t="shared" si="1"/>
        <v>2008</v>
      </c>
      <c r="H30" s="14">
        <f t="shared" si="2"/>
        <v>1</v>
      </c>
      <c r="J30" s="13">
        <f t="shared" si="3"/>
        <v>2008</v>
      </c>
      <c r="K30" s="14">
        <f t="shared" si="4"/>
        <v>1.3641330575142312E-2</v>
      </c>
      <c r="M30" s="13">
        <f t="shared" si="5"/>
        <v>2008</v>
      </c>
      <c r="N30" s="14">
        <f t="shared" si="6"/>
        <v>2.8944995932637702E-3</v>
      </c>
      <c r="P30" s="15">
        <f>IFERROR(VLOOKUP($D30,'Est_Mun Encad NUTS II Tab'!$A$5:$J$509,P$1,FALSE),"")</f>
        <v>559939.78851703904</v>
      </c>
      <c r="Q30" s="15">
        <f>IFERROR(VLOOKUP($D30,'Est_Mun Encad NUTS II Tab'!$A$5:$J$509,Q$1,FALSE),"")</f>
        <v>41047300</v>
      </c>
      <c r="R30" s="15">
        <f>IFERROR(VLOOKUP($D30,'Est_Mun Encad NUTS II Tab'!$A$5:$J$509,R$1,FALSE),"")</f>
        <v>193449600</v>
      </c>
      <c r="T30" s="9">
        <f t="shared" si="7"/>
        <v>2003</v>
      </c>
      <c r="U30" s="9">
        <v>2003</v>
      </c>
      <c r="V30" s="10">
        <f>IFERROR(VLOOKUP($U30,'Est_Mun Cor NUTS II Tab'!$A$5:$I$52,7,FALSE),"")</f>
        <v>588767.79448000004</v>
      </c>
    </row>
    <row r="31" spans="4:22" x14ac:dyDescent="0.3">
      <c r="D31" s="13">
        <f t="shared" si="0"/>
        <v>2009</v>
      </c>
      <c r="E31" s="9">
        <f>IFERROR(VLOOKUP($D31,'Est_Mun Encad NUTS II Tab'!$A$5:$J$509,E$1,FALSE),"")</f>
        <v>579461.62582903286</v>
      </c>
      <c r="G31" s="13">
        <f t="shared" si="1"/>
        <v>2009</v>
      </c>
      <c r="H31" s="14">
        <f t="shared" si="2"/>
        <v>1</v>
      </c>
      <c r="J31" s="13">
        <f t="shared" si="3"/>
        <v>2009</v>
      </c>
      <c r="K31" s="14">
        <f t="shared" si="4"/>
        <v>1.5267874102943979E-2</v>
      </c>
      <c r="M31" s="13">
        <f t="shared" si="5"/>
        <v>2009</v>
      </c>
      <c r="N31" s="14">
        <f t="shared" si="6"/>
        <v>3.0919461385680211E-3</v>
      </c>
      <c r="P31" s="15">
        <f>IFERROR(VLOOKUP($D31,'Est_Mun Encad NUTS II Tab'!$A$5:$J$509,P$1,FALSE),"")</f>
        <v>579461.62582903286</v>
      </c>
      <c r="Q31" s="15">
        <f>IFERROR(VLOOKUP($D31,'Est_Mun Encad NUTS II Tab'!$A$5:$J$509,Q$1,FALSE),"")</f>
        <v>37953000</v>
      </c>
      <c r="R31" s="15">
        <f>IFERROR(VLOOKUP($D31,'Est_Mun Encad NUTS II Tab'!$A$5:$J$509,R$1,FALSE),"")</f>
        <v>187410000</v>
      </c>
      <c r="T31" s="9">
        <f t="shared" si="7"/>
        <v>2004</v>
      </c>
      <c r="U31" s="9">
        <v>2004</v>
      </c>
      <c r="V31" s="10">
        <f>IFERROR(VLOOKUP($U31,'Est_Mun Cor NUTS II Tab'!$A$5:$I$52,7,FALSE),"")</f>
        <v>531523.55811999983</v>
      </c>
    </row>
    <row r="32" spans="4:22" x14ac:dyDescent="0.3">
      <c r="D32" s="13">
        <f t="shared" si="0"/>
        <v>2010</v>
      </c>
      <c r="E32" s="9">
        <f>IFERROR(VLOOKUP($D32,'Est_Mun Encad NUTS II Tab'!$A$5:$J$509,E$1,FALSE),"")</f>
        <v>435485.99954288499</v>
      </c>
      <c r="G32" s="13">
        <f t="shared" si="1"/>
        <v>2010</v>
      </c>
      <c r="H32" s="14">
        <f t="shared" si="2"/>
        <v>1</v>
      </c>
      <c r="J32" s="13">
        <f t="shared" si="3"/>
        <v>2010</v>
      </c>
      <c r="K32" s="14">
        <f t="shared" si="4"/>
        <v>1.1604944839241299E-2</v>
      </c>
      <c r="M32" s="13">
        <f t="shared" si="5"/>
        <v>2010</v>
      </c>
      <c r="N32" s="14">
        <f t="shared" si="6"/>
        <v>2.2840182787278165E-3</v>
      </c>
      <c r="P32" s="15">
        <f>IFERROR(VLOOKUP($D32,'Est_Mun Encad NUTS II Tab'!$A$5:$J$509,P$1,FALSE),"")</f>
        <v>435485.99954288499</v>
      </c>
      <c r="Q32" s="15">
        <f>IFERROR(VLOOKUP($D32,'Est_Mun Encad NUTS II Tab'!$A$5:$J$509,Q$1,FALSE),"")</f>
        <v>37525899.999999993</v>
      </c>
      <c r="R32" s="15">
        <f>IFERROR(VLOOKUP($D32,'Est_Mun Encad NUTS II Tab'!$A$5:$J$509,R$1,FALSE),"")</f>
        <v>190666599.99999997</v>
      </c>
      <c r="T32" s="9">
        <f t="shared" si="7"/>
        <v>2005</v>
      </c>
      <c r="U32" s="9">
        <v>2005</v>
      </c>
      <c r="V32" s="10">
        <f>IFERROR(VLOOKUP($U32,'Est_Mun Cor NUTS II Tab'!$A$5:$I$52,7,FALSE),"")</f>
        <v>531583.36392999988</v>
      </c>
    </row>
    <row r="33" spans="4:22" x14ac:dyDescent="0.3">
      <c r="D33" s="13">
        <f t="shared" si="0"/>
        <v>2011</v>
      </c>
      <c r="E33" s="9">
        <f>IFERROR(VLOOKUP($D33,'Est_Mun Encad NUTS II Tab'!$A$5:$J$509,E$1,FALSE),"")</f>
        <v>408835.69850978284</v>
      </c>
      <c r="G33" s="13">
        <f t="shared" si="1"/>
        <v>2011</v>
      </c>
      <c r="H33" s="14">
        <f t="shared" si="2"/>
        <v>1</v>
      </c>
      <c r="J33" s="13">
        <f t="shared" si="3"/>
        <v>2011</v>
      </c>
      <c r="K33" s="14">
        <f t="shared" si="4"/>
        <v>1.2464312998575719E-2</v>
      </c>
      <c r="M33" s="13">
        <f t="shared" si="5"/>
        <v>2011</v>
      </c>
      <c r="N33" s="14">
        <f t="shared" si="6"/>
        <v>2.1812423059489835E-3</v>
      </c>
      <c r="P33" s="15">
        <f>IFERROR(VLOOKUP($D33,'Est_Mun Encad NUTS II Tab'!$A$5:$J$509,P$1,FALSE),"")</f>
        <v>408835.69850978284</v>
      </c>
      <c r="Q33" s="15">
        <f>IFERROR(VLOOKUP($D33,'Est_Mun Encad NUTS II Tab'!$A$5:$J$509,Q$1,FALSE),"")</f>
        <v>32800500</v>
      </c>
      <c r="R33" s="15">
        <f>IFERROR(VLOOKUP($D33,'Est_Mun Encad NUTS II Tab'!$A$5:$J$509,R$1,FALSE),"")</f>
        <v>187432500</v>
      </c>
      <c r="T33" s="9">
        <f t="shared" si="7"/>
        <v>2006</v>
      </c>
      <c r="U33" s="9">
        <v>2006</v>
      </c>
      <c r="V33" s="10">
        <f>IFERROR(VLOOKUP($U33,'Est_Mun Cor NUTS II Tab'!$A$5:$I$52,7,FALSE),"")</f>
        <v>496807.70662999986</v>
      </c>
    </row>
    <row r="34" spans="4:22" x14ac:dyDescent="0.3">
      <c r="D34" s="13">
        <f t="shared" si="0"/>
        <v>2012</v>
      </c>
      <c r="E34" s="9">
        <f>IFERROR(VLOOKUP($D34,'Est_Mun Encad NUTS II Tab'!$A$5:$J$509,E$1,FALSE),"")</f>
        <v>386865.73873215646</v>
      </c>
      <c r="G34" s="13">
        <f t="shared" si="1"/>
        <v>2012</v>
      </c>
      <c r="H34" s="14">
        <f t="shared" si="2"/>
        <v>1</v>
      </c>
      <c r="J34" s="13">
        <f t="shared" si="3"/>
        <v>2012</v>
      </c>
      <c r="K34" s="14">
        <f t="shared" si="4"/>
        <v>1.4161206013908292E-2</v>
      </c>
      <c r="M34" s="13">
        <f t="shared" si="5"/>
        <v>2012</v>
      </c>
      <c r="N34" s="14">
        <f t="shared" si="6"/>
        <v>2.1513109964146635E-3</v>
      </c>
      <c r="P34" s="15">
        <f>IFERROR(VLOOKUP($D34,'Est_Mun Encad NUTS II Tab'!$A$5:$J$509,P$1,FALSE),"")</f>
        <v>386865.73873215646</v>
      </c>
      <c r="Q34" s="15">
        <f>IFERROR(VLOOKUP($D34,'Est_Mun Encad NUTS II Tab'!$A$5:$J$509,Q$1,FALSE),"")</f>
        <v>27318700</v>
      </c>
      <c r="R34" s="15">
        <f>IFERROR(VLOOKUP($D34,'Est_Mun Encad NUTS II Tab'!$A$5:$J$509,R$1,FALSE),"")</f>
        <v>179827900</v>
      </c>
      <c r="T34" s="9">
        <f t="shared" si="7"/>
        <v>2007</v>
      </c>
      <c r="U34" s="9">
        <v>2007</v>
      </c>
      <c r="V34" s="10">
        <f>IFERROR(VLOOKUP($U34,'Est_Mun Cor NUTS II Tab'!$A$5:$I$52,7,FALSE),"")</f>
        <v>508829.321</v>
      </c>
    </row>
    <row r="35" spans="4:22" x14ac:dyDescent="0.3">
      <c r="D35" s="13">
        <f t="shared" si="0"/>
        <v>2013</v>
      </c>
      <c r="E35" s="9">
        <f>IFERROR(VLOOKUP($D35,'Est_Mun Encad NUTS II Tab'!$A$5:$J$509,E$1,FALSE),"")</f>
        <v>434138.09111432399</v>
      </c>
      <c r="G35" s="13">
        <f t="shared" si="1"/>
        <v>2013</v>
      </c>
      <c r="H35" s="14">
        <f t="shared" si="2"/>
        <v>1</v>
      </c>
      <c r="J35" s="13">
        <f t="shared" si="3"/>
        <v>2013</v>
      </c>
      <c r="K35" s="14">
        <f t="shared" si="4"/>
        <v>1.6693830673590378E-2</v>
      </c>
      <c r="M35" s="13">
        <f t="shared" si="5"/>
        <v>2013</v>
      </c>
      <c r="N35" s="14">
        <f t="shared" si="6"/>
        <v>2.436670048001298E-3</v>
      </c>
      <c r="P35" s="15">
        <f>IFERROR(VLOOKUP($D35,'Est_Mun Encad NUTS II Tab'!$A$5:$J$509,P$1,FALSE),"")</f>
        <v>434138.09111432399</v>
      </c>
      <c r="Q35" s="15">
        <f>IFERROR(VLOOKUP($D35,'Est_Mun Encad NUTS II Tab'!$A$5:$J$509,Q$1,FALSE),"")</f>
        <v>26005900</v>
      </c>
      <c r="R35" s="15">
        <f>IFERROR(VLOOKUP($D35,'Est_Mun Encad NUTS II Tab'!$A$5:$J$509,R$1,FALSE),"")</f>
        <v>178168599.99999997</v>
      </c>
      <c r="T35" s="9">
        <f t="shared" si="7"/>
        <v>2008</v>
      </c>
      <c r="U35" s="9">
        <v>2008</v>
      </c>
      <c r="V35" s="10">
        <f>IFERROR(VLOOKUP($U35,'Est_Mun Cor NUTS II Tab'!$A$5:$I$52,7,FALSE),"")</f>
        <v>558326.01910999964</v>
      </c>
    </row>
    <row r="36" spans="4:22" x14ac:dyDescent="0.3">
      <c r="D36" s="13">
        <f t="shared" si="0"/>
        <v>2014</v>
      </c>
      <c r="E36" s="9">
        <f>IFERROR(VLOOKUP($D36,'Est_Mun Encad NUTS II Tab'!$A$5:$J$509,E$1,FALSE),"")</f>
        <v>269058.95381711423</v>
      </c>
      <c r="G36" s="13">
        <f t="shared" si="1"/>
        <v>2014</v>
      </c>
      <c r="H36" s="14">
        <f t="shared" si="2"/>
        <v>1</v>
      </c>
      <c r="J36" s="13">
        <f t="shared" si="3"/>
        <v>2014</v>
      </c>
      <c r="K36" s="14">
        <f t="shared" si="4"/>
        <v>1.0114579991696368E-2</v>
      </c>
      <c r="M36" s="13">
        <f t="shared" si="5"/>
        <v>2014</v>
      </c>
      <c r="N36" s="14">
        <f t="shared" si="6"/>
        <v>1.4982670898229494E-3</v>
      </c>
      <c r="P36" s="15">
        <f>IFERROR(VLOOKUP($D36,'Est_Mun Encad NUTS II Tab'!$A$5:$J$509,P$1,FALSE),"")</f>
        <v>269058.95381711423</v>
      </c>
      <c r="Q36" s="15">
        <f>IFERROR(VLOOKUP($D36,'Est_Mun Encad NUTS II Tab'!$A$5:$J$509,Q$1,FALSE),"")</f>
        <v>26601100</v>
      </c>
      <c r="R36" s="15">
        <f>IFERROR(VLOOKUP($D36,'Est_Mun Encad NUTS II Tab'!$A$5:$J$509,R$1,FALSE),"")</f>
        <v>179580100</v>
      </c>
      <c r="T36" s="9">
        <f t="shared" si="7"/>
        <v>2009</v>
      </c>
      <c r="U36" s="9">
        <v>2009</v>
      </c>
      <c r="V36" s="10">
        <f>IFERROR(VLOOKUP($U36,'Est_Mun Cor NUTS II Tab'!$A$5:$I$52,7,FALSE),"")</f>
        <v>567829.03254999989</v>
      </c>
    </row>
    <row r="37" spans="4:22" x14ac:dyDescent="0.3">
      <c r="D37" s="13">
        <f t="shared" si="0"/>
        <v>2015</v>
      </c>
      <c r="E37" s="9">
        <f>IFERROR(VLOOKUP($D37,'Est_Mun Encad NUTS II Tab'!$A$5:$J$509,E$1,FALSE),"")</f>
        <v>262760.76378944539</v>
      </c>
      <c r="G37" s="13">
        <f t="shared" si="1"/>
        <v>2015</v>
      </c>
      <c r="H37" s="14">
        <f t="shared" si="2"/>
        <v>1</v>
      </c>
      <c r="J37" s="13">
        <f t="shared" si="3"/>
        <v>2015</v>
      </c>
      <c r="K37" s="14">
        <f t="shared" si="4"/>
        <v>9.3258267362343779E-3</v>
      </c>
      <c r="M37" s="13">
        <f t="shared" si="5"/>
        <v>2015</v>
      </c>
      <c r="N37" s="14">
        <f t="shared" si="6"/>
        <v>1.4374362755729838E-3</v>
      </c>
      <c r="P37" s="15">
        <f>IFERROR(VLOOKUP($D37,'Est_Mun Encad NUTS II Tab'!$A$5:$J$509,P$1,FALSE),"")</f>
        <v>262760.76378944539</v>
      </c>
      <c r="Q37" s="15">
        <f>IFERROR(VLOOKUP($D37,'Est_Mun Encad NUTS II Tab'!$A$5:$J$509,Q$1,FALSE),"")</f>
        <v>28175600.000000004</v>
      </c>
      <c r="R37" s="15">
        <f>IFERROR(VLOOKUP($D37,'Est_Mun Encad NUTS II Tab'!$A$5:$J$509,R$1,FALSE),"")</f>
        <v>182798200</v>
      </c>
      <c r="T37" s="9">
        <f t="shared" si="7"/>
        <v>2010</v>
      </c>
      <c r="U37" s="9">
        <v>2010</v>
      </c>
      <c r="V37" s="10">
        <f>IFERROR(VLOOKUP($U37,'Est_Mun Cor NUTS II Tab'!$A$5:$I$52,7,FALSE),"")</f>
        <v>428836.36614999984</v>
      </c>
    </row>
    <row r="38" spans="4:22" x14ac:dyDescent="0.3">
      <c r="D38" s="13">
        <f t="shared" si="0"/>
        <v>2016</v>
      </c>
      <c r="E38" s="9">
        <f>IFERROR(VLOOKUP($D38,'Est_Mun Encad NUTS II Tab'!$A$5:$J$509,E$1,FALSE),"")</f>
        <v>296333.34945913375</v>
      </c>
      <c r="G38" s="13">
        <f t="shared" si="1"/>
        <v>2016</v>
      </c>
      <c r="H38" s="14">
        <f t="shared" si="2"/>
        <v>1</v>
      </c>
      <c r="J38" s="13">
        <f t="shared" si="3"/>
        <v>2016</v>
      </c>
      <c r="K38" s="14">
        <f t="shared" si="4"/>
        <v>1.0256091337784191E-2</v>
      </c>
      <c r="M38" s="13">
        <f t="shared" si="5"/>
        <v>2016</v>
      </c>
      <c r="N38" s="14">
        <f t="shared" si="6"/>
        <v>1.5890056692598401E-3</v>
      </c>
      <c r="P38" s="15">
        <f>IFERROR(VLOOKUP($D38,'Est_Mun Encad NUTS II Tab'!$A$5:$J$509,P$1,FALSE),"")</f>
        <v>296333.34945913375</v>
      </c>
      <c r="Q38" s="15">
        <f>IFERROR(VLOOKUP($D38,'Est_Mun Encad NUTS II Tab'!$A$5:$J$509,Q$1,FALSE),"")</f>
        <v>28893400</v>
      </c>
      <c r="R38" s="15">
        <f>IFERROR(VLOOKUP($D38,'Est_Mun Encad NUTS II Tab'!$A$5:$J$509,R$1,FALSE),"")</f>
        <v>186489800</v>
      </c>
      <c r="T38" s="9">
        <f t="shared" si="7"/>
        <v>2011</v>
      </c>
      <c r="U38" s="9">
        <v>2011</v>
      </c>
      <c r="V38" s="10">
        <f>IFERROR(VLOOKUP($U38,'Est_Mun Cor NUTS II Tab'!$A$5:$I$52,7,FALSE),"")</f>
        <v>404309.90645999997</v>
      </c>
    </row>
    <row r="39" spans="4:22" x14ac:dyDescent="0.3">
      <c r="D39" s="13">
        <f t="shared" si="0"/>
        <v>2017</v>
      </c>
      <c r="E39" s="9">
        <f>IFERROR(VLOOKUP($D39,'Est_Mun Encad NUTS II Tab'!$A$5:$J$509,E$1,FALSE),"")</f>
        <v>421022.41926341824</v>
      </c>
      <c r="G39" s="13">
        <f t="shared" si="1"/>
        <v>2017</v>
      </c>
      <c r="H39" s="14">
        <f t="shared" si="2"/>
        <v>1</v>
      </c>
      <c r="J39" s="13">
        <f t="shared" si="3"/>
        <v>2017</v>
      </c>
      <c r="K39" s="14">
        <f t="shared" si="4"/>
        <v>1.3069953722516322E-2</v>
      </c>
      <c r="M39" s="13">
        <f t="shared" si="5"/>
        <v>2017</v>
      </c>
      <c r="N39" s="14">
        <f t="shared" si="6"/>
        <v>2.1811378367550239E-3</v>
      </c>
      <c r="P39" s="15">
        <f>IFERROR(VLOOKUP($D39,'Est_Mun Encad NUTS II Tab'!$A$5:$J$509,P$1,FALSE),"")</f>
        <v>421022.41926341824</v>
      </c>
      <c r="Q39" s="15">
        <f>IFERROR(VLOOKUP($D39,'Est_Mun Encad NUTS II Tab'!$A$5:$J$509,Q$1,FALSE),"")</f>
        <v>32213000</v>
      </c>
      <c r="R39" s="15">
        <f>IFERROR(VLOOKUP($D39,'Est_Mun Encad NUTS II Tab'!$A$5:$J$509,R$1,FALSE),"")</f>
        <v>193028800.00000003</v>
      </c>
      <c r="T39" s="9">
        <f t="shared" si="7"/>
        <v>2012</v>
      </c>
      <c r="U39" s="9">
        <v>2012</v>
      </c>
      <c r="V39" s="10">
        <f>IFERROR(VLOOKUP($U39,'Est_Mun Cor NUTS II Tab'!$A$5:$I$52,7,FALSE),"")</f>
        <v>377135.57407999999</v>
      </c>
    </row>
    <row r="40" spans="4:22" x14ac:dyDescent="0.3">
      <c r="D40" s="13">
        <f t="shared" si="0"/>
        <v>2018</v>
      </c>
      <c r="E40" s="9">
        <f>IFERROR(VLOOKUP($D40,'Est_Mun Encad NUTS II Tab'!$A$5:$J$509,E$1,FALSE),"")</f>
        <v>308680.24682757456</v>
      </c>
      <c r="G40" s="13">
        <f t="shared" si="1"/>
        <v>2018</v>
      </c>
      <c r="H40" s="14">
        <f t="shared" si="2"/>
        <v>1</v>
      </c>
      <c r="J40" s="13">
        <f t="shared" si="3"/>
        <v>2018</v>
      </c>
      <c r="K40" s="14">
        <f t="shared" si="4"/>
        <v>9.0245507704417426E-3</v>
      </c>
      <c r="M40" s="13">
        <f t="shared" si="5"/>
        <v>2018</v>
      </c>
      <c r="N40" s="14">
        <f t="shared" si="6"/>
        <v>1.5548394102594463E-3</v>
      </c>
      <c r="P40" s="15">
        <f>IFERROR(VLOOKUP($D40,'Est_Mun Encad NUTS II Tab'!$A$5:$J$509,P$1,FALSE),"")</f>
        <v>308680.24682757456</v>
      </c>
      <c r="Q40" s="15">
        <f>IFERROR(VLOOKUP($D40,'Est_Mun Encad NUTS II Tab'!$A$5:$J$509,Q$1,FALSE),"")</f>
        <v>34204500</v>
      </c>
      <c r="R40" s="15">
        <f>IFERROR(VLOOKUP($D40,'Est_Mun Encad NUTS II Tab'!$A$5:$J$509,R$1,FALSE),"")</f>
        <v>198528700</v>
      </c>
      <c r="T40" s="9">
        <f t="shared" si="7"/>
        <v>2013</v>
      </c>
      <c r="U40" s="9">
        <v>2013</v>
      </c>
      <c r="V40" s="10">
        <f>IFERROR(VLOOKUP($U40,'Est_Mun Cor NUTS II Tab'!$A$5:$I$52,7,FALSE),"")</f>
        <v>419854.84959</v>
      </c>
    </row>
    <row r="41" spans="4:22" x14ac:dyDescent="0.3">
      <c r="D41" s="13">
        <f t="shared" si="0"/>
        <v>2019</v>
      </c>
      <c r="E41" s="9">
        <f>IFERROR(VLOOKUP($D41,'Est_Mun Encad NUTS II Tab'!$A$5:$J$509,E$1,FALSE),"")</f>
        <v>332855.96514066221</v>
      </c>
      <c r="G41" s="13">
        <f t="shared" si="1"/>
        <v>2019</v>
      </c>
      <c r="H41" s="14">
        <f t="shared" si="2"/>
        <v>1</v>
      </c>
      <c r="J41" s="13">
        <f t="shared" si="3"/>
        <v>2019</v>
      </c>
      <c r="K41" s="14">
        <f t="shared" si="4"/>
        <v>9.2338667567518854E-3</v>
      </c>
      <c r="M41" s="13">
        <f t="shared" si="5"/>
        <v>2019</v>
      </c>
      <c r="N41" s="14">
        <f t="shared" si="6"/>
        <v>1.6328082628411789E-3</v>
      </c>
      <c r="P41" s="15">
        <f>IFERROR(VLOOKUP($D41,'Est_Mun Encad NUTS II Tab'!$A$5:$J$509,P$1,FALSE),"")</f>
        <v>332855.96514066221</v>
      </c>
      <c r="Q41" s="15">
        <f>IFERROR(VLOOKUP($D41,'Est_Mun Encad NUTS II Tab'!$A$5:$J$509,Q$1,FALSE),"")</f>
        <v>36047300</v>
      </c>
      <c r="R41" s="15">
        <f>IFERROR(VLOOKUP($D41,'Est_Mun Encad NUTS II Tab'!$A$5:$J$509,R$1,FALSE),"")</f>
        <v>203854900</v>
      </c>
      <c r="T41" s="9">
        <f t="shared" si="7"/>
        <v>2014</v>
      </c>
      <c r="U41" s="9">
        <v>2014</v>
      </c>
      <c r="V41" s="10">
        <f>IFERROR(VLOOKUP($U41,'Est_Mun Cor NUTS II Tab'!$A$5:$I$52,7,FALSE),"")</f>
        <v>263107.53495000006</v>
      </c>
    </row>
    <row r="42" spans="4:22" x14ac:dyDescent="0.3">
      <c r="D42" s="13">
        <f t="shared" si="0"/>
        <v>2020</v>
      </c>
      <c r="E42" s="9">
        <f>IFERROR(VLOOKUP($D42,'Est_Mun Encad NUTS II Tab'!$A$5:$J$509,E$1,FALSE),"")</f>
        <v>440418.184462137</v>
      </c>
      <c r="G42" s="13">
        <f t="shared" si="1"/>
        <v>2020</v>
      </c>
      <c r="H42" s="14">
        <f t="shared" si="2"/>
        <v>1</v>
      </c>
      <c r="J42" s="13">
        <f t="shared" si="3"/>
        <v>2020</v>
      </c>
      <c r="K42" s="14">
        <f t="shared" si="4"/>
        <v>1.2489703919521786E-2</v>
      </c>
      <c r="M42" s="13">
        <f t="shared" si="5"/>
        <v>2020</v>
      </c>
      <c r="N42" s="14">
        <f t="shared" si="6"/>
        <v>2.3560102499446968E-3</v>
      </c>
      <c r="P42" s="15">
        <f>IFERROR(VLOOKUP($D42,'Est_Mun Encad NUTS II Tab'!$A$5:$J$509,P$1,FALSE),"")</f>
        <v>440418.184462137</v>
      </c>
      <c r="Q42" s="15">
        <f>IFERROR(VLOOKUP($D42,'Est_Mun Encad NUTS II Tab'!$A$5:$J$509,Q$1,FALSE),"")</f>
        <v>35262500</v>
      </c>
      <c r="R42" s="15">
        <f>IFERROR(VLOOKUP($D42,'Est_Mun Encad NUTS II Tab'!$A$5:$J$509,R$1,FALSE),"")</f>
        <v>186933900.00000003</v>
      </c>
      <c r="T42" s="9">
        <f t="shared" si="7"/>
        <v>2015</v>
      </c>
      <c r="U42" s="9">
        <v>2015</v>
      </c>
      <c r="V42" s="10">
        <f>IFERROR(VLOOKUP($U42,'Est_Mun Cor NUTS II Tab'!$A$5:$I$52,7,FALSE),"")</f>
        <v>260064.66728000005</v>
      </c>
    </row>
    <row r="43" spans="4:22" x14ac:dyDescent="0.3">
      <c r="D43" s="13">
        <f t="shared" si="0"/>
        <v>2021</v>
      </c>
      <c r="E43" s="9">
        <f>IFERROR(VLOOKUP($D43,'Est_Mun Encad NUTS II Tab'!$A$5:$J$509,E$1,FALSE),"")</f>
        <v>546581.6883252291</v>
      </c>
      <c r="G43" s="13">
        <f t="shared" si="1"/>
        <v>2021</v>
      </c>
      <c r="H43" s="14">
        <f t="shared" si="2"/>
        <v>1</v>
      </c>
      <c r="J43" s="13">
        <f t="shared" si="3"/>
        <v>2021</v>
      </c>
      <c r="K43" s="14">
        <f t="shared" si="4"/>
        <v>1.4343529012772863E-2</v>
      </c>
      <c r="M43" s="13">
        <f t="shared" si="5"/>
        <v>2021</v>
      </c>
      <c r="N43" s="14">
        <f t="shared" si="6"/>
        <v>2.7652745981603132E-3</v>
      </c>
      <c r="P43" s="15">
        <f>IFERROR(VLOOKUP($D43,'Est_Mun Encad NUTS II Tab'!$A$5:$J$509,P$1,FALSE),"")</f>
        <v>546581.6883252291</v>
      </c>
      <c r="Q43" s="15">
        <f>IFERROR(VLOOKUP($D43,'Est_Mun Encad NUTS II Tab'!$A$5:$J$509,Q$1,FALSE),"")</f>
        <v>38106500</v>
      </c>
      <c r="R43" s="15">
        <f>IFERROR(VLOOKUP($D43,'Est_Mun Encad NUTS II Tab'!$A$5:$J$509,R$1,FALSE),"")</f>
        <v>197659099.99999997</v>
      </c>
      <c r="T43" s="9">
        <f t="shared" si="7"/>
        <v>2016</v>
      </c>
      <c r="U43" s="9">
        <v>2016</v>
      </c>
      <c r="V43" s="10">
        <f>IFERROR(VLOOKUP($U43,'Est_Mun Cor NUTS II Tab'!$A$5:$I$52,7,FALSE),"")</f>
        <v>296332.32384999993</v>
      </c>
    </row>
    <row r="44" spans="4:22" x14ac:dyDescent="0.3">
      <c r="D44" s="13">
        <f>D45-1</f>
        <v>2022</v>
      </c>
      <c r="E44" s="9">
        <f>IFERROR(VLOOKUP($D44,'Est_Mun Encad NUTS II Tab'!$A$5:$J$509,E$1,FALSE),"")</f>
        <v>442090.23556655739</v>
      </c>
      <c r="G44" s="13">
        <f t="shared" si="1"/>
        <v>2022</v>
      </c>
      <c r="H44" s="14">
        <f t="shared" si="2"/>
        <v>1</v>
      </c>
      <c r="J44" s="13">
        <f t="shared" si="3"/>
        <v>2022</v>
      </c>
      <c r="K44" s="14">
        <f t="shared" si="4"/>
        <v>1.1263875958738739E-2</v>
      </c>
      <c r="M44" s="13">
        <f t="shared" si="5"/>
        <v>2022</v>
      </c>
      <c r="N44" s="14">
        <f t="shared" si="6"/>
        <v>2.0936833186279294E-3</v>
      </c>
      <c r="P44" s="15">
        <f>IFERROR(VLOOKUP($D44,'Est_Mun Encad NUTS II Tab'!$A$5:$J$509,P$1,FALSE),"")</f>
        <v>442090.23556655739</v>
      </c>
      <c r="Q44" s="15">
        <f>IFERROR(VLOOKUP($D44,'Est_Mun Encad NUTS II Tab'!$A$5:$J$509,Q$1,FALSE),"")</f>
        <v>39248500</v>
      </c>
      <c r="R44" s="15">
        <f>IFERROR(VLOOKUP($D44,'Est_Mun Encad NUTS II Tab'!$A$5:$J$509,R$1,FALSE),"")</f>
        <v>211154300</v>
      </c>
      <c r="T44" s="9">
        <f t="shared" si="7"/>
        <v>2017</v>
      </c>
      <c r="U44" s="9">
        <v>2017</v>
      </c>
      <c r="V44" s="10">
        <f>IFERROR(VLOOKUP($U44,'Est_Mun Cor NUTS II Tab'!$A$5:$I$52,7,FALSE),"")</f>
        <v>429840.71703999996</v>
      </c>
    </row>
    <row r="45" spans="4:22" x14ac:dyDescent="0.3">
      <c r="D45" s="13">
        <f>T4</f>
        <v>2023</v>
      </c>
      <c r="E45" s="9">
        <f>IFERROR(VLOOKUP($D45,'Est_Mun Encad NUTS II Tab'!$A$5:$J$509,E$1,FALSE),"")</f>
        <v>416385.54754289088</v>
      </c>
      <c r="G45" s="13">
        <f t="shared" si="1"/>
        <v>2023</v>
      </c>
      <c r="H45" s="14">
        <f>IF(SUM(E45)=0,"",E45/P45)</f>
        <v>1</v>
      </c>
      <c r="J45" s="13">
        <f t="shared" si="3"/>
        <v>2023</v>
      </c>
      <c r="K45" s="14">
        <f>IF(SUM(E45)=0,"",E45/Q45)</f>
        <v>1.0345239572235109E-2</v>
      </c>
      <c r="M45" s="13">
        <f t="shared" si="5"/>
        <v>2023</v>
      </c>
      <c r="N45" s="14">
        <f>IF(SUM(E45)=0,"",E45/R45)</f>
        <v>1.928344722306364E-3</v>
      </c>
      <c r="P45" s="15">
        <f>IFERROR(VLOOKUP($D45,'Est_Mun Encad NUTS II Tab'!$A$5:$J$509,P$1,FALSE),"")</f>
        <v>416385.54754289088</v>
      </c>
      <c r="Q45" s="15">
        <f>IFERROR(VLOOKUP($D45,'Est_Mun Encad NUTS II Tab'!$A$5:$J$509,Q$1,FALSE),"")</f>
        <v>40249000</v>
      </c>
      <c r="R45" s="15">
        <f>IFERROR(VLOOKUP($D45,'Est_Mun Encad NUTS II Tab'!$A$5:$J$509,R$1,FALSE),"")</f>
        <v>215929000</v>
      </c>
      <c r="T45" s="9">
        <f t="shared" si="7"/>
        <v>2018</v>
      </c>
      <c r="U45" s="9">
        <v>2018</v>
      </c>
      <c r="V45" s="10">
        <f>IFERROR(VLOOKUP($U45,'Est_Mun Cor NUTS II Tab'!$A$5:$I$52,7,FALSE),"")</f>
        <v>324463.28367000009</v>
      </c>
    </row>
    <row r="46" spans="4:22" x14ac:dyDescent="0.3">
      <c r="T46" s="9">
        <f t="shared" si="7"/>
        <v>2019</v>
      </c>
      <c r="U46" s="9">
        <v>2019</v>
      </c>
      <c r="V46" s="10">
        <f>IFERROR(VLOOKUP($U46,'Est_Mun Cor NUTS II Tab'!$A$5:$I$52,7,FALSE),"")</f>
        <v>358413.46155000001</v>
      </c>
    </row>
    <row r="47" spans="4:22" x14ac:dyDescent="0.3">
      <c r="T47" s="9">
        <f t="shared" si="7"/>
        <v>2020</v>
      </c>
      <c r="U47" s="9">
        <v>2020</v>
      </c>
      <c r="V47" s="10">
        <f>IFERROR(VLOOKUP($U47,'Est_Mun Cor NUTS II Tab'!$A$5:$I$52,7,FALSE),"")</f>
        <v>480976</v>
      </c>
    </row>
    <row r="48" spans="4:22" x14ac:dyDescent="0.3">
      <c r="T48" s="9">
        <f t="shared" si="7"/>
        <v>2021</v>
      </c>
      <c r="U48" s="9">
        <v>2021</v>
      </c>
      <c r="V48" s="10">
        <f>IFERROR(VLOOKUP($U48,'Est_Mun Cor NUTS II Tab'!$A$5:$I$52,7,FALSE),"")</f>
        <v>625943</v>
      </c>
    </row>
    <row r="49" spans="20:22" x14ac:dyDescent="0.3">
      <c r="T49" s="9">
        <f t="shared" si="7"/>
        <v>2022</v>
      </c>
      <c r="U49" s="9">
        <v>2022</v>
      </c>
      <c r="V49" s="10">
        <f>IFERROR(VLOOKUP($U49,'Est_Mun Cor NUTS II Tab'!$A$5:$I$52,7,FALSE),"")</f>
        <v>548162.15547000011</v>
      </c>
    </row>
    <row r="50" spans="20:22" x14ac:dyDescent="0.3">
      <c r="T50" s="9">
        <f t="shared" si="7"/>
        <v>2023</v>
      </c>
      <c r="U50" s="9">
        <v>2023</v>
      </c>
      <c r="V50" s="10">
        <f>IFERROR(VLOOKUP($U50,'Est_Mun Cor NUTS II Tab'!$A$5:$I$52,7,FALSE),"")</f>
        <v>532492.24030999991</v>
      </c>
    </row>
    <row r="51" spans="20:22" x14ac:dyDescent="0.3">
      <c r="T51" s="9" t="str">
        <f t="shared" si="7"/>
        <v/>
      </c>
      <c r="U51" s="9">
        <v>2024</v>
      </c>
      <c r="V51" s="10" t="str">
        <f>IFERROR(VLOOKUP($U51,'Est_Mun Cor NUTS II Tab'!$A$5:$I$52,7,FALSE),"")</f>
        <v/>
      </c>
    </row>
    <row r="52" spans="20:22" x14ac:dyDescent="0.3">
      <c r="T52" s="9" t="str">
        <f t="shared" si="7"/>
        <v/>
      </c>
      <c r="U52" s="9">
        <v>2025</v>
      </c>
      <c r="V52" s="10" t="str">
        <f>IFERROR(VLOOKUP($U52,'Est_Mun Cor NUTS II Tab'!$A$5:$I$52,7,FALSE),"")</f>
        <v/>
      </c>
    </row>
    <row r="53" spans="20:22" x14ac:dyDescent="0.3">
      <c r="T53" s="9" t="str">
        <f t="shared" si="7"/>
        <v/>
      </c>
      <c r="U53" s="9">
        <v>2026</v>
      </c>
      <c r="V53" s="10" t="str">
        <f>IFERROR(VLOOKUP($U53,'Est_Mun Cor NUTS II Tab'!$A$5:$I$52,7,FALSE),"")</f>
        <v/>
      </c>
    </row>
    <row r="54" spans="20:22" x14ac:dyDescent="0.3">
      <c r="T54" s="9" t="str">
        <f t="shared" si="7"/>
        <v/>
      </c>
      <c r="U54" s="9">
        <v>2027</v>
      </c>
      <c r="V54" s="10" t="str">
        <f>IFERROR(VLOOKUP($U54,'Est_Mun Cor NUTS II Tab'!$A$5:$I$52,7,FALSE),"")</f>
        <v/>
      </c>
    </row>
    <row r="55" spans="20:22" x14ac:dyDescent="0.3">
      <c r="T55" s="9" t="str">
        <f t="shared" si="7"/>
        <v/>
      </c>
      <c r="U55" s="9">
        <v>2028</v>
      </c>
      <c r="V55" s="10" t="str">
        <f>IFERROR(VLOOKUP($U55,'Est_Mun Cor NUTS II Tab'!$A$5:$I$52,7,FALSE),"")</f>
        <v/>
      </c>
    </row>
    <row r="56" spans="20:22" x14ac:dyDescent="0.3">
      <c r="T56" s="9" t="str">
        <f t="shared" si="7"/>
        <v/>
      </c>
      <c r="U56" s="9">
        <v>2029</v>
      </c>
      <c r="V56" s="10" t="str">
        <f>IFERROR(VLOOKUP($U56,'Est_Mun Cor NUTS II Tab'!$A$5:$I$52,7,FALSE),"")</f>
        <v/>
      </c>
    </row>
  </sheetData>
  <sheetProtection algorithmName="SHA-512" hashValue="wOV/qef3N8r4vMtdjNqRzogNfrs+lUayc3RkO9BjBEBjsrfAEmXrIRZOw0IVjE73SOMv3duw/XGzAKic4LnOtQ==" saltValue="62UN5gjNvXfsXRtKEPqcYQ==" spinCount="100000" sheet="1" objects="1" scenarios="1" autoFilter="0"/>
  <mergeCells count="4">
    <mergeCell ref="D2:E2"/>
    <mergeCell ref="G2:H2"/>
    <mergeCell ref="J2:K2"/>
    <mergeCell ref="M2:N2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Folha46">
    <tabColor rgb="FF92D050"/>
    <pageSetUpPr fitToPage="1"/>
  </sheetPr>
  <dimension ref="A1:BW57"/>
  <sheetViews>
    <sheetView showGridLines="0" zoomScaleNormal="100" workbookViewId="0">
      <pane xSplit="1" ySplit="4" topLeftCell="B46" activePane="bottomRight" state="frozen"/>
      <selection sqref="A1:D1"/>
      <selection pane="topRight" sqref="A1:D1"/>
      <selection pane="bottomLeft" sqref="A1:D1"/>
      <selection pane="bottomRight" activeCell="B50" sqref="B50"/>
    </sheetView>
  </sheetViews>
  <sheetFormatPr defaultColWidth="7" defaultRowHeight="14.4" x14ac:dyDescent="0.3"/>
  <cols>
    <col min="1" max="1" width="6.6640625" style="34" bestFit="1" customWidth="1"/>
    <col min="2" max="2" width="20.109375" style="34" customWidth="1"/>
    <col min="3" max="5" width="15.109375" style="34" customWidth="1"/>
    <col min="6" max="6" width="5.6640625" style="34" customWidth="1"/>
    <col min="7" max="8" width="9.109375" style="34" customWidth="1"/>
    <col min="9" max="11" width="11.5546875" style="34" customWidth="1"/>
    <col min="12" max="16384" width="7" style="34"/>
  </cols>
  <sheetData>
    <row r="1" spans="1:75" s="22" customFormat="1" ht="45.75" customHeight="1" x14ac:dyDescent="0.3">
      <c r="A1" s="75" t="s">
        <v>108</v>
      </c>
      <c r="B1" s="75"/>
      <c r="C1" s="75"/>
      <c r="D1" s="75"/>
      <c r="E1" s="75"/>
    </row>
    <row r="2" spans="1:75" s="23" customFormat="1" ht="19.5" customHeight="1" x14ac:dyDescent="0.3">
      <c r="B2" s="25"/>
      <c r="C2" s="24"/>
      <c r="D2" s="24"/>
      <c r="E2" s="25" t="s">
        <v>203</v>
      </c>
    </row>
    <row r="3" spans="1:75" s="23" customFormat="1" ht="19.5" customHeight="1" x14ac:dyDescent="0.3">
      <c r="A3" s="76"/>
      <c r="B3" s="88" t="s">
        <v>36</v>
      </c>
      <c r="C3" s="82"/>
      <c r="D3" s="82"/>
      <c r="E3" s="82"/>
    </row>
    <row r="4" spans="1:75" s="30" customFormat="1" ht="69" customHeight="1" x14ac:dyDescent="0.3">
      <c r="A4" s="77"/>
      <c r="B4" s="28" t="s">
        <v>108</v>
      </c>
      <c r="C4" s="28" t="s">
        <v>37</v>
      </c>
      <c r="D4" s="28" t="s">
        <v>47</v>
      </c>
      <c r="E4" s="27" t="s">
        <v>38</v>
      </c>
      <c r="F4" s="29"/>
      <c r="H4" s="29"/>
      <c r="I4" s="29"/>
      <c r="K4" s="29"/>
      <c r="L4" s="29"/>
      <c r="N4" s="29"/>
      <c r="O4" s="29"/>
      <c r="Q4" s="29"/>
      <c r="R4" s="29"/>
      <c r="T4" s="29"/>
      <c r="U4" s="29"/>
      <c r="W4" s="29"/>
      <c r="X4" s="29"/>
      <c r="Z4" s="29"/>
      <c r="AA4" s="29"/>
      <c r="AC4" s="29"/>
      <c r="AD4" s="29"/>
      <c r="AF4" s="29"/>
      <c r="AG4" s="29"/>
      <c r="AI4" s="29"/>
      <c r="AJ4" s="29"/>
      <c r="AL4" s="29"/>
      <c r="AM4" s="29"/>
      <c r="AO4" s="29"/>
      <c r="AP4" s="29"/>
      <c r="AR4" s="29"/>
      <c r="AS4" s="29"/>
      <c r="AU4" s="29"/>
      <c r="AV4" s="29"/>
      <c r="AX4" s="29"/>
      <c r="AY4" s="29"/>
      <c r="BA4" s="29"/>
      <c r="BB4" s="29"/>
      <c r="BD4" s="29"/>
      <c r="BE4" s="29"/>
      <c r="BG4" s="29"/>
      <c r="BH4" s="29"/>
      <c r="BJ4" s="29"/>
      <c r="BK4" s="29"/>
      <c r="BM4" s="29"/>
      <c r="BN4" s="29"/>
      <c r="BP4" s="29"/>
      <c r="BQ4" s="29"/>
      <c r="BS4" s="29"/>
      <c r="BT4" s="29"/>
      <c r="BV4" s="29"/>
      <c r="BW4" s="29"/>
    </row>
    <row r="5" spans="1:75" ht="20.100000000000001" customHeight="1" x14ac:dyDescent="0.3">
      <c r="A5" s="31">
        <v>1978</v>
      </c>
      <c r="B5" s="33">
        <f>IF(SUM('Eletric Cor NUTS II Tab'!B5)=0,"",'Eletric Cor NUTS II Tab'!B5/'BdP_Series Longas'!$F25*100)</f>
        <v>221282.63535802829</v>
      </c>
      <c r="C5" s="33">
        <f>IF(SUM('BdP_Series Longas'!B25*1000)=0,"",SUM('BdP_Series Longas'!B25*1000))</f>
        <v>16177699.999999998</v>
      </c>
      <c r="D5" s="43">
        <f>IF(SUM('BdP_Series Longas'!F25)=0,"",SUM('BdP_Series Longas'!F25))</f>
        <v>9.2046459014569439</v>
      </c>
      <c r="E5" s="33">
        <f>IF(SUM('BdP_Series Longas'!C25*1000)=0,"",SUM('BdP_Series Longas'!C25*1000))</f>
        <v>86932799.999999985</v>
      </c>
    </row>
    <row r="6" spans="1:75" ht="20.100000000000001" customHeight="1" x14ac:dyDescent="0.3">
      <c r="A6" s="31">
        <f>A5+1</f>
        <v>1979</v>
      </c>
      <c r="B6" s="33">
        <f>IF(SUM('Eletric Cor NUTS II Tab'!B6)=0,"",'Eletric Cor NUTS II Tab'!B6/'BdP_Series Longas'!$F26*100)</f>
        <v>224242.13601336081</v>
      </c>
      <c r="C6" s="36">
        <f>IF(SUM('BdP_Series Longas'!B26*1000)=0,"",SUM('BdP_Series Longas'!B26*1000))</f>
        <v>18678600</v>
      </c>
      <c r="D6" s="44">
        <f>IF(SUM('BdP_Series Longas'!F26)=0,"",SUM('BdP_Series Longas'!F26))</f>
        <v>11.408777959804269</v>
      </c>
      <c r="E6" s="36">
        <f>IF(SUM('BdP_Series Longas'!C26*1000)=0,"",SUM('BdP_Series Longas'!C26*1000))</f>
        <v>91601700</v>
      </c>
    </row>
    <row r="7" spans="1:75" ht="20.100000000000001" customHeight="1" x14ac:dyDescent="0.3">
      <c r="A7" s="31">
        <f t="shared" ref="A7:A50" si="0">A6+1</f>
        <v>1980</v>
      </c>
      <c r="B7" s="33">
        <f>IF(SUM('Eletric Cor NUTS II Tab'!B7)=0,"",'Eletric Cor NUTS II Tab'!B7/'BdP_Series Longas'!$F27*100)</f>
        <v>216070.92148664797</v>
      </c>
      <c r="C7" s="36">
        <f>IF(SUM('BdP_Series Longas'!B27*1000)=0,"",SUM('BdP_Series Longas'!B27*1000))</f>
        <v>16331500</v>
      </c>
      <c r="D7" s="44">
        <f>IF(SUM('BdP_Series Longas'!F27)=0,"",SUM('BdP_Series Longas'!F27))</f>
        <v>14.868199491779688</v>
      </c>
      <c r="E7" s="36">
        <f>IF(SUM('BdP_Series Longas'!C27*1000)=0,"",SUM('BdP_Series Longas'!C27*1000))</f>
        <v>97847700</v>
      </c>
    </row>
    <row r="8" spans="1:75" ht="20.100000000000001" customHeight="1" x14ac:dyDescent="0.3">
      <c r="A8" s="31">
        <f t="shared" si="0"/>
        <v>1981</v>
      </c>
      <c r="B8" s="33">
        <f>IF(SUM('Eletric Cor NUTS II Tab'!B8)=0,"",'Eletric Cor NUTS II Tab'!B8/'BdP_Series Longas'!$F28*100)</f>
        <v>161106.04710174826</v>
      </c>
      <c r="C8" s="36">
        <f>IF(SUM('BdP_Series Longas'!B28*1000)=0,"",SUM('BdP_Series Longas'!B28*1000))</f>
        <v>18972200</v>
      </c>
      <c r="D8" s="44">
        <f>IF(SUM('BdP_Series Longas'!F28)=0,"",SUM('BdP_Series Longas'!F28))</f>
        <v>17.536711609618287</v>
      </c>
      <c r="E8" s="36">
        <f>IF(SUM('BdP_Series Longas'!C28*1000)=0,"",SUM('BdP_Series Longas'!C28*1000))</f>
        <v>100281799.99999999</v>
      </c>
    </row>
    <row r="9" spans="1:75" ht="20.100000000000001" customHeight="1" x14ac:dyDescent="0.3">
      <c r="A9" s="31">
        <f t="shared" si="0"/>
        <v>1982</v>
      </c>
      <c r="B9" s="33">
        <f>IF(SUM('Eletric Cor NUTS II Tab'!B9)=0,"",'Eletric Cor NUTS II Tab'!B9/'BdP_Series Longas'!$F29*100)</f>
        <v>157477.01936615334</v>
      </c>
      <c r="C9" s="36">
        <f>IF(SUM('BdP_Series Longas'!B29*1000)=0,"",SUM('BdP_Series Longas'!B29*1000))</f>
        <v>19461000</v>
      </c>
      <c r="D9" s="44">
        <f>IF(SUM('BdP_Series Longas'!F29)=0,"",SUM('BdP_Series Longas'!F29))</f>
        <v>20.350444478700989</v>
      </c>
      <c r="E9" s="36">
        <f>IF(SUM('BdP_Series Longas'!C29*1000)=0,"",SUM('BdP_Series Longas'!C29*1000))</f>
        <v>101561299.99999999</v>
      </c>
    </row>
    <row r="10" spans="1:75" ht="20.100000000000001" customHeight="1" x14ac:dyDescent="0.3">
      <c r="A10" s="31">
        <f t="shared" si="0"/>
        <v>1983</v>
      </c>
      <c r="B10" s="33">
        <f>IF(SUM('Eletric Cor NUTS II Tab'!B10)=0,"",'Eletric Cor NUTS II Tab'!B10/'BdP_Series Longas'!$F30*100)</f>
        <v>186722.26858691347</v>
      </c>
      <c r="C10" s="36">
        <f>IF(SUM('BdP_Series Longas'!B30*1000)=0,"",SUM('BdP_Series Longas'!B30*1000))</f>
        <v>18795000</v>
      </c>
      <c r="D10" s="44">
        <f>IF(SUM('BdP_Series Longas'!F30)=0,"",SUM('BdP_Series Longas'!F30))</f>
        <v>25.738228252194734</v>
      </c>
      <c r="E10" s="36">
        <f>IF(SUM('BdP_Series Longas'!C30*1000)=0,"",SUM('BdP_Series Longas'!C30*1000))</f>
        <v>103289200</v>
      </c>
    </row>
    <row r="11" spans="1:75" ht="20.100000000000001" customHeight="1" x14ac:dyDescent="0.3">
      <c r="A11" s="31">
        <f t="shared" si="0"/>
        <v>1984</v>
      </c>
      <c r="B11" s="33">
        <f>IF(SUM('Eletric Cor NUTS II Tab'!B11)=0,"",'Eletric Cor NUTS II Tab'!B11/'BdP_Series Longas'!$F31*100)</f>
        <v>184122.7651868875</v>
      </c>
      <c r="C11" s="36">
        <f>IF(SUM('BdP_Series Longas'!B31*1000)=0,"",SUM('BdP_Series Longas'!B31*1000))</f>
        <v>16512599.999999998</v>
      </c>
      <c r="D11" s="44">
        <f>IF(SUM('BdP_Series Longas'!F31)=0,"",SUM('BdP_Series Longas'!F31))</f>
        <v>31.704879909887001</v>
      </c>
      <c r="E11" s="36">
        <f>IF(SUM('BdP_Series Longas'!C31*1000)=0,"",SUM('BdP_Series Longas'!C31*1000))</f>
        <v>101974500</v>
      </c>
    </row>
    <row r="12" spans="1:75" ht="20.100000000000001" customHeight="1" x14ac:dyDescent="0.3">
      <c r="A12" s="31">
        <f t="shared" si="0"/>
        <v>1985</v>
      </c>
      <c r="B12" s="33">
        <f>IF(SUM('Eletric Cor NUTS II Tab'!B12)=0,"",'Eletric Cor NUTS II Tab'!B12/'BdP_Series Longas'!$F32*100)</f>
        <v>482259.19699038804</v>
      </c>
      <c r="C12" s="36">
        <f>IF(SUM('BdP_Series Longas'!B32*1000)=0,"",SUM('BdP_Series Longas'!B32*1000))</f>
        <v>16178700</v>
      </c>
      <c r="D12" s="44">
        <f>IF(SUM('BdP_Series Longas'!F32)=0,"",SUM('BdP_Series Longas'!F32))</f>
        <v>37.082089413858959</v>
      </c>
      <c r="E12" s="36">
        <f>IF(SUM('BdP_Series Longas'!C32*1000)=0,"",SUM('BdP_Series Longas'!C32*1000))</f>
        <v>102904099.99999999</v>
      </c>
    </row>
    <row r="13" spans="1:75" ht="20.100000000000001" customHeight="1" x14ac:dyDescent="0.3">
      <c r="A13" s="31">
        <f t="shared" si="0"/>
        <v>1986</v>
      </c>
      <c r="B13" s="33">
        <f>IF(SUM('Eletric Cor NUTS II Tab'!B13)=0,"",'Eletric Cor NUTS II Tab'!B13/'BdP_Series Longas'!$F33*100)</f>
        <v>342048.35666117771</v>
      </c>
      <c r="C13" s="36">
        <f>IF(SUM('BdP_Series Longas'!B33*1000)=0,"",SUM('BdP_Series Longas'!B33*1000))</f>
        <v>17181400</v>
      </c>
      <c r="D13" s="44">
        <f>IF(SUM('BdP_Series Longas'!F33)=0,"",SUM('BdP_Series Longas'!F33))</f>
        <v>41.109571979000542</v>
      </c>
      <c r="E13" s="36">
        <f>IF(SUM('BdP_Series Longas'!C33*1000)=0,"",SUM('BdP_Series Longas'!C33*1000))</f>
        <v>106082500</v>
      </c>
    </row>
    <row r="14" spans="1:75" ht="20.100000000000001" customHeight="1" x14ac:dyDescent="0.3">
      <c r="A14" s="31">
        <f t="shared" si="0"/>
        <v>1987</v>
      </c>
      <c r="B14" s="33">
        <f>IF(SUM('Eletric Cor NUTS II Tab'!B14)=0,"",'Eletric Cor NUTS II Tab'!B14/'BdP_Series Longas'!$F34*100)</f>
        <v>478735.08022719191</v>
      </c>
      <c r="C14" s="36">
        <f>IF(SUM('BdP_Series Longas'!B34*1000)=0,"",SUM('BdP_Series Longas'!B34*1000))</f>
        <v>20724800</v>
      </c>
      <c r="D14" s="44">
        <f>IF(SUM('BdP_Series Longas'!F34)=0,"",SUM('BdP_Series Longas'!F34))</f>
        <v>44.426484212151621</v>
      </c>
      <c r="E14" s="36">
        <f>IF(SUM('BdP_Series Longas'!C34*1000)=0,"",SUM('BdP_Series Longas'!C34*1000))</f>
        <v>113307700</v>
      </c>
    </row>
    <row r="15" spans="1:75" ht="20.100000000000001" customHeight="1" x14ac:dyDescent="0.3">
      <c r="A15" s="31">
        <f t="shared" si="0"/>
        <v>1988</v>
      </c>
      <c r="B15" s="33">
        <f>IF(SUM('Eletric Cor NUTS II Tab'!B15)=0,"",'Eletric Cor NUTS II Tab'!B15/'BdP_Series Longas'!$F35*100)</f>
        <v>562253.61494857038</v>
      </c>
      <c r="C15" s="36">
        <f>IF(SUM('BdP_Series Longas'!B35*1000)=0,"",SUM('BdP_Series Longas'!B35*1000))</f>
        <v>23626000</v>
      </c>
      <c r="D15" s="44">
        <f>IF(SUM('BdP_Series Longas'!F35)=0,"",SUM('BdP_Series Longas'!F35))</f>
        <v>49.536950816896635</v>
      </c>
      <c r="E15" s="36">
        <f>IF(SUM('BdP_Series Longas'!C35*1000)=0,"",SUM('BdP_Series Longas'!C35*1000))</f>
        <v>120542100</v>
      </c>
    </row>
    <row r="16" spans="1:75" ht="20.100000000000001" customHeight="1" x14ac:dyDescent="0.3">
      <c r="A16" s="31">
        <f t="shared" si="0"/>
        <v>1989</v>
      </c>
      <c r="B16" s="33">
        <f>IF(SUM('Eletric Cor NUTS II Tab'!B16)=0,"",'Eletric Cor NUTS II Tab'!B16/'BdP_Series Longas'!$F36*100)</f>
        <v>398240.96644488466</v>
      </c>
      <c r="C16" s="36">
        <f>IF(SUM('BdP_Series Longas'!B36*1000)=0,"",SUM('BdP_Series Longas'!B36*1000))</f>
        <v>24559000</v>
      </c>
      <c r="D16" s="44">
        <f>IF(SUM('BdP_Series Longas'!F36)=0,"",SUM('BdP_Series Longas'!F36))</f>
        <v>54.599942994421589</v>
      </c>
      <c r="E16" s="36">
        <f>IF(SUM('BdP_Series Longas'!C36*1000)=0,"",SUM('BdP_Series Longas'!C36*1000))</f>
        <v>127437199.99999999</v>
      </c>
    </row>
    <row r="17" spans="1:5" ht="20.100000000000001" customHeight="1" x14ac:dyDescent="0.3">
      <c r="A17" s="31">
        <f t="shared" si="0"/>
        <v>1990</v>
      </c>
      <c r="B17" s="33">
        <f>IF(SUM('Eletric Cor NUTS II Tab'!B17)=0,"",'Eletric Cor NUTS II Tab'!B17/'BdP_Series Longas'!$F37*100)</f>
        <v>209574.24362808783</v>
      </c>
      <c r="C17" s="36">
        <f>IF(SUM('BdP_Series Longas'!B37*1000)=0,"",SUM('BdP_Series Longas'!B37*1000))</f>
        <v>26385300</v>
      </c>
      <c r="D17" s="44">
        <f>IF(SUM('BdP_Series Longas'!F37)=0,"",SUM('BdP_Series Longas'!F37))</f>
        <v>58.236593860975617</v>
      </c>
      <c r="E17" s="36">
        <f>IF(SUM('BdP_Series Longas'!C37*1000)=0,"",SUM('BdP_Series Longas'!C37*1000))</f>
        <v>135286800</v>
      </c>
    </row>
    <row r="18" spans="1:5" ht="20.100000000000001" customHeight="1" x14ac:dyDescent="0.3">
      <c r="A18" s="31">
        <f t="shared" si="0"/>
        <v>1991</v>
      </c>
      <c r="B18" s="33">
        <f>IF(SUM('Eletric Cor NUTS II Tab'!B18)=0,"",'Eletric Cor NUTS II Tab'!B18/'BdP_Series Longas'!$F38*100)</f>
        <v>104444.22159132628</v>
      </c>
      <c r="C18" s="36">
        <f>IF(SUM('BdP_Series Longas'!B38*1000)=0,"",SUM('BdP_Series Longas'!B38*1000))</f>
        <v>28281100.000000004</v>
      </c>
      <c r="D18" s="44">
        <f>IF(SUM('BdP_Series Longas'!F38)=0,"",SUM('BdP_Series Longas'!F38))</f>
        <v>61.441386650448528</v>
      </c>
      <c r="E18" s="36">
        <f>IF(SUM('BdP_Series Longas'!C38*1000)=0,"",SUM('BdP_Series Longas'!C38*1000))</f>
        <v>139222200</v>
      </c>
    </row>
    <row r="19" spans="1:5" ht="20.100000000000001" customHeight="1" x14ac:dyDescent="0.3">
      <c r="A19" s="31">
        <f t="shared" si="0"/>
        <v>1992</v>
      </c>
      <c r="B19" s="33">
        <f>IF(SUM('Eletric Cor NUTS II Tab'!B19)=0,"",'Eletric Cor NUTS II Tab'!B19/'BdP_Series Longas'!$F39*100)</f>
        <v>683399.37927970616</v>
      </c>
      <c r="C19" s="36">
        <f>IF(SUM('BdP_Series Longas'!B39*1000)=0,"",SUM('BdP_Series Longas'!B39*1000))</f>
        <v>30673600</v>
      </c>
      <c r="D19" s="44">
        <f>IF(SUM('BdP_Series Longas'!F39)=0,"",SUM('BdP_Series Longas'!F39))</f>
        <v>63.383495905273591</v>
      </c>
      <c r="E19" s="36">
        <f>IF(SUM('BdP_Series Longas'!C39*1000)=0,"",SUM('BdP_Series Longas'!C39*1000))</f>
        <v>141620500</v>
      </c>
    </row>
    <row r="20" spans="1:5" ht="20.100000000000001" customHeight="1" x14ac:dyDescent="0.3">
      <c r="A20" s="31">
        <f t="shared" si="0"/>
        <v>1993</v>
      </c>
      <c r="B20" s="33">
        <f>IF(SUM('Eletric Cor NUTS II Tab'!B20)=0,"",'Eletric Cor NUTS II Tab'!B20/'BdP_Series Longas'!$F40*100)</f>
        <v>203191.87203512865</v>
      </c>
      <c r="C20" s="36">
        <f>IF(SUM('BdP_Series Longas'!B40*1000)=0,"",SUM('BdP_Series Longas'!B40*1000))</f>
        <v>28718400</v>
      </c>
      <c r="D20" s="44">
        <f>IF(SUM('BdP_Series Longas'!F40)=0,"",SUM('BdP_Series Longas'!F40))</f>
        <v>64.603529444537287</v>
      </c>
      <c r="E20" s="36">
        <f>IF(SUM('BdP_Series Longas'!C40*1000)=0,"",SUM('BdP_Series Longas'!C40*1000))</f>
        <v>139253900.00000003</v>
      </c>
    </row>
    <row r="21" spans="1:5" ht="20.100000000000001" customHeight="1" x14ac:dyDescent="0.3">
      <c r="A21" s="31">
        <f t="shared" si="0"/>
        <v>1994</v>
      </c>
      <c r="B21" s="33">
        <f>IF(SUM('Eletric Cor NUTS II Tab'!B21)=0,"",'Eletric Cor NUTS II Tab'!B21/'BdP_Series Longas'!$F41*100)</f>
        <v>761028.18857421877</v>
      </c>
      <c r="C21" s="36">
        <f>IF(SUM('BdP_Series Longas'!B41*1000)=0,"",SUM('BdP_Series Longas'!B41*1000))</f>
        <v>28524200</v>
      </c>
      <c r="D21" s="44">
        <f>IF(SUM('BdP_Series Longas'!F41)=0,"",SUM('BdP_Series Longas'!F41))</f>
        <v>67.434318929189942</v>
      </c>
      <c r="E21" s="36">
        <f>IF(SUM('BdP_Series Longas'!C41*1000)=0,"",SUM('BdP_Series Longas'!C41*1000))</f>
        <v>141751500</v>
      </c>
    </row>
    <row r="22" spans="1:5" ht="20.100000000000001" customHeight="1" x14ac:dyDescent="0.3">
      <c r="A22" s="31">
        <f t="shared" si="0"/>
        <v>1995</v>
      </c>
      <c r="B22" s="33">
        <f>IF(SUM('Eletric Cor NUTS II Tab'!B22)=0,"",'Eletric Cor NUTS II Tab'!B22/'BdP_Series Longas'!$F42*100)</f>
        <v>468410.93973136751</v>
      </c>
      <c r="C22" s="36">
        <f>IF(SUM('BdP_Series Longas'!B42*1000)=0,"",SUM('BdP_Series Longas'!B42*1000))</f>
        <v>29749800.000000004</v>
      </c>
      <c r="D22" s="44">
        <f>IF(SUM('BdP_Series Longas'!F42)=0,"",SUM('BdP_Series Longas'!F42))</f>
        <v>69.671728885572335</v>
      </c>
      <c r="E22" s="36">
        <f>IF(SUM('BdP_Series Longas'!C42*1000)=0,"",SUM('BdP_Series Longas'!C42*1000))</f>
        <v>145127400</v>
      </c>
    </row>
    <row r="23" spans="1:5" ht="20.100000000000001" customHeight="1" x14ac:dyDescent="0.3">
      <c r="A23" s="31">
        <f t="shared" si="0"/>
        <v>1996</v>
      </c>
      <c r="B23" s="33">
        <f>IF(SUM('Eletric Cor NUTS II Tab'!B23)=0,"",'Eletric Cor NUTS II Tab'!B23/'BdP_Series Longas'!$F43*100)</f>
        <v>264057.55381460179</v>
      </c>
      <c r="C23" s="36">
        <f>IF(SUM('BdP_Series Longas'!B43*1000)=0,"",SUM('BdP_Series Longas'!B43*1000))</f>
        <v>31292899.999999996</v>
      </c>
      <c r="D23" s="44">
        <f>IF(SUM('BdP_Series Longas'!F43)=0,"",SUM('BdP_Series Longas'!F43))</f>
        <v>71.831309977662656</v>
      </c>
      <c r="E23" s="36">
        <f>IF(SUM('BdP_Series Longas'!C43*1000)=0,"",SUM('BdP_Series Longas'!C43*1000))</f>
        <v>150213099.99999997</v>
      </c>
    </row>
    <row r="24" spans="1:5" ht="20.100000000000001" customHeight="1" x14ac:dyDescent="0.3">
      <c r="A24" s="31">
        <f t="shared" si="0"/>
        <v>1997</v>
      </c>
      <c r="B24" s="33">
        <f>IF(SUM('Eletric Cor NUTS II Tab'!B24)=0,"",'Eletric Cor NUTS II Tab'!B24/'BdP_Series Longas'!$F44*100)</f>
        <v>738348.60395287804</v>
      </c>
      <c r="C24" s="36">
        <f>IF(SUM('BdP_Series Longas'!B44*1000)=0,"",SUM('BdP_Series Longas'!B44*1000))</f>
        <v>35724700</v>
      </c>
      <c r="D24" s="44">
        <f>IF(SUM('BdP_Series Longas'!F44)=0,"",SUM('BdP_Series Longas'!F44))</f>
        <v>74.467805188007191</v>
      </c>
      <c r="E24" s="36">
        <f>IF(SUM('BdP_Series Longas'!C44*1000)=0,"",SUM('BdP_Series Longas'!C44*1000))</f>
        <v>156823600</v>
      </c>
    </row>
    <row r="25" spans="1:5" ht="20.100000000000001" customHeight="1" x14ac:dyDescent="0.3">
      <c r="A25" s="31">
        <f t="shared" si="0"/>
        <v>1998</v>
      </c>
      <c r="B25" s="33">
        <f>IF(SUM('Eletric Cor NUTS II Tab'!B25)=0,"",'Eletric Cor NUTS II Tab'!B25/'BdP_Series Longas'!$F45*100)</f>
        <v>271888.34031018184</v>
      </c>
      <c r="C25" s="36">
        <f>IF(SUM('BdP_Series Longas'!B45*1000)=0,"",SUM('BdP_Series Longas'!B45*1000))</f>
        <v>39916899.999999993</v>
      </c>
      <c r="D25" s="44">
        <f>IF(SUM('BdP_Series Longas'!F45)=0,"",SUM('BdP_Series Longas'!F45))</f>
        <v>76.291245061615513</v>
      </c>
      <c r="E25" s="36">
        <f>IF(SUM('BdP_Series Longas'!C45*1000)=0,"",SUM('BdP_Series Longas'!C45*1000))</f>
        <v>164363700</v>
      </c>
    </row>
    <row r="26" spans="1:5" ht="20.100000000000001" customHeight="1" x14ac:dyDescent="0.3">
      <c r="A26" s="31">
        <f t="shared" si="0"/>
        <v>1999</v>
      </c>
      <c r="B26" s="33">
        <f>IF(SUM('Eletric Cor NUTS II Tab'!B26)=0,"",'Eletric Cor NUTS II Tab'!B26/'BdP_Series Longas'!$F46*100)</f>
        <v>966977.80936305865</v>
      </c>
      <c r="C26" s="36">
        <f>IF(SUM('BdP_Series Longas'!B46*1000)=0,"",SUM('BdP_Series Longas'!B46*1000))</f>
        <v>42339600</v>
      </c>
      <c r="D26" s="44">
        <f>IF(SUM('BdP_Series Longas'!F46)=0,"",SUM('BdP_Series Longas'!F46))</f>
        <v>77.940981964874496</v>
      </c>
      <c r="E26" s="36">
        <f>IF(SUM('BdP_Series Longas'!C46*1000)=0,"",SUM('BdP_Series Longas'!C46*1000))</f>
        <v>170784700</v>
      </c>
    </row>
    <row r="27" spans="1:5" ht="20.100000000000001" customHeight="1" x14ac:dyDescent="0.3">
      <c r="A27" s="31">
        <f t="shared" si="0"/>
        <v>2000</v>
      </c>
      <c r="B27" s="33">
        <f>IF(SUM('Eletric Cor NUTS II Tab'!B27)=0,"",'Eletric Cor NUTS II Tab'!B27/'BdP_Series Longas'!$F47*100)</f>
        <v>922374.99673247163</v>
      </c>
      <c r="C27" s="36">
        <f>IF(SUM('BdP_Series Longas'!B47*1000)=0,"",SUM('BdP_Series Longas'!B47*1000))</f>
        <v>44057500</v>
      </c>
      <c r="D27" s="44">
        <f>IF(SUM('BdP_Series Longas'!F47)=0,"",SUM('BdP_Series Longas'!F47))</f>
        <v>81.620382454746618</v>
      </c>
      <c r="E27" s="36">
        <f>IF(SUM('BdP_Series Longas'!C47*1000)=0,"",SUM('BdP_Series Longas'!C47*1000))</f>
        <v>177302100</v>
      </c>
    </row>
    <row r="28" spans="1:5" ht="20.100000000000001" customHeight="1" x14ac:dyDescent="0.3">
      <c r="A28" s="31">
        <f t="shared" si="0"/>
        <v>2001</v>
      </c>
      <c r="B28" s="33">
        <f>IF(SUM('Eletric Cor NUTS II Tab'!B28)=0,"",'Eletric Cor NUTS II Tab'!B28/'BdP_Series Longas'!$F48*100)</f>
        <v>723333.6946639627</v>
      </c>
      <c r="C28" s="36">
        <f>IF(SUM('BdP_Series Longas'!B48*1000)=0,"",SUM('BdP_Series Longas'!B48*1000))</f>
        <v>44485800</v>
      </c>
      <c r="D28" s="44">
        <f>IF(SUM('BdP_Series Longas'!F48)=0,"",SUM('BdP_Series Longas'!F48))</f>
        <v>83.571386824559724</v>
      </c>
      <c r="E28" s="36">
        <f>IF(SUM('BdP_Series Longas'!C48*1000)=0,"",SUM('BdP_Series Longas'!C48*1000))</f>
        <v>180748200</v>
      </c>
    </row>
    <row r="29" spans="1:5" ht="20.100000000000001" customHeight="1" x14ac:dyDescent="0.3">
      <c r="A29" s="31">
        <f t="shared" si="0"/>
        <v>2002</v>
      </c>
      <c r="B29" s="33">
        <f>IF(SUM('Eletric Cor NUTS II Tab'!B29)=0,"",'Eletric Cor NUTS II Tab'!B29/'BdP_Series Longas'!$F49*100)</f>
        <v>847451.57103132084</v>
      </c>
      <c r="C29" s="36">
        <f>IF(SUM('BdP_Series Longas'!B49*1000)=0,"",SUM('BdP_Series Longas'!B49*1000))</f>
        <v>42977000</v>
      </c>
      <c r="D29" s="44">
        <f>IF(SUM('BdP_Series Longas'!F49)=0,"",SUM('BdP_Series Longas'!F49))</f>
        <v>85.767968913604946</v>
      </c>
      <c r="E29" s="36">
        <f>IF(SUM('BdP_Series Longas'!C49*1000)=0,"",SUM('BdP_Series Longas'!C49*1000))</f>
        <v>182141700</v>
      </c>
    </row>
    <row r="30" spans="1:5" ht="20.100000000000001" customHeight="1" x14ac:dyDescent="0.3">
      <c r="A30" s="31">
        <f t="shared" si="0"/>
        <v>2003</v>
      </c>
      <c r="B30" s="33">
        <f>IF(SUM('Eletric Cor NUTS II Tab'!B30)=0,"",'Eletric Cor NUTS II Tab'!B30/'BdP_Series Longas'!$F50*100)</f>
        <v>974713.23816137097</v>
      </c>
      <c r="C30" s="36">
        <f>IF(SUM('BdP_Series Longas'!B50*1000)=0,"",SUM('BdP_Series Longas'!B50*1000))</f>
        <v>39833700</v>
      </c>
      <c r="D30" s="44">
        <f>IF(SUM('BdP_Series Longas'!F50)=0,"",SUM('BdP_Series Longas'!F50))</f>
        <v>87.127984595957713</v>
      </c>
      <c r="E30" s="36">
        <f>IF(SUM('BdP_Series Longas'!C50*1000)=0,"",SUM('BdP_Series Longas'!C50*1000))</f>
        <v>180446800</v>
      </c>
    </row>
    <row r="31" spans="1:5" ht="20.100000000000001" customHeight="1" x14ac:dyDescent="0.3">
      <c r="A31" s="31">
        <f t="shared" si="0"/>
        <v>2004</v>
      </c>
      <c r="B31" s="33">
        <f>IF(SUM('Eletric Cor NUTS II Tab'!B31)=0,"",'Eletric Cor NUTS II Tab'!B31/'BdP_Series Longas'!$F51*100)</f>
        <v>988811.94033261656</v>
      </c>
      <c r="C31" s="36">
        <f>IF(SUM('BdP_Series Longas'!B51*1000)=0,"",SUM('BdP_Series Longas'!B51*1000))</f>
        <v>39908900</v>
      </c>
      <c r="D31" s="44">
        <f>IF(SUM('BdP_Series Longas'!F51)=0,"",SUM('BdP_Series Longas'!F51))</f>
        <v>89.360268010393668</v>
      </c>
      <c r="E31" s="36">
        <f>IF(SUM('BdP_Series Longas'!C51*1000)=0,"",SUM('BdP_Series Longas'!C51*1000))</f>
        <v>183674500</v>
      </c>
    </row>
    <row r="32" spans="1:5" ht="20.100000000000001" customHeight="1" x14ac:dyDescent="0.3">
      <c r="A32" s="31">
        <f t="shared" si="0"/>
        <v>2005</v>
      </c>
      <c r="B32" s="33">
        <f>IF(SUM('Eletric Cor NUTS II Tab'!B32)=0,"",'Eletric Cor NUTS II Tab'!B32/'BdP_Series Longas'!$F52*100)</f>
        <v>1412261.4830450693</v>
      </c>
      <c r="C32" s="36">
        <f>IF(SUM('BdP_Series Longas'!B52*1000)=0,"",SUM('BdP_Series Longas'!B52*1000))</f>
        <v>39953000</v>
      </c>
      <c r="D32" s="44">
        <f>IF(SUM('BdP_Series Longas'!F52)=0,"",SUM('BdP_Series Longas'!F52))</f>
        <v>91.777338372587806</v>
      </c>
      <c r="E32" s="36">
        <f>IF(SUM('BdP_Series Longas'!C52*1000)=0,"",SUM('BdP_Series Longas'!C52*1000))</f>
        <v>185110599.99999997</v>
      </c>
    </row>
    <row r="33" spans="1:5" ht="20.100000000000001" customHeight="1" x14ac:dyDescent="0.3">
      <c r="A33" s="31">
        <f t="shared" si="0"/>
        <v>2006</v>
      </c>
      <c r="B33" s="33">
        <f>IF(SUM('Eletric Cor NUTS II Tab'!B33)=0,"",'Eletric Cor NUTS II Tab'!B33/'BdP_Series Longas'!$F53*100)</f>
        <v>1571256.3127282239</v>
      </c>
      <c r="C33" s="36">
        <f>IF(SUM('BdP_Series Longas'!B53*1000)=0,"",SUM('BdP_Series Longas'!B53*1000))</f>
        <v>39650600</v>
      </c>
      <c r="D33" s="44">
        <f>IF(SUM('BdP_Series Longas'!F53)=0,"",SUM('BdP_Series Longas'!F53))</f>
        <v>94.483311727943601</v>
      </c>
      <c r="E33" s="36">
        <f>IF(SUM('BdP_Series Longas'!C53*1000)=0,"",SUM('BdP_Series Longas'!C53*1000))</f>
        <v>188118599.99999997</v>
      </c>
    </row>
    <row r="34" spans="1:5" ht="20.100000000000001" customHeight="1" x14ac:dyDescent="0.3">
      <c r="A34" s="31">
        <f t="shared" si="0"/>
        <v>2007</v>
      </c>
      <c r="B34" s="33">
        <f>IF(SUM('Eletric Cor NUTS II Tab'!B34)=0,"",'Eletric Cor NUTS II Tab'!B34/'BdP_Series Longas'!$F54*100)</f>
        <v>1974775.7643490769</v>
      </c>
      <c r="C34" s="36">
        <f>IF(SUM('BdP_Series Longas'!B54*1000)=0,"",SUM('BdP_Series Longas'!B54*1000))</f>
        <v>40874200</v>
      </c>
      <c r="D34" s="44">
        <f>IF(SUM('BdP_Series Longas'!F54)=0,"",SUM('BdP_Series Longas'!F54))</f>
        <v>96.639934237245001</v>
      </c>
      <c r="E34" s="36">
        <f>IF(SUM('BdP_Series Longas'!C54*1000)=0,"",SUM('BdP_Series Longas'!C54*1000))</f>
        <v>192834000</v>
      </c>
    </row>
    <row r="35" spans="1:5" ht="20.100000000000001" customHeight="1" x14ac:dyDescent="0.3">
      <c r="A35" s="31">
        <f t="shared" si="0"/>
        <v>2008</v>
      </c>
      <c r="B35" s="33">
        <f>IF(SUM('Eletric Cor NUTS II Tab'!B35)=0,"",'Eletric Cor NUTS II Tab'!B35/'BdP_Series Longas'!$F55*100)</f>
        <v>2322353.1168120406</v>
      </c>
      <c r="C35" s="36">
        <f>IF(SUM('BdP_Series Longas'!B55*1000)=0,"",SUM('BdP_Series Longas'!B55*1000))</f>
        <v>41047300</v>
      </c>
      <c r="D35" s="44">
        <f>IF(SUM('BdP_Series Longas'!F55)=0,"",SUM('BdP_Series Longas'!F55))</f>
        <v>99.711795903750058</v>
      </c>
      <c r="E35" s="36">
        <f>IF(SUM('BdP_Series Longas'!C55*1000)=0,"",SUM('BdP_Series Longas'!C55*1000))</f>
        <v>193449600</v>
      </c>
    </row>
    <row r="36" spans="1:5" ht="20.100000000000001" customHeight="1" x14ac:dyDescent="0.3">
      <c r="A36" s="31">
        <f t="shared" si="0"/>
        <v>2009</v>
      </c>
      <c r="B36" s="33">
        <f>IF(SUM('Eletric Cor NUTS II Tab'!B36)=0,"",'Eletric Cor NUTS II Tab'!B36/'BdP_Series Longas'!$F56*100)</f>
        <v>2522015.021281973</v>
      </c>
      <c r="C36" s="36">
        <f>IF(SUM('BdP_Series Longas'!B56*1000)=0,"",SUM('BdP_Series Longas'!B56*1000))</f>
        <v>37953000</v>
      </c>
      <c r="D36" s="44">
        <f>IF(SUM('BdP_Series Longas'!F56)=0,"",SUM('BdP_Series Longas'!F56))</f>
        <v>97.99251706057494</v>
      </c>
      <c r="E36" s="36">
        <f>IF(SUM('BdP_Series Longas'!C56*1000)=0,"",SUM('BdP_Series Longas'!C56*1000))</f>
        <v>187410000</v>
      </c>
    </row>
    <row r="37" spans="1:5" ht="20.100000000000001" customHeight="1" x14ac:dyDescent="0.3">
      <c r="A37" s="31">
        <f t="shared" si="0"/>
        <v>2010</v>
      </c>
      <c r="B37" s="33">
        <f>IF(SUM('Eletric Cor NUTS II Tab'!B37)=0,"",'Eletric Cor NUTS II Tab'!B37/'BdP_Series Longas'!$F57*100)</f>
        <v>1936296.185333221</v>
      </c>
      <c r="C37" s="36">
        <f>IF(SUM('BdP_Series Longas'!B57*1000)=0,"",SUM('BdP_Series Longas'!B57*1000))</f>
        <v>37525899.999999993</v>
      </c>
      <c r="D37" s="44">
        <f>IF(SUM('BdP_Series Longas'!F57)=0,"",SUM('BdP_Series Longas'!F57))</f>
        <v>98.473054610282517</v>
      </c>
      <c r="E37" s="36">
        <f>IF(SUM('BdP_Series Longas'!C57*1000)=0,"",SUM('BdP_Series Longas'!C57*1000))</f>
        <v>190666599.99999997</v>
      </c>
    </row>
    <row r="38" spans="1:5" ht="20.100000000000001" customHeight="1" x14ac:dyDescent="0.3">
      <c r="A38" s="31">
        <f t="shared" si="0"/>
        <v>2011</v>
      </c>
      <c r="B38" s="33">
        <f>IF(SUM('Eletric Cor NUTS II Tab'!B38)=0,"",'Eletric Cor NUTS II Tab'!B38/'BdP_Series Longas'!$F58*100)</f>
        <v>1880468.7005123717</v>
      </c>
      <c r="C38" s="36">
        <f>IF(SUM('BdP_Series Longas'!B58*1000)=0,"",SUM('BdP_Series Longas'!B58*1000))</f>
        <v>32800500</v>
      </c>
      <c r="D38" s="44">
        <f>IF(SUM('BdP_Series Longas'!F58)=0,"",SUM('BdP_Series Longas'!F58))</f>
        <v>98.893004679806708</v>
      </c>
      <c r="E38" s="36">
        <f>IF(SUM('BdP_Series Longas'!C58*1000)=0,"",SUM('BdP_Series Longas'!C58*1000))</f>
        <v>187432500</v>
      </c>
    </row>
    <row r="39" spans="1:5" ht="20.100000000000001" customHeight="1" x14ac:dyDescent="0.3">
      <c r="A39" s="31">
        <f t="shared" si="0"/>
        <v>2012</v>
      </c>
      <c r="B39" s="33">
        <f>IF(SUM('Eletric Cor NUTS II Tab'!B39)=0,"",'Eletric Cor NUTS II Tab'!B39/'BdP_Series Longas'!$F59*100)</f>
        <v>1730426.4221751604</v>
      </c>
      <c r="C39" s="36">
        <f>IF(SUM('BdP_Series Longas'!B59*1000)=0,"",SUM('BdP_Series Longas'!B59*1000))</f>
        <v>27318700</v>
      </c>
      <c r="D39" s="44">
        <f>IF(SUM('BdP_Series Longas'!F59)=0,"",SUM('BdP_Series Longas'!F59))</f>
        <v>97.484872999081205</v>
      </c>
      <c r="E39" s="36">
        <f>IF(SUM('BdP_Series Longas'!C59*1000)=0,"",SUM('BdP_Series Longas'!C59*1000))</f>
        <v>179827900</v>
      </c>
    </row>
    <row r="40" spans="1:5" ht="20.100000000000001" customHeight="1" x14ac:dyDescent="0.3">
      <c r="A40" s="31">
        <f t="shared" si="0"/>
        <v>2013</v>
      </c>
      <c r="B40" s="33">
        <f>IF(SUM('Eletric Cor NUTS II Tab'!B40)=0,"",'Eletric Cor NUTS II Tab'!B40/'BdP_Series Longas'!$F60*100)</f>
        <v>1861189.5579933443</v>
      </c>
      <c r="C40" s="36">
        <f>IF(SUM('BdP_Series Longas'!B60*1000)=0,"",SUM('BdP_Series Longas'!B60*1000))</f>
        <v>26005900</v>
      </c>
      <c r="D40" s="44">
        <f>IF(SUM('BdP_Series Longas'!F60)=0,"",SUM('BdP_Series Longas'!F60))</f>
        <v>96.709977351293347</v>
      </c>
      <c r="E40" s="36">
        <f>IF(SUM('BdP_Series Longas'!C60*1000)=0,"",SUM('BdP_Series Longas'!C60*1000))</f>
        <v>178168599.99999997</v>
      </c>
    </row>
    <row r="41" spans="1:5" ht="20.100000000000001" customHeight="1" x14ac:dyDescent="0.3">
      <c r="A41" s="31">
        <f t="shared" si="0"/>
        <v>2014</v>
      </c>
      <c r="B41" s="33">
        <f>IF(SUM('Eletric Cor NUTS II Tab'!B41)=0,"",'Eletric Cor NUTS II Tab'!B41/'BdP_Series Longas'!$F61*100)</f>
        <v>1531593.9171097195</v>
      </c>
      <c r="C41" s="36">
        <f>IF(SUM('BdP_Series Longas'!B61*1000)=0,"",SUM('BdP_Series Longas'!B61*1000))</f>
        <v>26601100</v>
      </c>
      <c r="D41" s="44">
        <f>IF(SUM('BdP_Series Longas'!F61)=0,"",SUM('BdP_Series Longas'!F61))</f>
        <v>97.7880613959573</v>
      </c>
      <c r="E41" s="36">
        <f>IF(SUM('BdP_Series Longas'!C61*1000)=0,"",SUM('BdP_Series Longas'!C61*1000))</f>
        <v>179580100</v>
      </c>
    </row>
    <row r="42" spans="1:5" ht="20.100000000000001" customHeight="1" x14ac:dyDescent="0.3">
      <c r="A42" s="31">
        <f t="shared" si="0"/>
        <v>2015</v>
      </c>
      <c r="B42" s="33">
        <f>IF(SUM('Eletric Cor NUTS II Tab'!B42)=0,"",'Eletric Cor NUTS II Tab'!B42/'BdP_Series Longas'!$F62*100)</f>
        <v>1466979.1612859268</v>
      </c>
      <c r="C42" s="36">
        <f>IF(SUM('BdP_Series Longas'!B62*1000)=0,"",SUM('BdP_Series Longas'!B62*1000))</f>
        <v>28175600.000000004</v>
      </c>
      <c r="D42" s="44">
        <f>IF(SUM('BdP_Series Longas'!F62)=0,"",SUM('BdP_Series Longas'!F62))</f>
        <v>98.973934894021781</v>
      </c>
      <c r="E42" s="36">
        <f>IF(SUM('BdP_Series Longas'!C62*1000)=0,"",SUM('BdP_Series Longas'!C62*1000))</f>
        <v>182798200</v>
      </c>
    </row>
    <row r="43" spans="1:5" ht="20.100000000000001" customHeight="1" x14ac:dyDescent="0.3">
      <c r="A43" s="31">
        <f t="shared" si="0"/>
        <v>2016</v>
      </c>
      <c r="B43" s="33">
        <f>IF(SUM('Eletric Cor NUTS II Tab'!B43)=0,"",'Eletric Cor NUTS II Tab'!B43/'BdP_Series Longas'!$F63*100)</f>
        <v>1272902.4055126968</v>
      </c>
      <c r="C43" s="36">
        <f>IF(SUM('BdP_Series Longas'!B63*1000)=0,"",SUM('BdP_Series Longas'!B63*1000))</f>
        <v>28893400</v>
      </c>
      <c r="D43" s="44">
        <f>IF(SUM('BdP_Series Longas'!F63)=0,"",SUM('BdP_Series Longas'!F63))</f>
        <v>99.999653900198652</v>
      </c>
      <c r="E43" s="36">
        <f>IF(SUM('BdP_Series Longas'!C63*1000)=0,"",SUM('BdP_Series Longas'!C63*1000))</f>
        <v>186489800</v>
      </c>
    </row>
    <row r="44" spans="1:5" ht="20.100000000000001" customHeight="1" x14ac:dyDescent="0.3">
      <c r="A44" s="31">
        <f t="shared" si="0"/>
        <v>2017</v>
      </c>
      <c r="B44" s="33">
        <f>IF(SUM('Eletric Cor NUTS II Tab'!B44)=0,"",'Eletric Cor NUTS II Tab'!B44/'BdP_Series Longas'!$F64*100)</f>
        <v>1217875.6432344008</v>
      </c>
      <c r="C44" s="36">
        <f>IF(SUM('BdP_Series Longas'!B64*1000)=0,"",SUM('BdP_Series Longas'!B64*1000))</f>
        <v>32213000</v>
      </c>
      <c r="D44" s="44">
        <f>IF(SUM('BdP_Series Longas'!F64)=0,"",SUM('BdP_Series Longas'!F64))</f>
        <v>102.09449601092726</v>
      </c>
      <c r="E44" s="36">
        <f>IF(SUM('BdP_Series Longas'!C64*1000)=0,"",SUM('BdP_Series Longas'!C64*1000))</f>
        <v>193028800.00000003</v>
      </c>
    </row>
    <row r="45" spans="1:5" ht="20.100000000000001" customHeight="1" x14ac:dyDescent="0.3">
      <c r="A45" s="31">
        <f t="shared" si="0"/>
        <v>2018</v>
      </c>
      <c r="B45" s="33">
        <f>IF(SUM('Eletric Cor NUTS II Tab'!B45)=0,"",'Eletric Cor NUTS II Tab'!B45/'BdP_Series Longas'!$F65*100)</f>
        <v>1235774.0108028727</v>
      </c>
      <c r="C45" s="36">
        <f>IF(SUM('BdP_Series Longas'!B65*1000)=0,"",SUM('BdP_Series Longas'!B65*1000))</f>
        <v>34204500</v>
      </c>
      <c r="D45" s="44">
        <f>IF(SUM('BdP_Series Longas'!F65)=0,"",SUM('BdP_Series Longas'!F65))</f>
        <v>105.11306991770088</v>
      </c>
      <c r="E45" s="36">
        <f>IF(SUM('BdP_Series Longas'!C65*1000)=0,"",SUM('BdP_Series Longas'!C65*1000))</f>
        <v>198528700</v>
      </c>
    </row>
    <row r="46" spans="1:5" ht="20.100000000000001" customHeight="1" x14ac:dyDescent="0.3">
      <c r="A46" s="31">
        <f t="shared" si="0"/>
        <v>2019</v>
      </c>
      <c r="B46" s="36">
        <f>IF(SUM('Eletric Cor NUTS II Tab'!B46)=0,"",'Eletric Cor NUTS II Tab'!B46/'BdP_Series Longas'!$F66*100)</f>
        <v>1265040.1205432939</v>
      </c>
      <c r="C46" s="36">
        <f>IF(SUM('BdP_Series Longas'!B66*1000)=0,"",SUM('BdP_Series Longas'!B66*1000))</f>
        <v>36047300</v>
      </c>
      <c r="D46" s="44">
        <f>IF(SUM('BdP_Series Longas'!F66)=0,"",SUM('BdP_Series Longas'!F66))</f>
        <v>107.67824497257767</v>
      </c>
      <c r="E46" s="36">
        <f>IF(SUM('BdP_Series Longas'!C66*1000)=0,"",SUM('BdP_Series Longas'!C66*1000))</f>
        <v>203854900</v>
      </c>
    </row>
    <row r="47" spans="1:5" ht="20.100000000000001" customHeight="1" x14ac:dyDescent="0.3">
      <c r="A47" s="31">
        <f t="shared" si="0"/>
        <v>2020</v>
      </c>
      <c r="B47" s="36">
        <f>IF(SUM('Eletric Cor NUTS II Tab'!B47)=0,"",'Eletric Cor NUTS II Tab'!B47/'BdP_Series Longas'!$F67*100)</f>
        <v>1272655.9648453123</v>
      </c>
      <c r="C47" s="36">
        <f>IF(SUM('BdP_Series Longas'!B67*1000)=0,"",SUM('BdP_Series Longas'!B67*1000))</f>
        <v>35262500</v>
      </c>
      <c r="D47" s="44">
        <f>IF(SUM('BdP_Series Longas'!F67)=0,"",SUM('BdP_Series Longas'!F67))</f>
        <v>109.20893300248137</v>
      </c>
      <c r="E47" s="36">
        <f>IF(SUM('BdP_Series Longas'!C67*1000)=0,"",SUM('BdP_Series Longas'!C67*1000))</f>
        <v>186933900.00000003</v>
      </c>
    </row>
    <row r="48" spans="1:5" ht="20.100000000000001" customHeight="1" x14ac:dyDescent="0.3">
      <c r="A48" s="31">
        <f t="shared" si="0"/>
        <v>2021</v>
      </c>
      <c r="B48" s="36">
        <f>IF(SUM('Eletric Cor NUTS II Tab'!B48)=0,"",'Eletric Cor NUTS II Tab'!B48/'BdP_Series Longas'!$F68*100)</f>
        <v>1413235.3080358575</v>
      </c>
      <c r="C48" s="36">
        <f>IF(SUM('BdP_Series Longas'!B68*1000)=0,"",SUM('BdP_Series Longas'!B68*1000))</f>
        <v>38106500</v>
      </c>
      <c r="D48" s="44">
        <f>IF(SUM('BdP_Series Longas'!F68)=0,"",SUM('BdP_Series Longas'!F68))</f>
        <v>114.5195701520738</v>
      </c>
      <c r="E48" s="36">
        <f>IF(SUM('BdP_Series Longas'!C68*1000)=0,"",SUM('BdP_Series Longas'!C68*1000))</f>
        <v>197659099.99999997</v>
      </c>
    </row>
    <row r="49" spans="1:5" ht="20.100000000000001" customHeight="1" x14ac:dyDescent="0.3">
      <c r="A49" s="31">
        <f t="shared" si="0"/>
        <v>2022</v>
      </c>
      <c r="B49" s="36">
        <f>IF(SUM('Eletric Cor NUTS II Tab'!B49)=0,"",'Eletric Cor NUTS II Tab'!B49/'BdP_Series Longas'!$F69*100)</f>
        <v>1223074.4101057216</v>
      </c>
      <c r="C49" s="36">
        <f>IF(SUM('BdP_Series Longas'!B69*1000)=0,"",SUM('BdP_Series Longas'!B69*1000))</f>
        <v>39248500</v>
      </c>
      <c r="D49" s="44">
        <f>IF(SUM('BdP_Series Longas'!F69)=0,"",SUM('BdP_Series Longas'!F69))</f>
        <v>123.99327362829153</v>
      </c>
      <c r="E49" s="36">
        <f>IF(SUM('BdP_Series Longas'!C69*1000)=0,"",SUM('BdP_Series Longas'!C69*1000))</f>
        <v>211154300</v>
      </c>
    </row>
    <row r="50" spans="1:5" ht="20.100000000000001" customHeight="1" x14ac:dyDescent="0.3">
      <c r="A50" s="31">
        <f t="shared" si="0"/>
        <v>2023</v>
      </c>
      <c r="B50" s="36" t="str">
        <f>IF(SUM('Eletric Cor NUTS II Tab'!B50)=0,"",'Eletric Cor NUTS II Tab'!B50/'BdP_Series Longas'!$F70*100)</f>
        <v/>
      </c>
      <c r="C50" s="36">
        <f>IF(SUM('BdP_Series Longas'!B70*1000)=0,"",SUM('BdP_Series Longas'!B70*1000))</f>
        <v>40249000</v>
      </c>
      <c r="D50" s="44">
        <f>IF(SUM('BdP_Series Longas'!F70)=0,"",SUM('BdP_Series Longas'!F70))</f>
        <v>127.88441948868294</v>
      </c>
      <c r="E50" s="36">
        <f>IF(SUM('BdP_Series Longas'!C70*1000)=0,"",SUM('BdP_Series Longas'!C70*1000))</f>
        <v>215929000</v>
      </c>
    </row>
    <row r="51" spans="1:5" ht="20.100000000000001" customHeight="1" thickBot="1" x14ac:dyDescent="0.35">
      <c r="A51" s="31"/>
      <c r="B51" s="36"/>
      <c r="C51" s="36"/>
      <c r="D51" s="44"/>
      <c r="E51" s="36"/>
    </row>
    <row r="52" spans="1:5" ht="54.75" customHeight="1" x14ac:dyDescent="0.3">
      <c r="A52" s="87" t="s">
        <v>68</v>
      </c>
      <c r="B52" s="87"/>
      <c r="C52" s="87"/>
      <c r="D52" s="87"/>
      <c r="E52" s="87"/>
    </row>
    <row r="53" spans="1:5" s="42" customFormat="1" x14ac:dyDescent="0.3">
      <c r="A53" s="84" t="str">
        <f>'Eletric Cor NUTS II Tab'!A53</f>
        <v>1995-2022:</v>
      </c>
      <c r="B53" s="84"/>
      <c r="C53" s="84"/>
      <c r="D53" s="84"/>
      <c r="E53" s="84"/>
    </row>
    <row r="54" spans="1:5" x14ac:dyDescent="0.3">
      <c r="A54" s="74" t="str">
        <f>'Eletric Cor NUTS II Tab'!A54</f>
        <v>INE, Contas Nacionais</v>
      </c>
      <c r="B54" s="74"/>
      <c r="C54" s="74"/>
      <c r="D54" s="74"/>
      <c r="E54" s="74"/>
    </row>
    <row r="55" spans="1:5" ht="15" customHeight="1" x14ac:dyDescent="0.3">
      <c r="A55" s="74" t="s">
        <v>61</v>
      </c>
      <c r="B55" s="74"/>
      <c r="C55" s="74"/>
      <c r="D55" s="74"/>
      <c r="E55" s="74"/>
    </row>
    <row r="56" spans="1:5" ht="87.6" customHeight="1" x14ac:dyDescent="0.3">
      <c r="A56" s="74" t="s">
        <v>109</v>
      </c>
      <c r="B56" s="74"/>
      <c r="C56" s="74"/>
      <c r="D56" s="74"/>
      <c r="E56" s="74"/>
    </row>
    <row r="57" spans="1:5" x14ac:dyDescent="0.3">
      <c r="A57" s="40"/>
    </row>
  </sheetData>
  <sheetProtection algorithmName="SHA-512" hashValue="FZi/uvga9sMwFdoeLk3see4+Xn5+VbZ6otncxjoOpMMJme81rSjFjd3I0afW2NeSLSzJlERFvzMrfksylLXmSw==" saltValue="lIjvuVSdG87yva705r3eWg==" spinCount="100000" sheet="1" objects="1" scenarios="1" autoFilter="0"/>
  <mergeCells count="8">
    <mergeCell ref="A55:E55"/>
    <mergeCell ref="A56:E56"/>
    <mergeCell ref="B3:E3"/>
    <mergeCell ref="A1:E1"/>
    <mergeCell ref="A3:A4"/>
    <mergeCell ref="A52:E52"/>
    <mergeCell ref="A53:E53"/>
    <mergeCell ref="A54:E54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fitToHeight="0" orientation="landscape" verticalDpi="300" r:id="rId1"/>
  <headerFooter alignWithMargins="0"/>
  <colBreaks count="1" manualBreakCount="1">
    <brk id="2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Folha47">
    <tabColor rgb="FF92D050"/>
    <pageSetUpPr fitToPage="1"/>
  </sheetPr>
  <dimension ref="A1:CP48"/>
  <sheetViews>
    <sheetView showGridLines="0" zoomScaleNormal="100" workbookViewId="0">
      <pane ySplit="2" topLeftCell="A4" activePane="bottomLeft" state="frozen"/>
      <selection sqref="A1:D1"/>
      <selection pane="bottomLeft" sqref="A1:XFD1048576"/>
    </sheetView>
  </sheetViews>
  <sheetFormatPr defaultColWidth="7" defaultRowHeight="14.4" x14ac:dyDescent="0.3"/>
  <cols>
    <col min="1" max="27" width="9.109375" style="34" customWidth="1"/>
    <col min="28" max="30" width="11.5546875" style="34" customWidth="1"/>
    <col min="31" max="16384" width="7" style="34"/>
  </cols>
  <sheetData>
    <row r="1" spans="1:94" s="22" customFormat="1" ht="33" customHeight="1" x14ac:dyDescent="0.3">
      <c r="A1" s="85"/>
      <c r="B1" s="85"/>
    </row>
    <row r="2" spans="1:94" s="23" customFormat="1" ht="40.5" customHeight="1" x14ac:dyDescent="0.3">
      <c r="A2" s="89" t="str">
        <f>Eletric_Const_Dados_Graf!B1&amp; " - Investimento em Infraestruturas de Eletricidade e Gás
Dados encadeados em volume (ano de referência = 2016)"</f>
        <v>Portugal - Investimento em Infraestruturas de Eletricidade e Gás
Dados encadeados em volume (ano de referência = 2016)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</row>
    <row r="3" spans="1:94" s="23" customFormat="1" ht="19.5" customHeight="1" x14ac:dyDescent="0.3"/>
    <row r="4" spans="1:94" s="30" customFormat="1" ht="30" customHeight="1" x14ac:dyDescent="0.3">
      <c r="C4" s="29"/>
      <c r="D4" s="29"/>
      <c r="F4" s="29"/>
      <c r="G4" s="29"/>
      <c r="I4" s="29"/>
      <c r="J4" s="29"/>
      <c r="L4" s="29"/>
      <c r="M4" s="29"/>
      <c r="O4" s="29"/>
      <c r="P4" s="29"/>
      <c r="R4" s="29"/>
      <c r="S4" s="29"/>
      <c r="U4" s="29"/>
      <c r="V4" s="29"/>
      <c r="X4" s="29"/>
      <c r="Y4" s="29"/>
      <c r="AA4" s="29"/>
      <c r="AB4" s="29"/>
      <c r="AD4" s="29"/>
      <c r="AE4" s="29"/>
      <c r="AG4" s="29"/>
      <c r="AH4" s="29"/>
      <c r="AJ4" s="29"/>
      <c r="AK4" s="29"/>
      <c r="AM4" s="29"/>
      <c r="AN4" s="29"/>
      <c r="AP4" s="29"/>
      <c r="AQ4" s="29"/>
      <c r="AS4" s="29"/>
      <c r="AT4" s="29"/>
      <c r="AV4" s="29"/>
      <c r="AW4" s="29"/>
      <c r="AY4" s="29"/>
      <c r="AZ4" s="29"/>
      <c r="BB4" s="29"/>
      <c r="BC4" s="29"/>
      <c r="BE4" s="29"/>
      <c r="BF4" s="29"/>
      <c r="BH4" s="29"/>
      <c r="BI4" s="29"/>
      <c r="BK4" s="29"/>
      <c r="BL4" s="29"/>
      <c r="BN4" s="29"/>
      <c r="BO4" s="29"/>
      <c r="BQ4" s="29"/>
      <c r="BR4" s="29"/>
      <c r="BT4" s="29"/>
      <c r="BU4" s="29"/>
      <c r="BW4" s="29"/>
      <c r="BX4" s="29"/>
      <c r="BZ4" s="29"/>
      <c r="CA4" s="29"/>
      <c r="CC4" s="29"/>
      <c r="CD4" s="29"/>
      <c r="CF4" s="29"/>
      <c r="CG4" s="29"/>
      <c r="CI4" s="29"/>
      <c r="CJ4" s="29"/>
      <c r="CL4" s="29"/>
      <c r="CM4" s="29"/>
      <c r="CO4" s="29"/>
      <c r="CP4" s="29"/>
    </row>
    <row r="5" spans="1:94" ht="20.100000000000001" customHeight="1" x14ac:dyDescent="0.3"/>
    <row r="6" spans="1:94" ht="20.100000000000001" customHeight="1" x14ac:dyDescent="0.3"/>
    <row r="7" spans="1:94" ht="20.100000000000001" customHeight="1" x14ac:dyDescent="0.3"/>
    <row r="8" spans="1:94" ht="20.100000000000001" customHeight="1" x14ac:dyDescent="0.3"/>
    <row r="9" spans="1:94" ht="20.100000000000001" customHeight="1" x14ac:dyDescent="0.3"/>
    <row r="10" spans="1:94" ht="20.100000000000001" customHeight="1" x14ac:dyDescent="0.3"/>
    <row r="11" spans="1:94" ht="20.100000000000001" customHeight="1" x14ac:dyDescent="0.3"/>
    <row r="12" spans="1:94" ht="20.100000000000001" customHeight="1" x14ac:dyDescent="0.3"/>
    <row r="13" spans="1:94" ht="20.100000000000001" customHeight="1" x14ac:dyDescent="0.3"/>
    <row r="14" spans="1:94" ht="20.100000000000001" customHeight="1" x14ac:dyDescent="0.3"/>
    <row r="15" spans="1:94" ht="20.100000000000001" customHeight="1" x14ac:dyDescent="0.3"/>
    <row r="16" spans="1:94" ht="20.100000000000001" customHeight="1" x14ac:dyDescent="0.3"/>
    <row r="17" s="34" customFormat="1" ht="20.100000000000001" customHeight="1" x14ac:dyDescent="0.3"/>
    <row r="18" s="34" customFormat="1" ht="20.100000000000001" customHeight="1" x14ac:dyDescent="0.3"/>
    <row r="19" s="34" customFormat="1" ht="20.100000000000001" customHeight="1" x14ac:dyDescent="0.3"/>
    <row r="20" s="34" customFormat="1" ht="20.100000000000001" customHeight="1" x14ac:dyDescent="0.3"/>
    <row r="21" s="34" customFormat="1" ht="20.100000000000001" customHeight="1" x14ac:dyDescent="0.3"/>
    <row r="22" s="34" customFormat="1" ht="20.100000000000001" customHeight="1" x14ac:dyDescent="0.3"/>
    <row r="23" s="34" customFormat="1" ht="20.100000000000001" customHeight="1" x14ac:dyDescent="0.3"/>
    <row r="24" s="34" customFormat="1" ht="20.100000000000001" customHeight="1" x14ac:dyDescent="0.3"/>
    <row r="25" s="34" customFormat="1" ht="20.100000000000001" customHeight="1" x14ac:dyDescent="0.3"/>
    <row r="26" s="34" customFormat="1" ht="20.100000000000001" customHeight="1" x14ac:dyDescent="0.3"/>
    <row r="27" s="34" customFormat="1" ht="20.100000000000001" customHeight="1" x14ac:dyDescent="0.3"/>
    <row r="28" s="34" customFormat="1" ht="20.100000000000001" customHeight="1" x14ac:dyDescent="0.3"/>
    <row r="29" s="34" customFormat="1" ht="20.100000000000001" customHeight="1" x14ac:dyDescent="0.3"/>
    <row r="30" s="34" customFormat="1" ht="20.100000000000001" customHeight="1" x14ac:dyDescent="0.3"/>
    <row r="31" s="34" customFormat="1" ht="20.100000000000001" customHeight="1" x14ac:dyDescent="0.3"/>
    <row r="32" s="34" customFormat="1" ht="20.100000000000001" customHeight="1" x14ac:dyDescent="0.3"/>
    <row r="33" spans="1:24" ht="20.100000000000001" customHeight="1" x14ac:dyDescent="0.3"/>
    <row r="34" spans="1:24" ht="20.100000000000001" customHeight="1" x14ac:dyDescent="0.3"/>
    <row r="35" spans="1:24" ht="20.100000000000001" customHeight="1" x14ac:dyDescent="0.3"/>
    <row r="36" spans="1:24" ht="20.100000000000001" customHeight="1" x14ac:dyDescent="0.3"/>
    <row r="37" spans="1:24" ht="20.100000000000001" customHeight="1" x14ac:dyDescent="0.3"/>
    <row r="38" spans="1:24" ht="20.100000000000001" customHeight="1" x14ac:dyDescent="0.3"/>
    <row r="39" spans="1:24" ht="20.100000000000001" customHeight="1" x14ac:dyDescent="0.3"/>
    <row r="40" spans="1:24" ht="20.100000000000001" customHeight="1" x14ac:dyDescent="0.3"/>
    <row r="41" spans="1:24" ht="20.100000000000001" customHeight="1" x14ac:dyDescent="0.3"/>
    <row r="42" spans="1:24" ht="20.100000000000001" customHeight="1" x14ac:dyDescent="0.3"/>
    <row r="43" spans="1:24" ht="46.5" customHeight="1" x14ac:dyDescent="0.3">
      <c r="A43" s="74" t="s">
        <v>68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</row>
    <row r="44" spans="1:24" x14ac:dyDescent="0.3">
      <c r="A44" s="84" t="str">
        <f>'Eletric Cor NUTS II Tab'!A53</f>
        <v>1995-2022:</v>
      </c>
      <c r="B44" s="84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</row>
    <row r="45" spans="1:24" x14ac:dyDescent="0.3">
      <c r="A45" s="74" t="str">
        <f>'Eletric Cor NUTS II Tab'!A54</f>
        <v>INE, Contas Nacionais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</row>
    <row r="46" spans="1:24" ht="15" customHeight="1" x14ac:dyDescent="0.3">
      <c r="A46" s="74" t="s">
        <v>61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</row>
    <row r="47" spans="1:24" ht="43.8" customHeight="1" x14ac:dyDescent="0.3">
      <c r="A47" s="74" t="s">
        <v>109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</row>
    <row r="48" spans="1:24" ht="54" customHeight="1" x14ac:dyDescent="0.3"/>
  </sheetData>
  <sheetProtection algorithmName="SHA-512" hashValue="FsytZZAXIr4uK8gpz7sSH2qozqAKquVarkF2XZJ9r9d94LS+yUrO4rGHW5EnxM2+gBDBTMfPeC8AGi1xtcV79A==" saltValue="uB6oHNbeLUBZb0h7TTf1Yg==" spinCount="100000" sheet="1" objects="1" scenarios="1" autoFilter="0"/>
  <mergeCells count="7">
    <mergeCell ref="A47:X47"/>
    <mergeCell ref="A1:B1"/>
    <mergeCell ref="A2:X2"/>
    <mergeCell ref="A43:X43"/>
    <mergeCell ref="A44:X44"/>
    <mergeCell ref="A46:X46"/>
    <mergeCell ref="A45:X45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56" fitToHeight="0" orientation="landscape" verticalDpi="300" r:id="rId1"/>
  <headerFooter alignWithMargins="0"/>
  <rowBreaks count="1" manualBreakCount="1">
    <brk id="22" max="16383" man="1"/>
  </rowBreaks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Folha48">
    <tabColor rgb="FF00B050"/>
    <pageSetUpPr fitToPage="1"/>
  </sheetPr>
  <dimension ref="A1:BR57"/>
  <sheetViews>
    <sheetView showGridLines="0" zoomScaleNormal="100" workbookViewId="0">
      <pane xSplit="1" ySplit="4" topLeftCell="B46" activePane="bottomRight" state="frozen"/>
      <selection pane="topRight" activeCell="B1" sqref="B1"/>
      <selection pane="bottomLeft" activeCell="A5" sqref="A5"/>
      <selection pane="bottomRight" activeCell="B49" sqref="B49"/>
    </sheetView>
  </sheetViews>
  <sheetFormatPr defaultColWidth="7" defaultRowHeight="14.4" x14ac:dyDescent="0.3"/>
  <cols>
    <col min="1" max="1" width="6.6640625" style="34" bestFit="1" customWidth="1"/>
    <col min="2" max="2" width="20.5546875" style="34" customWidth="1"/>
    <col min="3" max="4" width="15.109375" style="34" customWidth="1"/>
    <col min="5" max="6" width="11.5546875" style="34" customWidth="1"/>
    <col min="7" max="16384" width="7" style="34"/>
  </cols>
  <sheetData>
    <row r="1" spans="1:70" s="22" customFormat="1" ht="37.5" customHeight="1" x14ac:dyDescent="0.3">
      <c r="A1" s="75" t="s">
        <v>110</v>
      </c>
      <c r="B1" s="75"/>
      <c r="C1" s="75"/>
      <c r="D1" s="75"/>
    </row>
    <row r="2" spans="1:70" s="23" customFormat="1" ht="19.5" customHeight="1" x14ac:dyDescent="0.3">
      <c r="B2" s="25"/>
      <c r="C2" s="24"/>
      <c r="D2" s="25" t="s">
        <v>35</v>
      </c>
    </row>
    <row r="3" spans="1:70" s="23" customFormat="1" ht="19.5" customHeight="1" x14ac:dyDescent="0.3">
      <c r="A3" s="76"/>
      <c r="B3" s="88" t="s">
        <v>36</v>
      </c>
      <c r="C3" s="82"/>
      <c r="D3" s="82"/>
    </row>
    <row r="4" spans="1:70" s="30" customFormat="1" ht="64.5" customHeight="1" x14ac:dyDescent="0.3">
      <c r="A4" s="77"/>
      <c r="B4" s="28" t="s">
        <v>110</v>
      </c>
      <c r="C4" s="28" t="s">
        <v>37</v>
      </c>
      <c r="D4" s="27" t="s">
        <v>38</v>
      </c>
      <c r="F4" s="29"/>
      <c r="G4" s="29"/>
      <c r="I4" s="29"/>
      <c r="J4" s="29"/>
      <c r="L4" s="29"/>
      <c r="M4" s="29"/>
      <c r="O4" s="29"/>
      <c r="P4" s="29"/>
      <c r="R4" s="29"/>
      <c r="S4" s="29"/>
      <c r="U4" s="29"/>
      <c r="V4" s="29"/>
      <c r="X4" s="29"/>
      <c r="Y4" s="29"/>
      <c r="AA4" s="29"/>
      <c r="AB4" s="29"/>
      <c r="AD4" s="29"/>
      <c r="AE4" s="29"/>
      <c r="AG4" s="29"/>
      <c r="AH4" s="29"/>
      <c r="AJ4" s="29"/>
      <c r="AK4" s="29"/>
      <c r="AM4" s="29"/>
      <c r="AN4" s="29"/>
      <c r="AP4" s="29"/>
      <c r="AQ4" s="29"/>
      <c r="AS4" s="29"/>
      <c r="AT4" s="29"/>
      <c r="AV4" s="29"/>
      <c r="AW4" s="29"/>
      <c r="AY4" s="29"/>
      <c r="AZ4" s="29"/>
      <c r="BB4" s="29"/>
      <c r="BC4" s="29"/>
      <c r="BE4" s="29"/>
      <c r="BF4" s="29"/>
      <c r="BH4" s="29"/>
      <c r="BI4" s="29"/>
      <c r="BK4" s="29"/>
      <c r="BL4" s="29"/>
      <c r="BN4" s="29"/>
      <c r="BO4" s="29"/>
      <c r="BQ4" s="29"/>
      <c r="BR4" s="29"/>
    </row>
    <row r="5" spans="1:70" ht="15.9" customHeight="1" x14ac:dyDescent="0.3">
      <c r="A5" s="31">
        <v>1978</v>
      </c>
      <c r="B5" s="33">
        <v>48853.981258630913</v>
      </c>
      <c r="C5" s="33">
        <f>IF(SUM('BdP_Series Longas'!D25*1000)=0,"",SUM('BdP_Series Longas'!D25*1000))</f>
        <v>1489100</v>
      </c>
      <c r="D5" s="33">
        <f>IF(SUM('BdP_Series Longas'!E25*1000)=0,"",SUM('BdP_Series Longas'!E25*1000))</f>
        <v>5039200</v>
      </c>
    </row>
    <row r="6" spans="1:70" ht="15.9" customHeight="1" x14ac:dyDescent="0.3">
      <c r="A6" s="31">
        <f>A5+1</f>
        <v>1979</v>
      </c>
      <c r="B6" s="36">
        <v>20864.379759321371</v>
      </c>
      <c r="C6" s="36">
        <f>IF(SUM('BdP_Series Longas'!D26*1000)=0,"",SUM('BdP_Series Longas'!D26*1000))</f>
        <v>2131000</v>
      </c>
      <c r="D6" s="36">
        <f>IF(SUM('BdP_Series Longas'!E26*1000)=0,"",SUM('BdP_Series Longas'!E26*1000))</f>
        <v>6404400</v>
      </c>
    </row>
    <row r="7" spans="1:70" ht="15.9" customHeight="1" x14ac:dyDescent="0.3">
      <c r="A7" s="31">
        <f t="shared" ref="A7:A50" si="0">A6+1</f>
        <v>1980</v>
      </c>
      <c r="B7" s="36">
        <v>33050.016571315849</v>
      </c>
      <c r="C7" s="36">
        <f>IF(SUM('BdP_Series Longas'!D27*1000)=0,"",SUM('BdP_Series Longas'!D27*1000))</f>
        <v>2428200</v>
      </c>
      <c r="D7" s="36">
        <f>IF(SUM('BdP_Series Longas'!E27*1000)=0,"",SUM('BdP_Series Longas'!E27*1000))</f>
        <v>8356900</v>
      </c>
    </row>
    <row r="8" spans="1:70" ht="15.9" customHeight="1" x14ac:dyDescent="0.3">
      <c r="A8" s="31">
        <f t="shared" si="0"/>
        <v>1981</v>
      </c>
      <c r="B8" s="36">
        <v>35062.383704872766</v>
      </c>
      <c r="C8" s="36">
        <f>IF(SUM('BdP_Series Longas'!D28*1000)=0,"",SUM('BdP_Series Longas'!D28*1000))</f>
        <v>3327100.0000000005</v>
      </c>
      <c r="D8" s="36">
        <f>IF(SUM('BdP_Series Longas'!E28*1000)=0,"",SUM('BdP_Series Longas'!E28*1000))</f>
        <v>10058300</v>
      </c>
    </row>
    <row r="9" spans="1:70" ht="15.9" customHeight="1" x14ac:dyDescent="0.3">
      <c r="A9" s="31">
        <f t="shared" si="0"/>
        <v>1982</v>
      </c>
      <c r="B9" s="36">
        <v>3179.4024172420604</v>
      </c>
      <c r="C9" s="36">
        <f>IF(SUM('BdP_Series Longas'!D29*1000)=0,"",SUM('BdP_Series Longas'!D29*1000))</f>
        <v>3960399.9999999995</v>
      </c>
      <c r="D9" s="36">
        <f>IF(SUM('BdP_Series Longas'!E29*1000)=0,"",SUM('BdP_Series Longas'!E29*1000))</f>
        <v>12147000</v>
      </c>
    </row>
    <row r="10" spans="1:70" ht="15.9" customHeight="1" x14ac:dyDescent="0.3">
      <c r="A10" s="31">
        <f t="shared" si="0"/>
        <v>1983</v>
      </c>
      <c r="B10" s="36">
        <v>1651.3537137502472</v>
      </c>
      <c r="C10" s="36">
        <f>IF(SUM('BdP_Series Longas'!D30*1000)=0,"",SUM('BdP_Series Longas'!D30*1000))</f>
        <v>4837500</v>
      </c>
      <c r="D10" s="36">
        <f>IF(SUM('BdP_Series Longas'!E30*1000)=0,"",SUM('BdP_Series Longas'!E30*1000))</f>
        <v>15440000</v>
      </c>
    </row>
    <row r="11" spans="1:70" ht="15.9" customHeight="1" x14ac:dyDescent="0.3">
      <c r="A11" s="31">
        <f t="shared" si="0"/>
        <v>1984</v>
      </c>
      <c r="B11" s="36">
        <v>1199.5543499704088</v>
      </c>
      <c r="C11" s="36">
        <f>IF(SUM('BdP_Series Longas'!D31*1000)=0,"",SUM('BdP_Series Longas'!D31*1000))</f>
        <v>5235300</v>
      </c>
      <c r="D11" s="36">
        <f>IF(SUM('BdP_Series Longas'!E31*1000)=0,"",SUM('BdP_Series Longas'!E31*1000))</f>
        <v>18949000</v>
      </c>
    </row>
    <row r="12" spans="1:70" ht="15.9" customHeight="1" x14ac:dyDescent="0.3">
      <c r="A12" s="31">
        <f t="shared" si="0"/>
        <v>1985</v>
      </c>
      <c r="B12" s="36">
        <v>2661.3063720654973</v>
      </c>
      <c r="C12" s="36">
        <f>IF(SUM('BdP_Series Longas'!D32*1000)=0,"",SUM('BdP_Series Longas'!D32*1000))</f>
        <v>5999400</v>
      </c>
      <c r="D12" s="36">
        <f>IF(SUM('BdP_Series Longas'!E32*1000)=0,"",SUM('BdP_Series Longas'!E32*1000))</f>
        <v>23226699.999999996</v>
      </c>
    </row>
    <row r="13" spans="1:70" ht="15.9" customHeight="1" x14ac:dyDescent="0.3">
      <c r="A13" s="31">
        <f t="shared" si="0"/>
        <v>1986</v>
      </c>
      <c r="B13" s="36">
        <v>6535.2769777076373</v>
      </c>
      <c r="C13" s="36">
        <f>IF(SUM('BdP_Series Longas'!D33*1000)=0,"",SUM('BdP_Series Longas'!D33*1000))</f>
        <v>7063200</v>
      </c>
      <c r="D13" s="36">
        <f>IF(SUM('BdP_Series Longas'!E33*1000)=0,"",SUM('BdP_Series Longas'!E33*1000))</f>
        <v>28332600</v>
      </c>
    </row>
    <row r="14" spans="1:70" ht="15.9" customHeight="1" x14ac:dyDescent="0.3">
      <c r="A14" s="31">
        <f t="shared" si="0"/>
        <v>1987</v>
      </c>
      <c r="B14" s="36">
        <v>9170.3635825606671</v>
      </c>
      <c r="C14" s="36">
        <f>IF(SUM('BdP_Series Longas'!D34*1000)=0,"",SUM('BdP_Series Longas'!D34*1000))</f>
        <v>9207300</v>
      </c>
      <c r="D14" s="36">
        <f>IF(SUM('BdP_Series Longas'!E34*1000)=0,"",SUM('BdP_Series Longas'!E34*1000))</f>
        <v>33508500</v>
      </c>
    </row>
    <row r="15" spans="1:70" ht="15.9" customHeight="1" x14ac:dyDescent="0.3">
      <c r="A15" s="31">
        <f t="shared" si="0"/>
        <v>1988</v>
      </c>
      <c r="B15" s="36">
        <v>18924.116985598746</v>
      </c>
      <c r="C15" s="36">
        <f>IF(SUM('BdP_Series Longas'!D35*1000)=0,"",SUM('BdP_Series Longas'!D35*1000))</f>
        <v>11703599.999999998</v>
      </c>
      <c r="D15" s="36">
        <f>IF(SUM('BdP_Series Longas'!E35*1000)=0,"",SUM('BdP_Series Longas'!E35*1000))</f>
        <v>40045800</v>
      </c>
    </row>
    <row r="16" spans="1:70" ht="15.9" customHeight="1" x14ac:dyDescent="0.3">
      <c r="A16" s="31">
        <f t="shared" si="0"/>
        <v>1989</v>
      </c>
      <c r="B16" s="36">
        <v>17350.930952850667</v>
      </c>
      <c r="C16" s="36">
        <f>IF(SUM('BdP_Series Longas'!D36*1000)=0,"",SUM('BdP_Series Longas'!D36*1000))</f>
        <v>13409199.999999998</v>
      </c>
      <c r="D16" s="36">
        <f>IF(SUM('BdP_Series Longas'!E36*1000)=0,"",SUM('BdP_Series Longas'!E36*1000))</f>
        <v>47221300</v>
      </c>
    </row>
    <row r="17" spans="1:4" ht="15.9" customHeight="1" x14ac:dyDescent="0.3">
      <c r="A17" s="31">
        <f t="shared" si="0"/>
        <v>1990</v>
      </c>
      <c r="B17" s="36">
        <v>67607.669757348616</v>
      </c>
      <c r="C17" s="36">
        <f>IF(SUM('BdP_Series Longas'!D37*1000)=0,"",SUM('BdP_Series Longas'!D37*1000))</f>
        <v>15365900</v>
      </c>
      <c r="D17" s="36">
        <f>IF(SUM('BdP_Series Longas'!E37*1000)=0,"",SUM('BdP_Series Longas'!E37*1000))</f>
        <v>56692000</v>
      </c>
    </row>
    <row r="18" spans="1:4" ht="15.9" customHeight="1" x14ac:dyDescent="0.3">
      <c r="A18" s="31">
        <f t="shared" si="0"/>
        <v>1991</v>
      </c>
      <c r="B18" s="36">
        <v>51318.639376602892</v>
      </c>
      <c r="C18" s="36">
        <f>IF(SUM('BdP_Series Longas'!D38*1000)=0,"",SUM('BdP_Series Longas'!D38*1000))</f>
        <v>17376300</v>
      </c>
      <c r="D18" s="36">
        <f>IF(SUM('BdP_Series Longas'!E38*1000)=0,"",SUM('BdP_Series Longas'!E38*1000))</f>
        <v>65005299.999999993</v>
      </c>
    </row>
    <row r="19" spans="1:4" ht="15.9" customHeight="1" x14ac:dyDescent="0.3">
      <c r="A19" s="31">
        <f t="shared" si="0"/>
        <v>1992</v>
      </c>
      <c r="B19" s="36">
        <v>213245.36673900182</v>
      </c>
      <c r="C19" s="36">
        <f>IF(SUM('BdP_Series Longas'!D39*1000)=0,"",SUM('BdP_Series Longas'!D39*1000))</f>
        <v>19442000</v>
      </c>
      <c r="D19" s="36">
        <f>IF(SUM('BdP_Series Longas'!E39*1000)=0,"",SUM('BdP_Series Longas'!E39*1000))</f>
        <v>72957600</v>
      </c>
    </row>
    <row r="20" spans="1:4" ht="15.9" customHeight="1" x14ac:dyDescent="0.3">
      <c r="A20" s="31">
        <f t="shared" si="0"/>
        <v>1993</v>
      </c>
      <c r="B20" s="36">
        <v>403135.47583349783</v>
      </c>
      <c r="C20" s="36">
        <f>IF(SUM('BdP_Series Longas'!D40*1000)=0,"",SUM('BdP_Series Longas'!D40*1000))</f>
        <v>18553100</v>
      </c>
      <c r="D20" s="36">
        <f>IF(SUM('BdP_Series Longas'!E40*1000)=0,"",SUM('BdP_Series Longas'!E40*1000))</f>
        <v>76065100</v>
      </c>
    </row>
    <row r="21" spans="1:4" ht="15.9" customHeight="1" x14ac:dyDescent="0.3">
      <c r="A21" s="31">
        <f t="shared" si="0"/>
        <v>1994</v>
      </c>
      <c r="B21" s="36">
        <v>121233.64864864867</v>
      </c>
      <c r="C21" s="36">
        <f>IF(SUM('BdP_Series Longas'!D41*1000)=0,"",SUM('BdP_Series Longas'!D41*1000))</f>
        <v>19235100</v>
      </c>
      <c r="D21" s="36">
        <f>IF(SUM('BdP_Series Longas'!E41*1000)=0,"",SUM('BdP_Series Longas'!E41*1000))</f>
        <v>82468799.999999985</v>
      </c>
    </row>
    <row r="22" spans="1:4" ht="15.9" customHeight="1" x14ac:dyDescent="0.3">
      <c r="A22" s="31">
        <f t="shared" si="0"/>
        <v>1995</v>
      </c>
      <c r="B22" s="36">
        <f>IFERROR(VLOOKUP(A22,'Ref Cor NUTS II Tab_Input'!$B$2:$C$100,2,FALSE),"")</f>
        <v>66418</v>
      </c>
      <c r="C22" s="36">
        <f>IF(SUM('BdP_Series Longas'!D42*1000)=0,"",SUM('BdP_Series Longas'!D42*1000))</f>
        <v>20727200</v>
      </c>
      <c r="D22" s="36">
        <f>IF(SUM('BdP_Series Longas'!E42*1000)=0,"",SUM('BdP_Series Longas'!E42*1000))</f>
        <v>89028600</v>
      </c>
    </row>
    <row r="23" spans="1:4" ht="15.9" customHeight="1" x14ac:dyDescent="0.3">
      <c r="A23" s="31">
        <f t="shared" si="0"/>
        <v>1996</v>
      </c>
      <c r="B23" s="36">
        <f>IFERROR(VLOOKUP(A23,'Ref Cor NUTS II Tab_Input'!$B$2:$C$100,2,FALSE),"")</f>
        <v>79289</v>
      </c>
      <c r="C23" s="36">
        <f>IF(SUM('BdP_Series Longas'!D43*1000)=0,"",SUM('BdP_Series Longas'!D43*1000))</f>
        <v>22478100</v>
      </c>
      <c r="D23" s="36">
        <f>IF(SUM('BdP_Series Longas'!E43*1000)=0,"",SUM('BdP_Series Longas'!E43*1000))</f>
        <v>94351600</v>
      </c>
    </row>
    <row r="24" spans="1:4" ht="15.9" customHeight="1" x14ac:dyDescent="0.3">
      <c r="A24" s="31">
        <f t="shared" si="0"/>
        <v>1997</v>
      </c>
      <c r="B24" s="36">
        <f>IFERROR(VLOOKUP(A24,'Ref Cor NUTS II Tab_Input'!$B$2:$C$100,2,FALSE),"")</f>
        <v>180044</v>
      </c>
      <c r="C24" s="36">
        <f>IF(SUM('BdP_Series Longas'!D44*1000)=0,"",SUM('BdP_Series Longas'!D44*1000))</f>
        <v>26603400</v>
      </c>
      <c r="D24" s="36">
        <f>IF(SUM('BdP_Series Longas'!E44*1000)=0,"",SUM('BdP_Series Longas'!E44*1000))</f>
        <v>102330900</v>
      </c>
    </row>
    <row r="25" spans="1:4" ht="15.9" customHeight="1" x14ac:dyDescent="0.3">
      <c r="A25" s="31">
        <f t="shared" si="0"/>
        <v>1998</v>
      </c>
      <c r="B25" s="36">
        <f>IFERROR(VLOOKUP(A25,'Ref Cor NUTS II Tab_Input'!$B$2:$C$100,2,FALSE),"")</f>
        <v>34150.000000000007</v>
      </c>
      <c r="C25" s="36">
        <f>IF(SUM('BdP_Series Longas'!D45*1000)=0,"",SUM('BdP_Series Longas'!D45*1000))</f>
        <v>30453100</v>
      </c>
      <c r="D25" s="36">
        <f>IF(SUM('BdP_Series Longas'!E45*1000)=0,"",SUM('BdP_Series Longas'!E45*1000))</f>
        <v>111353400</v>
      </c>
    </row>
    <row r="26" spans="1:4" ht="15.9" customHeight="1" x14ac:dyDescent="0.3">
      <c r="A26" s="31">
        <f t="shared" si="0"/>
        <v>1999</v>
      </c>
      <c r="B26" s="36">
        <f>IFERROR(VLOOKUP(A26,'Ref Cor NUTS II Tab_Input'!$B$2:$C$100,2,FALSE),"")</f>
        <v>311884</v>
      </c>
      <c r="C26" s="36">
        <f>IF(SUM('BdP_Series Longas'!D46*1000)=0,"",SUM('BdP_Series Longas'!D46*1000))</f>
        <v>32999900</v>
      </c>
      <c r="D26" s="36">
        <f>IF(SUM('BdP_Series Longas'!E46*1000)=0,"",SUM('BdP_Series Longas'!E46*1000))</f>
        <v>119603300</v>
      </c>
    </row>
    <row r="27" spans="1:4" ht="15.9" customHeight="1" x14ac:dyDescent="0.3">
      <c r="A27" s="31">
        <f t="shared" si="0"/>
        <v>2000</v>
      </c>
      <c r="B27" s="36">
        <f>IFERROR(VLOOKUP(A27,'Ref Cor NUTS II Tab_Input'!$B$2:$C$100,2,FALSE),"")</f>
        <v>366134</v>
      </c>
      <c r="C27" s="36">
        <f>IF(SUM('BdP_Series Longas'!D47*1000)=0,"",SUM('BdP_Series Longas'!D47*1000))</f>
        <v>35959899.999999993</v>
      </c>
      <c r="D27" s="36">
        <f>IF(SUM('BdP_Series Longas'!E47*1000)=0,"",SUM('BdP_Series Longas'!E47*1000))</f>
        <v>128414500</v>
      </c>
    </row>
    <row r="28" spans="1:4" ht="15.9" customHeight="1" x14ac:dyDescent="0.3">
      <c r="A28" s="31">
        <f t="shared" si="0"/>
        <v>2001</v>
      </c>
      <c r="B28" s="36">
        <f>IFERROR(VLOOKUP(A28,'Ref Cor NUTS II Tab_Input'!$B$2:$C$100,2,FALSE),"")</f>
        <v>346466</v>
      </c>
      <c r="C28" s="36">
        <f>IF(SUM('BdP_Series Longas'!D48*1000)=0,"",SUM('BdP_Series Longas'!D48*1000))</f>
        <v>37177399.999999993</v>
      </c>
      <c r="D28" s="36">
        <f>IF(SUM('BdP_Series Longas'!E48*1000)=0,"",SUM('BdP_Series Longas'!E48*1000))</f>
        <v>135775100</v>
      </c>
    </row>
    <row r="29" spans="1:4" ht="15.9" customHeight="1" x14ac:dyDescent="0.3">
      <c r="A29" s="31">
        <f t="shared" si="0"/>
        <v>2002</v>
      </c>
      <c r="B29" s="36">
        <f>IFERROR(VLOOKUP(A29,'Ref Cor NUTS II Tab_Input'!$B$2:$C$100,2,FALSE),"")</f>
        <v>163956.00000000003</v>
      </c>
      <c r="C29" s="36">
        <f>IF(SUM('BdP_Series Longas'!D49*1000)=0,"",SUM('BdP_Series Longas'!D49*1000))</f>
        <v>36860500</v>
      </c>
      <c r="D29" s="36">
        <f>IF(SUM('BdP_Series Longas'!E49*1000)=0,"",SUM('BdP_Series Longas'!E49*1000))</f>
        <v>142554200</v>
      </c>
    </row>
    <row r="30" spans="1:4" ht="15.9" customHeight="1" x14ac:dyDescent="0.3">
      <c r="A30" s="31">
        <f t="shared" si="0"/>
        <v>2003</v>
      </c>
      <c r="B30" s="36">
        <f>IFERROR(VLOOKUP(A30,'Ref Cor NUTS II Tab_Input'!$B$2:$C$100,2,FALSE),"")</f>
        <v>136856</v>
      </c>
      <c r="C30" s="36">
        <f>IF(SUM('BdP_Series Longas'!D50*1000)=0,"",SUM('BdP_Series Longas'!D50*1000))</f>
        <v>34706300</v>
      </c>
      <c r="D30" s="36">
        <f>IF(SUM('BdP_Series Longas'!E50*1000)=0,"",SUM('BdP_Series Longas'!E50*1000))</f>
        <v>146067800</v>
      </c>
    </row>
    <row r="31" spans="1:4" ht="15.9" customHeight="1" x14ac:dyDescent="0.3">
      <c r="A31" s="31">
        <f t="shared" si="0"/>
        <v>2004</v>
      </c>
      <c r="B31" s="36">
        <f>IFERROR(VLOOKUP(A31,'Ref Cor NUTS II Tab_Input'!$B$2:$C$100,2,FALSE),"")</f>
        <v>168591</v>
      </c>
      <c r="C31" s="36">
        <f>IF(SUM('BdP_Series Longas'!D51*1000)=0,"",SUM('BdP_Series Longas'!D51*1000))</f>
        <v>35662700</v>
      </c>
      <c r="D31" s="36">
        <f>IF(SUM('BdP_Series Longas'!E51*1000)=0,"",SUM('BdP_Series Longas'!E51*1000))</f>
        <v>152248400.00000003</v>
      </c>
    </row>
    <row r="32" spans="1:4" ht="15.9" customHeight="1" x14ac:dyDescent="0.3">
      <c r="A32" s="31">
        <f t="shared" si="0"/>
        <v>2005</v>
      </c>
      <c r="B32" s="36">
        <f>IFERROR(VLOOKUP(A32,'Ref Cor NUTS II Tab_Input'!$B$2:$C$100,2,FALSE),"")</f>
        <v>132310</v>
      </c>
      <c r="C32" s="36">
        <f>IF(SUM('BdP_Series Longas'!D52*1000)=0,"",SUM('BdP_Series Longas'!D52*1000))</f>
        <v>36667800</v>
      </c>
      <c r="D32" s="36">
        <f>IF(SUM('BdP_Series Longas'!E52*1000)=0,"",SUM('BdP_Series Longas'!E52*1000))</f>
        <v>158552700</v>
      </c>
    </row>
    <row r="33" spans="1:4" ht="15.9" customHeight="1" x14ac:dyDescent="0.3">
      <c r="A33" s="31">
        <f t="shared" si="0"/>
        <v>2006</v>
      </c>
      <c r="B33" s="36">
        <f>IFERROR(VLOOKUP(A33,'Ref Cor NUTS II Tab_Input'!$B$2:$C$100,2,FALSE),"")</f>
        <v>100807</v>
      </c>
      <c r="C33" s="36">
        <f>IF(SUM('BdP_Series Longas'!D53*1000)=0,"",SUM('BdP_Series Longas'!D53*1000))</f>
        <v>37463200.000000007</v>
      </c>
      <c r="D33" s="36">
        <f>IF(SUM('BdP_Series Longas'!E53*1000)=0,"",SUM('BdP_Series Longas'!E53*1000))</f>
        <v>166260400</v>
      </c>
    </row>
    <row r="34" spans="1:4" ht="15.9" customHeight="1" x14ac:dyDescent="0.3">
      <c r="A34" s="31">
        <f t="shared" si="0"/>
        <v>2007</v>
      </c>
      <c r="B34" s="36">
        <f>IFERROR(VLOOKUP(A34,'Ref Cor NUTS II Tab_Input'!$B$2:$C$100,2,FALSE),"")</f>
        <v>123912</v>
      </c>
      <c r="C34" s="36">
        <f>IF(SUM('BdP_Series Longas'!D54*1000)=0,"",SUM('BdP_Series Longas'!D54*1000))</f>
        <v>39500799.999999993</v>
      </c>
      <c r="D34" s="36">
        <f>IF(SUM('BdP_Series Longas'!E54*1000)=0,"",SUM('BdP_Series Longas'!E54*1000))</f>
        <v>175483400</v>
      </c>
    </row>
    <row r="35" spans="1:4" ht="15.9" customHeight="1" x14ac:dyDescent="0.3">
      <c r="A35" s="31">
        <f t="shared" si="0"/>
        <v>2008</v>
      </c>
      <c r="B35" s="36">
        <f>IFERROR(VLOOKUP(A35,'Ref Cor NUTS II Tab_Input'!$B$2:$C$100,2,FALSE),"")</f>
        <v>327551.99999999994</v>
      </c>
      <c r="C35" s="36">
        <f>IF(SUM('BdP_Series Longas'!D55*1000)=0,"",SUM('BdP_Series Longas'!D55*1000))</f>
        <v>40929000</v>
      </c>
      <c r="D35" s="36">
        <f>IF(SUM('BdP_Series Longas'!E55*1000)=0,"",SUM('BdP_Series Longas'!E55*1000))</f>
        <v>179102800</v>
      </c>
    </row>
    <row r="36" spans="1:4" ht="15.9" customHeight="1" x14ac:dyDescent="0.3">
      <c r="A36" s="31">
        <f t="shared" si="0"/>
        <v>2009</v>
      </c>
      <c r="B36" s="36">
        <f>IFERROR(VLOOKUP(A36,'Ref Cor NUTS II Tab_Input'!$B$2:$C$100,2,FALSE),"")</f>
        <v>352260.99999999994</v>
      </c>
      <c r="C36" s="36">
        <f>IF(SUM('BdP_Series Longas'!D56*1000)=0,"",SUM('BdP_Series Longas'!D56*1000))</f>
        <v>37191100.000000007</v>
      </c>
      <c r="D36" s="36">
        <f>IF(SUM('BdP_Series Longas'!E56*1000)=0,"",SUM('BdP_Series Longas'!E56*1000))</f>
        <v>175416400</v>
      </c>
    </row>
    <row r="37" spans="1:4" ht="15.9" customHeight="1" x14ac:dyDescent="0.3">
      <c r="A37" s="31">
        <f t="shared" si="0"/>
        <v>2010</v>
      </c>
      <c r="B37" s="36">
        <f>IFERROR(VLOOKUP(A37,'Ref Cor NUTS II Tab_Input'!$B$2:$C$100,2,FALSE),"")</f>
        <v>787364</v>
      </c>
      <c r="C37" s="36">
        <f>IF(SUM('BdP_Series Longas'!D57*1000)=0,"",SUM('BdP_Series Longas'!D57*1000))</f>
        <v>36952900</v>
      </c>
      <c r="D37" s="36">
        <f>IF(SUM('BdP_Series Longas'!E57*1000)=0,"",SUM('BdP_Series Longas'!E57*1000))</f>
        <v>179610800.00000003</v>
      </c>
    </row>
    <row r="38" spans="1:4" ht="15.9" customHeight="1" x14ac:dyDescent="0.3">
      <c r="A38" s="31">
        <f t="shared" si="0"/>
        <v>2011</v>
      </c>
      <c r="B38" s="36">
        <f>IFERROR(VLOOKUP(A38,'Ref Cor NUTS II Tab_Input'!$B$2:$C$100,2,FALSE),"")</f>
        <v>646866</v>
      </c>
      <c r="C38" s="36">
        <f>IF(SUM('BdP_Series Longas'!D58*1000)=0,"",SUM('BdP_Series Longas'!D58*1000))</f>
        <v>32437399.999999996</v>
      </c>
      <c r="D38" s="36">
        <f>IF(SUM('BdP_Series Longas'!E58*1000)=0,"",SUM('BdP_Series Longas'!E58*1000))</f>
        <v>176096200</v>
      </c>
    </row>
    <row r="39" spans="1:4" ht="15.9" customHeight="1" x14ac:dyDescent="0.3">
      <c r="A39" s="31">
        <f t="shared" si="0"/>
        <v>2012</v>
      </c>
      <c r="B39" s="36">
        <f>IFERROR(VLOOKUP(A39,'Ref Cor NUTS II Tab_Input'!$B$2:$C$100,2,FALSE),"")</f>
        <v>189677</v>
      </c>
      <c r="C39" s="36">
        <f>IF(SUM('BdP_Series Longas'!D59*1000)=0,"",SUM('BdP_Series Longas'!D59*1000))</f>
        <v>26631600</v>
      </c>
      <c r="D39" s="36">
        <f>IF(SUM('BdP_Series Longas'!E59*1000)=0,"",SUM('BdP_Series Longas'!E59*1000))</f>
        <v>168295599.99999997</v>
      </c>
    </row>
    <row r="40" spans="1:4" ht="15.9" customHeight="1" x14ac:dyDescent="0.3">
      <c r="A40" s="31">
        <f t="shared" si="0"/>
        <v>2013</v>
      </c>
      <c r="B40" s="36">
        <f>IFERROR(VLOOKUP(A40,'Ref Cor NUTS II Tab_Input'!$B$2:$C$100,2,FALSE),"")</f>
        <v>63320.000000000007</v>
      </c>
      <c r="C40" s="36">
        <f>IF(SUM('BdP_Series Longas'!D60*1000)=0,"",SUM('BdP_Series Longas'!D60*1000))</f>
        <v>25150300</v>
      </c>
      <c r="D40" s="36">
        <f>IF(SUM('BdP_Series Longas'!E60*1000)=0,"",SUM('BdP_Series Longas'!E60*1000))</f>
        <v>170492300</v>
      </c>
    </row>
    <row r="41" spans="1:4" ht="15.9" customHeight="1" x14ac:dyDescent="0.3">
      <c r="A41" s="31">
        <f t="shared" si="0"/>
        <v>2014</v>
      </c>
      <c r="B41" s="36">
        <f>IFERROR(VLOOKUP(A41,'Ref Cor NUTS II Tab_Input'!$B$2:$C$100,2,FALSE),"")</f>
        <v>103426</v>
      </c>
      <c r="C41" s="36">
        <f>IF(SUM('BdP_Series Longas'!D61*1000)=0,"",SUM('BdP_Series Longas'!D61*1000))</f>
        <v>26012699.999999996</v>
      </c>
      <c r="D41" s="36">
        <f>IF(SUM('BdP_Series Longas'!E61*1000)=0,"",SUM('BdP_Series Longas'!E61*1000))</f>
        <v>173053700</v>
      </c>
    </row>
    <row r="42" spans="1:4" ht="15.9" customHeight="1" x14ac:dyDescent="0.3">
      <c r="A42" s="31">
        <f t="shared" si="0"/>
        <v>2015</v>
      </c>
      <c r="B42" s="36">
        <f>IFERROR(VLOOKUP(A42,'Ref Cor NUTS II Tab_Input'!$B$2:$C$100,2,FALSE),"")</f>
        <v>67788.000000000015</v>
      </c>
      <c r="C42" s="36">
        <f>IF(SUM('BdP_Series Longas'!D62*1000)=0,"",SUM('BdP_Series Longas'!D62*1000))</f>
        <v>27886500</v>
      </c>
      <c r="D42" s="36">
        <f>IF(SUM('BdP_Series Longas'!E62*1000)=0,"",SUM('BdP_Series Longas'!E62*1000))</f>
        <v>179713200</v>
      </c>
    </row>
    <row r="43" spans="1:4" ht="15.9" customHeight="1" x14ac:dyDescent="0.3">
      <c r="A43" s="31">
        <f t="shared" si="0"/>
        <v>2016</v>
      </c>
      <c r="B43" s="36">
        <f>IFERROR(VLOOKUP(A43,'Ref Cor NUTS II Tab_Input'!$B$2:$C$100,2,FALSE),"")</f>
        <v>90338</v>
      </c>
      <c r="C43" s="36">
        <f>IF(SUM('BdP_Series Longas'!D63*1000)=0,"",SUM('BdP_Series Longas'!D63*1000))</f>
        <v>28893300</v>
      </c>
      <c r="D43" s="36">
        <f>IF(SUM('BdP_Series Longas'!E63*1000)=0,"",SUM('BdP_Series Longas'!E63*1000))</f>
        <v>186489800</v>
      </c>
    </row>
    <row r="44" spans="1:4" ht="15.9" customHeight="1" x14ac:dyDescent="0.3">
      <c r="A44" s="31">
        <f t="shared" si="0"/>
        <v>2017</v>
      </c>
      <c r="B44" s="36">
        <f>IFERROR(VLOOKUP(A44,'Ref Cor NUTS II Tab_Input'!$B$2:$C$100,2,FALSE),"")</f>
        <v>71506</v>
      </c>
      <c r="C44" s="36">
        <f>IF(SUM('BdP_Series Longas'!D64*1000)=0,"",SUM('BdP_Series Longas'!D64*1000))</f>
        <v>32887699.999999996</v>
      </c>
      <c r="D44" s="36">
        <f>IF(SUM('BdP_Series Longas'!E64*1000)=0,"",SUM('BdP_Series Longas'!E64*1000))</f>
        <v>195947100</v>
      </c>
    </row>
    <row r="45" spans="1:4" ht="15.9" customHeight="1" x14ac:dyDescent="0.3">
      <c r="A45" s="31">
        <f t="shared" si="0"/>
        <v>2018</v>
      </c>
      <c r="B45" s="36">
        <f>IFERROR(VLOOKUP(A45,'Ref Cor NUTS II Tab_Input'!$B$2:$C$100,2,FALSE),"")</f>
        <v>150781</v>
      </c>
      <c r="C45" s="36">
        <f>IF(SUM('BdP_Series Longas'!D65*1000)=0,"",SUM('BdP_Series Longas'!D65*1000))</f>
        <v>35953400</v>
      </c>
      <c r="D45" s="36">
        <f>IF(SUM('BdP_Series Longas'!E65*1000)=0,"",SUM('BdP_Series Longas'!E65*1000))</f>
        <v>205184200</v>
      </c>
    </row>
    <row r="46" spans="1:4" ht="15.9" customHeight="1" x14ac:dyDescent="0.3">
      <c r="A46" s="31">
        <f t="shared" si="0"/>
        <v>2019</v>
      </c>
      <c r="B46" s="36">
        <f>IFERROR(VLOOKUP(A46,'Ref Cor NUTS II Tab_Input'!$B$2:$C$100,2,FALSE),"")</f>
        <v>174613.99999999997</v>
      </c>
      <c r="C46" s="36">
        <f>IF(SUM('BdP_Series Longas'!D66*1000)=0,"",SUM('BdP_Series Longas'!D66*1000))</f>
        <v>38815100</v>
      </c>
      <c r="D46" s="36">
        <f>IF(SUM('BdP_Series Longas'!E66*1000)=0,"",SUM('BdP_Series Longas'!E66*1000))</f>
        <v>214374700</v>
      </c>
    </row>
    <row r="47" spans="1:4" ht="15.9" customHeight="1" x14ac:dyDescent="0.3">
      <c r="A47" s="31">
        <f t="shared" si="0"/>
        <v>2020</v>
      </c>
      <c r="B47" s="36">
        <f>IFERROR(VLOOKUP(A47,'Ref Cor NUTS II Tab_Input'!$B$2:$C$100,2,FALSE),"")</f>
        <v>132905</v>
      </c>
      <c r="C47" s="36">
        <f>IF(SUM('BdP_Series Longas'!D67*1000)=0,"",SUM('BdP_Series Longas'!D67*1000))</f>
        <v>38509799.999999993</v>
      </c>
      <c r="D47" s="36">
        <f>IF(SUM('BdP_Series Longas'!E67*1000)=0,"",SUM('BdP_Series Longas'!E67*1000))</f>
        <v>200518900.00000003</v>
      </c>
    </row>
    <row r="48" spans="1:4" ht="15.9" customHeight="1" x14ac:dyDescent="0.3">
      <c r="A48" s="31">
        <f t="shared" si="0"/>
        <v>2021</v>
      </c>
      <c r="B48" s="36">
        <f>IFERROR(VLOOKUP(A48,'Ref Cor NUTS II Tab_Input'!$B$2:$C$100,2,FALSE),"")</f>
        <v>118323.00000000001</v>
      </c>
      <c r="C48" s="36">
        <f>IF(SUM('BdP_Series Longas'!D68*1000)=0,"",SUM('BdP_Series Longas'!D68*1000))</f>
        <v>43639400</v>
      </c>
      <c r="D48" s="36">
        <f>IF(SUM('BdP_Series Longas'!E68*1000)=0,"",SUM('BdP_Series Longas'!E68*1000))</f>
        <v>216053300</v>
      </c>
    </row>
    <row r="49" spans="1:4" ht="15.9" customHeight="1" x14ac:dyDescent="0.3">
      <c r="A49" s="31">
        <f t="shared" si="0"/>
        <v>2022</v>
      </c>
      <c r="B49" s="36">
        <f>IFERROR(VLOOKUP(A49,'Ref Cor NUTS II Tab_Input'!$B$2:$C$100,2,FALSE),"")</f>
        <v>133930.99999999997</v>
      </c>
      <c r="C49" s="36">
        <f>IF(SUM('BdP_Series Longas'!D69*1000)=0,"",SUM('BdP_Series Longas'!D69*1000))</f>
        <v>48665500</v>
      </c>
      <c r="D49" s="36">
        <f>IF(SUM('BdP_Series Longas'!E69*1000)=0,"",SUM('BdP_Series Longas'!E69*1000))</f>
        <v>242340900.00000003</v>
      </c>
    </row>
    <row r="50" spans="1:4" ht="15.9" customHeight="1" x14ac:dyDescent="0.3">
      <c r="A50" s="31">
        <f t="shared" si="0"/>
        <v>2023</v>
      </c>
      <c r="B50" s="36" t="str">
        <f>IFERROR(VLOOKUP(A50,'Ref Cor NUTS II Tab_Input'!$B$2:$C$100,2,FALSE),"")</f>
        <v/>
      </c>
      <c r="C50" s="36">
        <f>IF(SUM('BdP_Series Longas'!D70*1000)=0,"",SUM('BdP_Series Longas'!D70*1000))</f>
        <v>51472200</v>
      </c>
      <c r="D50" s="36">
        <f>IF(SUM('BdP_Series Longas'!E70*1000)=0,"",SUM('BdP_Series Longas'!E70*1000))</f>
        <v>265502900.00000003</v>
      </c>
    </row>
    <row r="51" spans="1:4" ht="15.9" customHeight="1" thickBot="1" x14ac:dyDescent="0.35">
      <c r="A51" s="59"/>
      <c r="B51" s="48"/>
      <c r="C51" s="48"/>
      <c r="D51" s="48"/>
    </row>
    <row r="52" spans="1:4" ht="62.4" customHeight="1" x14ac:dyDescent="0.3">
      <c r="A52" s="74" t="s">
        <v>80</v>
      </c>
      <c r="B52" s="74"/>
      <c r="C52" s="74"/>
      <c r="D52" s="74"/>
    </row>
    <row r="53" spans="1:4" ht="15" customHeight="1" x14ac:dyDescent="0.3">
      <c r="A53" s="84" t="str">
        <f>"1995"&amp;"-"&amp;Refinarias_Cor_Dados_Graf!T4&amp;":"</f>
        <v>1995-2022:</v>
      </c>
      <c r="B53" s="84"/>
      <c r="C53" s="84"/>
      <c r="D53" s="84"/>
    </row>
    <row r="54" spans="1:4" x14ac:dyDescent="0.3">
      <c r="A54" s="74" t="s">
        <v>134</v>
      </c>
      <c r="B54" s="74"/>
      <c r="C54" s="74"/>
      <c r="D54" s="74"/>
    </row>
    <row r="55" spans="1:4" x14ac:dyDescent="0.3">
      <c r="A55" s="74" t="s">
        <v>61</v>
      </c>
      <c r="B55" s="74"/>
      <c r="C55" s="74"/>
      <c r="D55" s="74"/>
    </row>
    <row r="56" spans="1:4" ht="40.5" customHeight="1" x14ac:dyDescent="0.3">
      <c r="A56" s="74"/>
      <c r="B56" s="74"/>
      <c r="C56" s="74"/>
      <c r="D56" s="74"/>
    </row>
    <row r="57" spans="1:4" x14ac:dyDescent="0.3">
      <c r="A57" s="40"/>
    </row>
  </sheetData>
  <sheetProtection algorithmName="SHA-512" hashValue="3UTxd9p2vOsqugSy4o+avc0vmRX04dP8+To44NkL38yScoQ0TS8avUMEmz9jYkoqYlupTsJkAnChthdHI8+zUA==" saltValue="9p0/ZAy0pZCjSlD4odCJxA==" spinCount="100000" sheet="1" objects="1" scenarios="1" autoFilter="0"/>
  <mergeCells count="8">
    <mergeCell ref="A55:D55"/>
    <mergeCell ref="A56:D56"/>
    <mergeCell ref="A1:D1"/>
    <mergeCell ref="A3:A4"/>
    <mergeCell ref="A52:D52"/>
    <mergeCell ref="A53:D53"/>
    <mergeCell ref="B3:D3"/>
    <mergeCell ref="A54:D54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fitToHeight="0" orientation="landscape" verticalDpi="300" r:id="rId1"/>
  <headerFooter alignWithMargins="0"/>
  <colBreaks count="1" manualBreakCount="1">
    <brk id="2" max="1048575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Folha49">
    <tabColor rgb="FF00B050"/>
    <pageSetUpPr fitToPage="1"/>
  </sheetPr>
  <dimension ref="A1:XFD47"/>
  <sheetViews>
    <sheetView showGridLines="0" zoomScaleNormal="100" workbookViewId="0">
      <pane ySplit="2" topLeftCell="A15" activePane="bottomLeft" state="frozen"/>
      <selection pane="bottomLeft" activeCell="G1" sqref="G1"/>
    </sheetView>
  </sheetViews>
  <sheetFormatPr defaultColWidth="7" defaultRowHeight="14.4" x14ac:dyDescent="0.3"/>
  <cols>
    <col min="1" max="27" width="9.109375" style="34" customWidth="1"/>
    <col min="28" max="30" width="11.5546875" style="34" customWidth="1"/>
    <col min="31" max="16384" width="7" style="34"/>
  </cols>
  <sheetData>
    <row r="1" spans="1:94" s="22" customFormat="1" ht="33" customHeight="1" x14ac:dyDescent="0.3">
      <c r="A1" s="85"/>
      <c r="B1" s="85"/>
    </row>
    <row r="2" spans="1:94" s="23" customFormat="1" ht="19.5" customHeight="1" x14ac:dyDescent="0.3">
      <c r="A2" s="86" t="str">
        <f>Refinarias_Cor_Dados_Graf!B1&amp; " - Investimento em Infraestruturas de Refinação de Produtos Petrolíferos - Preços correntes"</f>
        <v>Portugal - Investimento em Infraestruturas de Refinação de Produtos Petrolíferos - Preços correntes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</row>
    <row r="3" spans="1:94" s="23" customFormat="1" ht="19.5" customHeight="1" x14ac:dyDescent="0.3"/>
    <row r="4" spans="1:94" s="30" customFormat="1" ht="30" customHeight="1" x14ac:dyDescent="0.3">
      <c r="C4" s="29"/>
      <c r="D4" s="29"/>
      <c r="F4" s="29"/>
      <c r="G4" s="29"/>
      <c r="I4" s="29"/>
      <c r="J4" s="29"/>
      <c r="L4" s="29"/>
      <c r="M4" s="29"/>
      <c r="O4" s="29"/>
      <c r="P4" s="29"/>
      <c r="R4" s="29"/>
      <c r="S4" s="29"/>
      <c r="U4" s="29"/>
      <c r="V4" s="29"/>
      <c r="X4" s="29"/>
      <c r="Y4" s="29"/>
      <c r="AA4" s="29"/>
      <c r="AB4" s="29"/>
      <c r="AD4" s="29"/>
      <c r="AE4" s="29"/>
      <c r="AG4" s="29"/>
      <c r="AH4" s="29"/>
      <c r="AJ4" s="29"/>
      <c r="AK4" s="29"/>
      <c r="AM4" s="29"/>
      <c r="AN4" s="29"/>
      <c r="AP4" s="29"/>
      <c r="AQ4" s="29"/>
      <c r="AS4" s="29"/>
      <c r="AT4" s="29"/>
      <c r="AV4" s="29"/>
      <c r="AW4" s="29"/>
      <c r="AY4" s="29"/>
      <c r="AZ4" s="29"/>
      <c r="BB4" s="29"/>
      <c r="BC4" s="29"/>
      <c r="BE4" s="29"/>
      <c r="BF4" s="29"/>
      <c r="BH4" s="29"/>
      <c r="BI4" s="29"/>
      <c r="BK4" s="29"/>
      <c r="BL4" s="29"/>
      <c r="BN4" s="29"/>
      <c r="BO4" s="29"/>
      <c r="BQ4" s="29"/>
      <c r="BR4" s="29"/>
      <c r="BT4" s="29"/>
      <c r="BU4" s="29"/>
      <c r="BW4" s="29"/>
      <c r="BX4" s="29"/>
      <c r="BZ4" s="29"/>
      <c r="CA4" s="29"/>
      <c r="CC4" s="29"/>
      <c r="CD4" s="29"/>
      <c r="CF4" s="29"/>
      <c r="CG4" s="29"/>
      <c r="CI4" s="29"/>
      <c r="CJ4" s="29"/>
      <c r="CL4" s="29"/>
      <c r="CM4" s="29"/>
      <c r="CO4" s="29"/>
      <c r="CP4" s="29"/>
    </row>
    <row r="5" spans="1:94" ht="20.100000000000001" customHeight="1" x14ac:dyDescent="0.3"/>
    <row r="6" spans="1:94" ht="20.100000000000001" customHeight="1" x14ac:dyDescent="0.3"/>
    <row r="7" spans="1:94" ht="20.100000000000001" customHeight="1" x14ac:dyDescent="0.3"/>
    <row r="8" spans="1:94" ht="20.100000000000001" customHeight="1" x14ac:dyDescent="0.3"/>
    <row r="9" spans="1:94" ht="20.100000000000001" customHeight="1" x14ac:dyDescent="0.3"/>
    <row r="10" spans="1:94" ht="20.100000000000001" customHeight="1" x14ac:dyDescent="0.3"/>
    <row r="11" spans="1:94" ht="20.100000000000001" customHeight="1" x14ac:dyDescent="0.3"/>
    <row r="12" spans="1:94" ht="20.100000000000001" customHeight="1" x14ac:dyDescent="0.3"/>
    <row r="13" spans="1:94" ht="20.100000000000001" customHeight="1" x14ac:dyDescent="0.3"/>
    <row r="14" spans="1:94" ht="20.100000000000001" customHeight="1" x14ac:dyDescent="0.3"/>
    <row r="15" spans="1:94" ht="20.100000000000001" customHeight="1" x14ac:dyDescent="0.3"/>
    <row r="16" spans="1:94" ht="20.100000000000001" customHeight="1" x14ac:dyDescent="0.3"/>
    <row r="17" s="34" customFormat="1" ht="20.100000000000001" customHeight="1" x14ac:dyDescent="0.3"/>
    <row r="18" s="34" customFormat="1" ht="20.100000000000001" customHeight="1" x14ac:dyDescent="0.3"/>
    <row r="19" s="34" customFormat="1" ht="20.100000000000001" customHeight="1" x14ac:dyDescent="0.3"/>
    <row r="20" s="34" customFormat="1" ht="20.100000000000001" customHeight="1" x14ac:dyDescent="0.3"/>
    <row r="21" s="34" customFormat="1" ht="20.100000000000001" customHeight="1" x14ac:dyDescent="0.3"/>
    <row r="22" s="34" customFormat="1" ht="20.100000000000001" customHeight="1" x14ac:dyDescent="0.3"/>
    <row r="23" s="34" customFormat="1" ht="20.100000000000001" customHeight="1" x14ac:dyDescent="0.3"/>
    <row r="24" s="34" customFormat="1" ht="20.100000000000001" customHeight="1" x14ac:dyDescent="0.3"/>
    <row r="25" s="34" customFormat="1" ht="20.100000000000001" customHeight="1" x14ac:dyDescent="0.3"/>
    <row r="26" s="34" customFormat="1" ht="20.100000000000001" customHeight="1" x14ac:dyDescent="0.3"/>
    <row r="27" s="34" customFormat="1" ht="20.100000000000001" customHeight="1" x14ac:dyDescent="0.3"/>
    <row r="28" s="34" customFormat="1" ht="20.100000000000001" customHeight="1" x14ac:dyDescent="0.3"/>
    <row r="29" s="34" customFormat="1" ht="20.100000000000001" customHeight="1" x14ac:dyDescent="0.3"/>
    <row r="30" s="34" customFormat="1" ht="20.100000000000001" customHeight="1" x14ac:dyDescent="0.3"/>
    <row r="31" s="34" customFormat="1" ht="20.100000000000001" customHeight="1" x14ac:dyDescent="0.3"/>
    <row r="32" s="34" customFormat="1" ht="20.100000000000001" customHeight="1" x14ac:dyDescent="0.3"/>
    <row r="33" spans="1:16384" s="34" customFormat="1" ht="20.100000000000001" customHeight="1" x14ac:dyDescent="0.3"/>
    <row r="34" spans="1:16384" s="34" customFormat="1" ht="20.100000000000001" customHeight="1" x14ac:dyDescent="0.3"/>
    <row r="35" spans="1:16384" s="34" customFormat="1" ht="20.100000000000001" customHeight="1" x14ac:dyDescent="0.3"/>
    <row r="36" spans="1:16384" s="34" customFormat="1" ht="20.100000000000001" customHeight="1" x14ac:dyDescent="0.3"/>
    <row r="37" spans="1:16384" s="34" customFormat="1" ht="20.100000000000001" customHeight="1" x14ac:dyDescent="0.3"/>
    <row r="38" spans="1:16384" s="34" customFormat="1" ht="20.100000000000001" customHeight="1" x14ac:dyDescent="0.3"/>
    <row r="39" spans="1:16384" s="34" customFormat="1" ht="20.100000000000001" customHeight="1" x14ac:dyDescent="0.3"/>
    <row r="40" spans="1:16384" s="34" customFormat="1" ht="20.100000000000001" customHeight="1" x14ac:dyDescent="0.3"/>
    <row r="41" spans="1:16384" s="34" customFormat="1" ht="20.100000000000001" customHeight="1" x14ac:dyDescent="0.3"/>
    <row r="42" spans="1:16384" s="34" customFormat="1" ht="20.100000000000001" customHeight="1" x14ac:dyDescent="0.3"/>
    <row r="43" spans="1:16384" s="34" customFormat="1" ht="3" customHeight="1" x14ac:dyDescent="0.3"/>
    <row r="44" spans="1:16384" s="34" customFormat="1" ht="42.75" customHeight="1" x14ac:dyDescent="0.3">
      <c r="A44" s="74" t="s">
        <v>79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37"/>
    </row>
    <row r="45" spans="1:16384" s="34" customFormat="1" x14ac:dyDescent="0.3">
      <c r="A45" s="84" t="str">
        <f>'Refinarias Cor NUTS II Tab'!A53</f>
        <v>1995-2022:</v>
      </c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37"/>
    </row>
    <row r="46" spans="1:16384" s="60" customFormat="1" ht="13.8" x14ac:dyDescent="0.3">
      <c r="A46" s="74" t="s">
        <v>134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  <c r="AD46" s="74"/>
      <c r="AE46" s="74"/>
      <c r="AF46" s="74"/>
      <c r="AG46" s="74"/>
      <c r="AH46" s="74"/>
      <c r="AI46" s="74"/>
      <c r="AJ46" s="74"/>
      <c r="AK46" s="74"/>
      <c r="AL46" s="74"/>
      <c r="AM46" s="74"/>
      <c r="AN46" s="74"/>
      <c r="AO46" s="74"/>
      <c r="AP46" s="74"/>
      <c r="AQ46" s="74"/>
      <c r="AR46" s="74"/>
      <c r="AS46" s="74"/>
      <c r="AT46" s="74"/>
      <c r="AU46" s="74"/>
      <c r="AV46" s="74"/>
      <c r="AW46" s="74"/>
      <c r="AX46" s="74"/>
      <c r="AY46" s="74"/>
      <c r="AZ46" s="74"/>
      <c r="BA46" s="74"/>
      <c r="BB46" s="74"/>
      <c r="BC46" s="74"/>
      <c r="BD46" s="74"/>
      <c r="BE46" s="74"/>
      <c r="BF46" s="74"/>
      <c r="BG46" s="74"/>
      <c r="BH46" s="74"/>
      <c r="BI46" s="74"/>
      <c r="BJ46" s="74"/>
      <c r="BK46" s="74"/>
      <c r="BL46" s="74"/>
      <c r="BM46" s="74"/>
      <c r="BN46" s="74"/>
      <c r="BO46" s="74"/>
      <c r="BP46" s="74"/>
      <c r="BQ46" s="74"/>
      <c r="BR46" s="74"/>
      <c r="BS46" s="74"/>
      <c r="BT46" s="74"/>
      <c r="BU46" s="74"/>
      <c r="BV46" s="74"/>
      <c r="BW46" s="74"/>
      <c r="BX46" s="74"/>
      <c r="BY46" s="74"/>
      <c r="BZ46" s="74"/>
      <c r="CA46" s="74"/>
      <c r="CB46" s="74"/>
      <c r="CC46" s="74"/>
      <c r="CD46" s="74"/>
      <c r="CE46" s="74"/>
      <c r="CF46" s="74"/>
      <c r="CG46" s="74"/>
      <c r="CH46" s="74"/>
      <c r="CI46" s="74"/>
      <c r="CJ46" s="74"/>
      <c r="CK46" s="74"/>
      <c r="CL46" s="74"/>
      <c r="CM46" s="74"/>
      <c r="CN46" s="74"/>
      <c r="CO46" s="74"/>
      <c r="CP46" s="74"/>
      <c r="CQ46" s="74"/>
      <c r="CR46" s="74"/>
      <c r="CS46" s="74"/>
      <c r="CT46" s="74"/>
      <c r="CU46" s="74"/>
      <c r="CV46" s="74"/>
      <c r="CW46" s="74"/>
      <c r="CX46" s="74"/>
      <c r="CY46" s="74"/>
      <c r="CZ46" s="74"/>
      <c r="DA46" s="74"/>
      <c r="DB46" s="74"/>
      <c r="DC46" s="74"/>
      <c r="DD46" s="74"/>
      <c r="DE46" s="74"/>
      <c r="DF46" s="74"/>
      <c r="DG46" s="74"/>
      <c r="DH46" s="74"/>
      <c r="DI46" s="74"/>
      <c r="DJ46" s="74"/>
      <c r="DK46" s="74"/>
      <c r="DL46" s="74"/>
      <c r="DM46" s="74"/>
      <c r="DN46" s="74"/>
      <c r="DO46" s="74"/>
      <c r="DP46" s="74"/>
      <c r="DQ46" s="74"/>
      <c r="DR46" s="74"/>
      <c r="DS46" s="74"/>
      <c r="DT46" s="74"/>
      <c r="DU46" s="74"/>
      <c r="DV46" s="74"/>
      <c r="DW46" s="74"/>
      <c r="DX46" s="74"/>
      <c r="DY46" s="74"/>
      <c r="DZ46" s="74"/>
      <c r="EA46" s="74"/>
      <c r="EB46" s="74"/>
      <c r="EC46" s="74"/>
      <c r="ED46" s="74"/>
      <c r="EE46" s="74"/>
      <c r="EF46" s="74"/>
      <c r="EG46" s="74"/>
      <c r="EH46" s="74"/>
      <c r="EI46" s="74"/>
      <c r="EJ46" s="74"/>
      <c r="EK46" s="74"/>
      <c r="EL46" s="74"/>
      <c r="EM46" s="74"/>
      <c r="EN46" s="74"/>
      <c r="EO46" s="74"/>
      <c r="EP46" s="74"/>
      <c r="EQ46" s="74"/>
      <c r="ER46" s="74"/>
      <c r="ES46" s="74"/>
      <c r="ET46" s="74"/>
      <c r="EU46" s="74"/>
      <c r="EV46" s="74"/>
      <c r="EW46" s="74"/>
      <c r="EX46" s="74"/>
      <c r="EY46" s="74"/>
      <c r="EZ46" s="74"/>
      <c r="FA46" s="74"/>
      <c r="FB46" s="74"/>
      <c r="FC46" s="74"/>
      <c r="FD46" s="74"/>
      <c r="FE46" s="74"/>
      <c r="FF46" s="74"/>
      <c r="FG46" s="74"/>
      <c r="FH46" s="74"/>
      <c r="FI46" s="74"/>
      <c r="FJ46" s="74"/>
      <c r="FK46" s="74"/>
      <c r="FL46" s="74"/>
      <c r="FM46" s="74"/>
      <c r="FN46" s="74"/>
      <c r="FO46" s="74"/>
      <c r="FP46" s="74"/>
      <c r="FQ46" s="74"/>
      <c r="FR46" s="74"/>
      <c r="FS46" s="74"/>
      <c r="FT46" s="74"/>
      <c r="FU46" s="74"/>
      <c r="FV46" s="74"/>
      <c r="FW46" s="74"/>
      <c r="FX46" s="74"/>
      <c r="FY46" s="74"/>
      <c r="FZ46" s="74"/>
      <c r="GA46" s="74"/>
      <c r="GB46" s="74"/>
      <c r="GC46" s="74"/>
      <c r="GD46" s="74"/>
      <c r="GE46" s="74"/>
      <c r="GF46" s="74"/>
      <c r="GG46" s="74"/>
      <c r="GH46" s="74"/>
      <c r="GI46" s="74"/>
      <c r="GJ46" s="74"/>
      <c r="GK46" s="74"/>
      <c r="GL46" s="74"/>
      <c r="GM46" s="74"/>
      <c r="GN46" s="74"/>
      <c r="GO46" s="74"/>
      <c r="GP46" s="74"/>
      <c r="GQ46" s="74"/>
      <c r="GR46" s="74"/>
      <c r="GS46" s="74"/>
      <c r="GT46" s="74"/>
      <c r="GU46" s="74"/>
      <c r="GV46" s="74"/>
      <c r="GW46" s="74"/>
      <c r="GX46" s="74"/>
      <c r="GY46" s="74"/>
      <c r="GZ46" s="74"/>
      <c r="HA46" s="74"/>
      <c r="HB46" s="74"/>
      <c r="HC46" s="74"/>
      <c r="HD46" s="74"/>
      <c r="HE46" s="74"/>
      <c r="HF46" s="74"/>
      <c r="HG46" s="74"/>
      <c r="HH46" s="74"/>
      <c r="HI46" s="74"/>
      <c r="HJ46" s="74"/>
      <c r="HK46" s="74"/>
      <c r="HL46" s="74"/>
      <c r="HM46" s="74"/>
      <c r="HN46" s="74"/>
      <c r="HO46" s="74"/>
      <c r="HP46" s="74"/>
      <c r="HQ46" s="74"/>
      <c r="HR46" s="74"/>
      <c r="HS46" s="74"/>
      <c r="HT46" s="74"/>
      <c r="HU46" s="74"/>
      <c r="HV46" s="74"/>
      <c r="HW46" s="74"/>
      <c r="HX46" s="74"/>
      <c r="HY46" s="74"/>
      <c r="HZ46" s="74"/>
      <c r="IA46" s="74"/>
      <c r="IB46" s="74"/>
      <c r="IC46" s="74"/>
      <c r="ID46" s="74"/>
      <c r="IE46" s="74"/>
      <c r="IF46" s="74"/>
      <c r="IG46" s="74"/>
      <c r="IH46" s="74"/>
      <c r="II46" s="74"/>
      <c r="IJ46" s="74"/>
      <c r="IK46" s="74"/>
      <c r="IL46" s="74"/>
      <c r="IM46" s="74"/>
      <c r="IN46" s="74"/>
      <c r="IO46" s="74"/>
      <c r="IP46" s="74"/>
      <c r="IQ46" s="74"/>
      <c r="IR46" s="74"/>
      <c r="IS46" s="74"/>
      <c r="IT46" s="74"/>
      <c r="IU46" s="74"/>
      <c r="IV46" s="74"/>
      <c r="IW46" s="74"/>
      <c r="IX46" s="74"/>
      <c r="IY46" s="74"/>
      <c r="IZ46" s="74"/>
      <c r="JA46" s="74"/>
      <c r="JB46" s="74"/>
      <c r="JC46" s="74"/>
      <c r="JD46" s="74"/>
      <c r="JE46" s="74"/>
      <c r="JF46" s="74"/>
      <c r="JG46" s="74"/>
      <c r="JH46" s="74"/>
      <c r="JI46" s="74"/>
      <c r="JJ46" s="74"/>
      <c r="JK46" s="74"/>
      <c r="JL46" s="74"/>
      <c r="JM46" s="74"/>
      <c r="JN46" s="74"/>
      <c r="JO46" s="74"/>
      <c r="JP46" s="74"/>
      <c r="JQ46" s="74"/>
      <c r="JR46" s="74"/>
      <c r="JS46" s="74"/>
      <c r="JT46" s="74"/>
      <c r="JU46" s="74"/>
      <c r="JV46" s="74"/>
      <c r="JW46" s="74"/>
      <c r="JX46" s="74"/>
      <c r="JY46" s="74"/>
      <c r="JZ46" s="74"/>
      <c r="KA46" s="74"/>
      <c r="KB46" s="74"/>
      <c r="KC46" s="74"/>
      <c r="KD46" s="74"/>
      <c r="KE46" s="74"/>
      <c r="KF46" s="74"/>
      <c r="KG46" s="74"/>
      <c r="KH46" s="74"/>
      <c r="KI46" s="74"/>
      <c r="KJ46" s="74"/>
      <c r="KK46" s="74"/>
      <c r="KL46" s="74"/>
      <c r="KM46" s="74"/>
      <c r="KN46" s="74"/>
      <c r="KO46" s="74"/>
      <c r="KP46" s="74"/>
      <c r="KQ46" s="74"/>
      <c r="KR46" s="74"/>
      <c r="KS46" s="74"/>
      <c r="KT46" s="74"/>
      <c r="KU46" s="74"/>
      <c r="KV46" s="74"/>
      <c r="KW46" s="74"/>
      <c r="KX46" s="74"/>
      <c r="KY46" s="74"/>
      <c r="KZ46" s="74"/>
      <c r="LA46" s="74"/>
      <c r="LB46" s="74"/>
      <c r="LC46" s="74"/>
      <c r="LD46" s="74"/>
      <c r="LE46" s="74"/>
      <c r="LF46" s="74"/>
      <c r="LG46" s="74"/>
      <c r="LH46" s="74"/>
      <c r="LI46" s="74"/>
      <c r="LJ46" s="74"/>
      <c r="LK46" s="74"/>
      <c r="LL46" s="74"/>
      <c r="LM46" s="74"/>
      <c r="LN46" s="74"/>
      <c r="LO46" s="74"/>
      <c r="LP46" s="74"/>
      <c r="LQ46" s="74"/>
      <c r="LR46" s="74"/>
      <c r="LS46" s="74"/>
      <c r="LT46" s="74"/>
      <c r="LU46" s="74"/>
      <c r="LV46" s="74"/>
      <c r="LW46" s="74"/>
      <c r="LX46" s="74"/>
      <c r="LY46" s="74"/>
      <c r="LZ46" s="74"/>
      <c r="MA46" s="74"/>
      <c r="MB46" s="74"/>
      <c r="MC46" s="74"/>
      <c r="MD46" s="74"/>
      <c r="ME46" s="74"/>
      <c r="MF46" s="74"/>
      <c r="MG46" s="74"/>
      <c r="MH46" s="74"/>
      <c r="MI46" s="74"/>
      <c r="MJ46" s="74"/>
      <c r="MK46" s="74"/>
      <c r="ML46" s="74"/>
      <c r="MM46" s="74"/>
      <c r="MN46" s="74"/>
      <c r="MO46" s="74"/>
      <c r="MP46" s="74"/>
      <c r="MQ46" s="74"/>
      <c r="MR46" s="74"/>
      <c r="MS46" s="74"/>
      <c r="MT46" s="74"/>
      <c r="MU46" s="74"/>
      <c r="MV46" s="74"/>
      <c r="MW46" s="74"/>
      <c r="MX46" s="74"/>
      <c r="MY46" s="74"/>
      <c r="MZ46" s="74"/>
      <c r="NA46" s="74"/>
      <c r="NB46" s="74"/>
      <c r="NC46" s="74"/>
      <c r="ND46" s="74"/>
      <c r="NE46" s="74"/>
      <c r="NF46" s="74"/>
      <c r="NG46" s="74"/>
      <c r="NH46" s="74"/>
      <c r="NI46" s="74"/>
      <c r="NJ46" s="74"/>
      <c r="NK46" s="74"/>
      <c r="NL46" s="74"/>
      <c r="NM46" s="74"/>
      <c r="NN46" s="74"/>
      <c r="NO46" s="74"/>
      <c r="NP46" s="74"/>
      <c r="NQ46" s="74"/>
      <c r="NR46" s="74"/>
      <c r="NS46" s="74"/>
      <c r="NT46" s="74"/>
      <c r="NU46" s="74"/>
      <c r="NV46" s="74"/>
      <c r="NW46" s="74"/>
      <c r="NX46" s="74"/>
      <c r="NY46" s="74"/>
      <c r="NZ46" s="74"/>
      <c r="OA46" s="74"/>
      <c r="OB46" s="74"/>
      <c r="OC46" s="74"/>
      <c r="OD46" s="74"/>
      <c r="OE46" s="74"/>
      <c r="OF46" s="74"/>
      <c r="OG46" s="74"/>
      <c r="OH46" s="74"/>
      <c r="OI46" s="74"/>
      <c r="OJ46" s="74"/>
      <c r="OK46" s="74"/>
      <c r="OL46" s="74"/>
      <c r="OM46" s="74"/>
      <c r="ON46" s="74"/>
      <c r="OO46" s="74"/>
      <c r="OP46" s="74"/>
      <c r="OQ46" s="74"/>
      <c r="OR46" s="74"/>
      <c r="OS46" s="74"/>
      <c r="OT46" s="74"/>
      <c r="OU46" s="74"/>
      <c r="OV46" s="74"/>
      <c r="OW46" s="74"/>
      <c r="OX46" s="74"/>
      <c r="OY46" s="74"/>
      <c r="OZ46" s="74"/>
      <c r="PA46" s="74"/>
      <c r="PB46" s="74"/>
      <c r="PC46" s="74"/>
      <c r="PD46" s="74"/>
      <c r="PE46" s="74"/>
      <c r="PF46" s="74"/>
      <c r="PG46" s="74"/>
      <c r="PH46" s="74"/>
      <c r="PI46" s="74"/>
      <c r="PJ46" s="74"/>
      <c r="PK46" s="74"/>
      <c r="PL46" s="74"/>
      <c r="PM46" s="74"/>
      <c r="PN46" s="74"/>
      <c r="PO46" s="74"/>
      <c r="PP46" s="74"/>
      <c r="PQ46" s="74"/>
      <c r="PR46" s="74"/>
      <c r="PS46" s="74"/>
      <c r="PT46" s="74"/>
      <c r="PU46" s="74"/>
      <c r="PV46" s="74"/>
      <c r="PW46" s="74"/>
      <c r="PX46" s="74"/>
      <c r="PY46" s="74"/>
      <c r="PZ46" s="74"/>
      <c r="QA46" s="74"/>
      <c r="QB46" s="74"/>
      <c r="QC46" s="74"/>
      <c r="QD46" s="74"/>
      <c r="QE46" s="74"/>
      <c r="QF46" s="74"/>
      <c r="QG46" s="74"/>
      <c r="QH46" s="74"/>
      <c r="QI46" s="74"/>
      <c r="QJ46" s="74"/>
      <c r="QK46" s="74"/>
      <c r="QL46" s="74"/>
      <c r="QM46" s="74"/>
      <c r="QN46" s="74"/>
      <c r="QO46" s="74"/>
      <c r="QP46" s="74"/>
      <c r="QQ46" s="74"/>
      <c r="QR46" s="74"/>
      <c r="QS46" s="74"/>
      <c r="QT46" s="74"/>
      <c r="QU46" s="74"/>
      <c r="QV46" s="74"/>
      <c r="QW46" s="74"/>
      <c r="QX46" s="74"/>
      <c r="QY46" s="74"/>
      <c r="QZ46" s="74"/>
      <c r="RA46" s="74"/>
      <c r="RB46" s="74"/>
      <c r="RC46" s="74"/>
      <c r="RD46" s="74"/>
      <c r="RE46" s="74"/>
      <c r="RF46" s="74"/>
      <c r="RG46" s="74"/>
      <c r="RH46" s="74"/>
      <c r="RI46" s="74"/>
      <c r="RJ46" s="74"/>
      <c r="RK46" s="74"/>
      <c r="RL46" s="74"/>
      <c r="RM46" s="74"/>
      <c r="RN46" s="74"/>
      <c r="RO46" s="74"/>
      <c r="RP46" s="74"/>
      <c r="RQ46" s="74"/>
      <c r="RR46" s="74"/>
      <c r="RS46" s="74"/>
      <c r="RT46" s="74"/>
      <c r="RU46" s="74"/>
      <c r="RV46" s="74"/>
      <c r="RW46" s="74"/>
      <c r="RX46" s="74"/>
      <c r="RY46" s="74"/>
      <c r="RZ46" s="74"/>
      <c r="SA46" s="74"/>
      <c r="SB46" s="74"/>
      <c r="SC46" s="74"/>
      <c r="SD46" s="74"/>
      <c r="SE46" s="74"/>
      <c r="SF46" s="74"/>
      <c r="SG46" s="74"/>
      <c r="SH46" s="74"/>
      <c r="SI46" s="74"/>
      <c r="SJ46" s="74"/>
      <c r="SK46" s="74"/>
      <c r="SL46" s="74"/>
      <c r="SM46" s="74"/>
      <c r="SN46" s="74"/>
      <c r="SO46" s="74"/>
      <c r="SP46" s="74"/>
      <c r="SQ46" s="74"/>
      <c r="SR46" s="74"/>
      <c r="SS46" s="74"/>
      <c r="ST46" s="74"/>
      <c r="SU46" s="74"/>
      <c r="SV46" s="74"/>
      <c r="SW46" s="74"/>
      <c r="SX46" s="74"/>
      <c r="SY46" s="74"/>
      <c r="SZ46" s="74"/>
      <c r="TA46" s="74"/>
      <c r="TB46" s="74"/>
      <c r="TC46" s="74"/>
      <c r="TD46" s="74"/>
      <c r="TE46" s="74"/>
      <c r="TF46" s="74"/>
      <c r="TG46" s="74"/>
      <c r="TH46" s="74"/>
      <c r="TI46" s="74"/>
      <c r="TJ46" s="74"/>
      <c r="TK46" s="74"/>
      <c r="TL46" s="74"/>
      <c r="TM46" s="74"/>
      <c r="TN46" s="74"/>
      <c r="TO46" s="74"/>
      <c r="TP46" s="74"/>
      <c r="TQ46" s="74"/>
      <c r="TR46" s="74"/>
      <c r="TS46" s="74"/>
      <c r="TT46" s="74"/>
      <c r="TU46" s="74"/>
      <c r="TV46" s="74"/>
      <c r="TW46" s="74"/>
      <c r="TX46" s="74"/>
      <c r="TY46" s="74"/>
      <c r="TZ46" s="74"/>
      <c r="UA46" s="74"/>
      <c r="UB46" s="74"/>
      <c r="UC46" s="74"/>
      <c r="UD46" s="74"/>
      <c r="UE46" s="74"/>
      <c r="UF46" s="74"/>
      <c r="UG46" s="74"/>
      <c r="UH46" s="74"/>
      <c r="UI46" s="74"/>
      <c r="UJ46" s="74"/>
      <c r="UK46" s="74"/>
      <c r="UL46" s="74"/>
      <c r="UM46" s="74"/>
      <c r="UN46" s="74"/>
      <c r="UO46" s="74"/>
      <c r="UP46" s="74"/>
      <c r="UQ46" s="74"/>
      <c r="UR46" s="74"/>
      <c r="US46" s="74"/>
      <c r="UT46" s="74"/>
      <c r="UU46" s="74"/>
      <c r="UV46" s="74"/>
      <c r="UW46" s="74"/>
      <c r="UX46" s="74"/>
      <c r="UY46" s="74"/>
      <c r="UZ46" s="74"/>
      <c r="VA46" s="74"/>
      <c r="VB46" s="74"/>
      <c r="VC46" s="74"/>
      <c r="VD46" s="74"/>
      <c r="VE46" s="74"/>
      <c r="VF46" s="74"/>
      <c r="VG46" s="74"/>
      <c r="VH46" s="74"/>
      <c r="VI46" s="74"/>
      <c r="VJ46" s="74"/>
      <c r="VK46" s="74"/>
      <c r="VL46" s="74"/>
      <c r="VM46" s="74"/>
      <c r="VN46" s="74"/>
      <c r="VO46" s="74"/>
      <c r="VP46" s="74"/>
      <c r="VQ46" s="74"/>
      <c r="VR46" s="74"/>
      <c r="VS46" s="74"/>
      <c r="VT46" s="74"/>
      <c r="VU46" s="74"/>
      <c r="VV46" s="74"/>
      <c r="VW46" s="74"/>
      <c r="VX46" s="74"/>
      <c r="VY46" s="74"/>
      <c r="VZ46" s="74"/>
      <c r="WA46" s="74"/>
      <c r="WB46" s="74"/>
      <c r="WC46" s="74"/>
      <c r="WD46" s="74"/>
      <c r="WE46" s="74"/>
      <c r="WF46" s="74"/>
      <c r="WG46" s="74"/>
      <c r="WH46" s="74"/>
      <c r="WI46" s="74"/>
      <c r="WJ46" s="74"/>
      <c r="WK46" s="74"/>
      <c r="WL46" s="74"/>
      <c r="WM46" s="74"/>
      <c r="WN46" s="74"/>
      <c r="WO46" s="74"/>
      <c r="WP46" s="74"/>
      <c r="WQ46" s="74"/>
      <c r="WR46" s="74"/>
      <c r="WS46" s="74"/>
      <c r="WT46" s="74"/>
      <c r="WU46" s="74"/>
      <c r="WV46" s="74"/>
      <c r="WW46" s="74"/>
      <c r="WX46" s="74"/>
      <c r="WY46" s="74"/>
      <c r="WZ46" s="74"/>
      <c r="XA46" s="74"/>
      <c r="XB46" s="74"/>
      <c r="XC46" s="74"/>
      <c r="XD46" s="74"/>
      <c r="XE46" s="74"/>
      <c r="XF46" s="74"/>
      <c r="XG46" s="74"/>
      <c r="XH46" s="74"/>
      <c r="XI46" s="74"/>
      <c r="XJ46" s="74"/>
      <c r="XK46" s="74"/>
      <c r="XL46" s="74"/>
      <c r="XM46" s="74"/>
      <c r="XN46" s="74"/>
      <c r="XO46" s="74"/>
      <c r="XP46" s="74"/>
      <c r="XQ46" s="74"/>
      <c r="XR46" s="74"/>
      <c r="XS46" s="74"/>
      <c r="XT46" s="74"/>
      <c r="XU46" s="74"/>
      <c r="XV46" s="74"/>
      <c r="XW46" s="74"/>
      <c r="XX46" s="74"/>
      <c r="XY46" s="74"/>
      <c r="XZ46" s="74"/>
      <c r="YA46" s="74"/>
      <c r="YB46" s="74"/>
      <c r="YC46" s="74"/>
      <c r="YD46" s="74"/>
      <c r="YE46" s="74"/>
      <c r="YF46" s="74"/>
      <c r="YG46" s="74"/>
      <c r="YH46" s="74"/>
      <c r="YI46" s="74"/>
      <c r="YJ46" s="74"/>
      <c r="YK46" s="74"/>
      <c r="YL46" s="74"/>
      <c r="YM46" s="74"/>
      <c r="YN46" s="74"/>
      <c r="YO46" s="74"/>
      <c r="YP46" s="74"/>
      <c r="YQ46" s="74"/>
      <c r="YR46" s="74"/>
      <c r="YS46" s="74"/>
      <c r="YT46" s="74"/>
      <c r="YU46" s="74"/>
      <c r="YV46" s="74"/>
      <c r="YW46" s="74"/>
      <c r="YX46" s="74"/>
      <c r="YY46" s="74"/>
      <c r="YZ46" s="74"/>
      <c r="ZA46" s="74"/>
      <c r="ZB46" s="74"/>
      <c r="ZC46" s="74"/>
      <c r="ZD46" s="74"/>
      <c r="ZE46" s="74"/>
      <c r="ZF46" s="74"/>
      <c r="ZG46" s="74"/>
      <c r="ZH46" s="74"/>
      <c r="ZI46" s="74"/>
      <c r="ZJ46" s="74"/>
      <c r="ZK46" s="74"/>
      <c r="ZL46" s="74"/>
      <c r="ZM46" s="74"/>
      <c r="ZN46" s="74"/>
      <c r="ZO46" s="74"/>
      <c r="ZP46" s="74"/>
      <c r="ZQ46" s="74"/>
      <c r="ZR46" s="74"/>
      <c r="ZS46" s="74"/>
      <c r="ZT46" s="74"/>
      <c r="ZU46" s="74"/>
      <c r="ZV46" s="74"/>
      <c r="ZW46" s="74"/>
      <c r="ZX46" s="74"/>
      <c r="ZY46" s="74"/>
      <c r="ZZ46" s="74"/>
      <c r="AAA46" s="74"/>
      <c r="AAB46" s="74"/>
      <c r="AAC46" s="74"/>
      <c r="AAD46" s="74"/>
      <c r="AAE46" s="74"/>
      <c r="AAF46" s="74"/>
      <c r="AAG46" s="74"/>
      <c r="AAH46" s="74"/>
      <c r="AAI46" s="74"/>
      <c r="AAJ46" s="74"/>
      <c r="AAK46" s="74"/>
      <c r="AAL46" s="74"/>
      <c r="AAM46" s="74"/>
      <c r="AAN46" s="74"/>
      <c r="AAO46" s="74"/>
      <c r="AAP46" s="74"/>
      <c r="AAQ46" s="74"/>
      <c r="AAR46" s="74"/>
      <c r="AAS46" s="74"/>
      <c r="AAT46" s="74"/>
      <c r="AAU46" s="74"/>
      <c r="AAV46" s="74"/>
      <c r="AAW46" s="74"/>
      <c r="AAX46" s="74"/>
      <c r="AAY46" s="74"/>
      <c r="AAZ46" s="74"/>
      <c r="ABA46" s="74"/>
      <c r="ABB46" s="74"/>
      <c r="ABC46" s="74"/>
      <c r="ABD46" s="74"/>
      <c r="ABE46" s="74"/>
      <c r="ABF46" s="74"/>
      <c r="ABG46" s="74"/>
      <c r="ABH46" s="74"/>
      <c r="ABI46" s="74"/>
      <c r="ABJ46" s="74"/>
      <c r="ABK46" s="74"/>
      <c r="ABL46" s="74"/>
      <c r="ABM46" s="74"/>
      <c r="ABN46" s="74"/>
      <c r="ABO46" s="74"/>
      <c r="ABP46" s="74"/>
      <c r="ABQ46" s="74"/>
      <c r="ABR46" s="74"/>
      <c r="ABS46" s="74"/>
      <c r="ABT46" s="74"/>
      <c r="ABU46" s="74"/>
      <c r="ABV46" s="74"/>
      <c r="ABW46" s="74"/>
      <c r="ABX46" s="74"/>
      <c r="ABY46" s="74"/>
      <c r="ABZ46" s="74"/>
      <c r="ACA46" s="74"/>
      <c r="ACB46" s="74"/>
      <c r="ACC46" s="74"/>
      <c r="ACD46" s="74"/>
      <c r="ACE46" s="74"/>
      <c r="ACF46" s="74"/>
      <c r="ACG46" s="74"/>
      <c r="ACH46" s="74"/>
      <c r="ACI46" s="74"/>
      <c r="ACJ46" s="74"/>
      <c r="ACK46" s="74"/>
      <c r="ACL46" s="74"/>
      <c r="ACM46" s="74"/>
      <c r="ACN46" s="74"/>
      <c r="ACO46" s="74"/>
      <c r="ACP46" s="74"/>
      <c r="ACQ46" s="74"/>
      <c r="ACR46" s="74"/>
      <c r="ACS46" s="74"/>
      <c r="ACT46" s="74"/>
      <c r="ACU46" s="74"/>
      <c r="ACV46" s="74"/>
      <c r="ACW46" s="74"/>
      <c r="ACX46" s="74"/>
      <c r="ACY46" s="74"/>
      <c r="ACZ46" s="74"/>
      <c r="ADA46" s="74"/>
      <c r="ADB46" s="74"/>
      <c r="ADC46" s="74"/>
      <c r="ADD46" s="74"/>
      <c r="ADE46" s="74"/>
      <c r="ADF46" s="74"/>
      <c r="ADG46" s="74"/>
      <c r="ADH46" s="74"/>
      <c r="ADI46" s="74"/>
      <c r="ADJ46" s="74"/>
      <c r="ADK46" s="74"/>
      <c r="ADL46" s="74"/>
      <c r="ADM46" s="74"/>
      <c r="ADN46" s="74"/>
      <c r="ADO46" s="74"/>
      <c r="ADP46" s="74"/>
      <c r="ADQ46" s="74"/>
      <c r="ADR46" s="74"/>
      <c r="ADS46" s="74"/>
      <c r="ADT46" s="74"/>
      <c r="ADU46" s="74"/>
      <c r="ADV46" s="74"/>
      <c r="ADW46" s="74"/>
      <c r="ADX46" s="74"/>
      <c r="ADY46" s="74"/>
      <c r="ADZ46" s="74"/>
      <c r="AEA46" s="74"/>
      <c r="AEB46" s="74"/>
      <c r="AEC46" s="74"/>
      <c r="AED46" s="74"/>
      <c r="AEE46" s="74"/>
      <c r="AEF46" s="74"/>
      <c r="AEG46" s="74"/>
      <c r="AEH46" s="74"/>
      <c r="AEI46" s="74"/>
      <c r="AEJ46" s="74"/>
      <c r="AEK46" s="74"/>
      <c r="AEL46" s="74"/>
      <c r="AEM46" s="74"/>
      <c r="AEN46" s="74"/>
      <c r="AEO46" s="74"/>
      <c r="AEP46" s="74"/>
      <c r="AEQ46" s="74"/>
      <c r="AER46" s="74"/>
      <c r="AES46" s="74"/>
      <c r="AET46" s="74"/>
      <c r="AEU46" s="74"/>
      <c r="AEV46" s="74"/>
      <c r="AEW46" s="74"/>
      <c r="AEX46" s="74"/>
      <c r="AEY46" s="74"/>
      <c r="AEZ46" s="74"/>
      <c r="AFA46" s="74"/>
      <c r="AFB46" s="74"/>
      <c r="AFC46" s="74"/>
      <c r="AFD46" s="74"/>
      <c r="AFE46" s="74"/>
      <c r="AFF46" s="74"/>
      <c r="AFG46" s="74"/>
      <c r="AFH46" s="74"/>
      <c r="AFI46" s="74"/>
      <c r="AFJ46" s="74"/>
      <c r="AFK46" s="74"/>
      <c r="AFL46" s="74"/>
      <c r="AFM46" s="74"/>
      <c r="AFN46" s="74"/>
      <c r="AFO46" s="74"/>
      <c r="AFP46" s="74"/>
      <c r="AFQ46" s="74"/>
      <c r="AFR46" s="74"/>
      <c r="AFS46" s="74"/>
      <c r="AFT46" s="74"/>
      <c r="AFU46" s="74"/>
      <c r="AFV46" s="74"/>
      <c r="AFW46" s="74"/>
      <c r="AFX46" s="74"/>
      <c r="AFY46" s="74"/>
      <c r="AFZ46" s="74"/>
      <c r="AGA46" s="74"/>
      <c r="AGB46" s="74"/>
      <c r="AGC46" s="74"/>
      <c r="AGD46" s="74"/>
      <c r="AGE46" s="74"/>
      <c r="AGF46" s="74"/>
      <c r="AGG46" s="74"/>
      <c r="AGH46" s="74"/>
      <c r="AGI46" s="74"/>
      <c r="AGJ46" s="74"/>
      <c r="AGK46" s="74"/>
      <c r="AGL46" s="74"/>
      <c r="AGM46" s="74"/>
      <c r="AGN46" s="74"/>
      <c r="AGO46" s="74"/>
      <c r="AGP46" s="74"/>
      <c r="AGQ46" s="74"/>
      <c r="AGR46" s="74"/>
      <c r="AGS46" s="74"/>
      <c r="AGT46" s="74"/>
      <c r="AGU46" s="74"/>
      <c r="AGV46" s="74"/>
      <c r="AGW46" s="74"/>
      <c r="AGX46" s="74"/>
      <c r="AGY46" s="74"/>
      <c r="AGZ46" s="74"/>
      <c r="AHA46" s="74"/>
      <c r="AHB46" s="74"/>
      <c r="AHC46" s="74"/>
      <c r="AHD46" s="74"/>
      <c r="AHE46" s="74"/>
      <c r="AHF46" s="74"/>
      <c r="AHG46" s="74"/>
      <c r="AHH46" s="74"/>
      <c r="AHI46" s="74"/>
      <c r="AHJ46" s="74"/>
      <c r="AHK46" s="74"/>
      <c r="AHL46" s="74"/>
      <c r="AHM46" s="74"/>
      <c r="AHN46" s="74"/>
      <c r="AHO46" s="74"/>
      <c r="AHP46" s="74"/>
      <c r="AHQ46" s="74"/>
      <c r="AHR46" s="74"/>
      <c r="AHS46" s="74"/>
      <c r="AHT46" s="74"/>
      <c r="AHU46" s="74"/>
      <c r="AHV46" s="74"/>
      <c r="AHW46" s="74"/>
      <c r="AHX46" s="74"/>
      <c r="AHY46" s="74"/>
      <c r="AHZ46" s="74"/>
      <c r="AIA46" s="74"/>
      <c r="AIB46" s="74"/>
      <c r="AIC46" s="74"/>
      <c r="AID46" s="74"/>
      <c r="AIE46" s="74"/>
      <c r="AIF46" s="74"/>
      <c r="AIG46" s="74"/>
      <c r="AIH46" s="74"/>
      <c r="AII46" s="74"/>
      <c r="AIJ46" s="74"/>
      <c r="AIK46" s="74"/>
      <c r="AIL46" s="74"/>
      <c r="AIM46" s="74"/>
      <c r="AIN46" s="74"/>
      <c r="AIO46" s="74"/>
      <c r="AIP46" s="74"/>
      <c r="AIQ46" s="74"/>
      <c r="AIR46" s="74"/>
      <c r="AIS46" s="74"/>
      <c r="AIT46" s="74"/>
      <c r="AIU46" s="74"/>
      <c r="AIV46" s="74"/>
      <c r="AIW46" s="74"/>
      <c r="AIX46" s="74"/>
      <c r="AIY46" s="74"/>
      <c r="AIZ46" s="74"/>
      <c r="AJA46" s="74"/>
      <c r="AJB46" s="74"/>
      <c r="AJC46" s="74"/>
      <c r="AJD46" s="74"/>
      <c r="AJE46" s="74"/>
      <c r="AJF46" s="74"/>
      <c r="AJG46" s="74"/>
      <c r="AJH46" s="74"/>
      <c r="AJI46" s="74"/>
      <c r="AJJ46" s="74"/>
      <c r="AJK46" s="74"/>
      <c r="AJL46" s="74"/>
      <c r="AJM46" s="74"/>
      <c r="AJN46" s="74"/>
      <c r="AJO46" s="74"/>
      <c r="AJP46" s="74"/>
      <c r="AJQ46" s="74"/>
      <c r="AJR46" s="74"/>
      <c r="AJS46" s="74"/>
      <c r="AJT46" s="74"/>
      <c r="AJU46" s="74"/>
      <c r="AJV46" s="74"/>
      <c r="AJW46" s="74"/>
      <c r="AJX46" s="74"/>
      <c r="AJY46" s="74"/>
      <c r="AJZ46" s="74"/>
      <c r="AKA46" s="74"/>
      <c r="AKB46" s="74"/>
      <c r="AKC46" s="74"/>
      <c r="AKD46" s="74"/>
      <c r="AKE46" s="74"/>
      <c r="AKF46" s="74"/>
      <c r="AKG46" s="74"/>
      <c r="AKH46" s="74"/>
      <c r="AKI46" s="74"/>
      <c r="AKJ46" s="74"/>
      <c r="AKK46" s="74"/>
      <c r="AKL46" s="74"/>
      <c r="AKM46" s="74"/>
      <c r="AKN46" s="74"/>
      <c r="AKO46" s="74"/>
      <c r="AKP46" s="74"/>
      <c r="AKQ46" s="74"/>
      <c r="AKR46" s="74"/>
      <c r="AKS46" s="74"/>
      <c r="AKT46" s="74"/>
      <c r="AKU46" s="74"/>
      <c r="AKV46" s="74"/>
      <c r="AKW46" s="74"/>
      <c r="AKX46" s="74"/>
      <c r="AKY46" s="74"/>
      <c r="AKZ46" s="74"/>
      <c r="ALA46" s="74"/>
      <c r="ALB46" s="74"/>
      <c r="ALC46" s="74"/>
      <c r="ALD46" s="74"/>
      <c r="ALE46" s="74"/>
      <c r="ALF46" s="74"/>
      <c r="ALG46" s="74"/>
      <c r="ALH46" s="74"/>
      <c r="ALI46" s="74"/>
      <c r="ALJ46" s="74"/>
      <c r="ALK46" s="74"/>
      <c r="ALL46" s="74"/>
      <c r="ALM46" s="74"/>
      <c r="ALN46" s="74"/>
      <c r="ALO46" s="74"/>
      <c r="ALP46" s="74"/>
      <c r="ALQ46" s="74"/>
      <c r="ALR46" s="74"/>
      <c r="ALS46" s="74"/>
      <c r="ALT46" s="74"/>
      <c r="ALU46" s="74"/>
      <c r="ALV46" s="74"/>
      <c r="ALW46" s="74"/>
      <c r="ALX46" s="74"/>
      <c r="ALY46" s="74"/>
      <c r="ALZ46" s="74"/>
      <c r="AMA46" s="74"/>
      <c r="AMB46" s="74"/>
      <c r="AMC46" s="74"/>
      <c r="AMD46" s="74"/>
      <c r="AME46" s="74"/>
      <c r="AMF46" s="74"/>
      <c r="AMG46" s="74"/>
      <c r="AMH46" s="74"/>
      <c r="AMI46" s="74"/>
      <c r="AMJ46" s="74"/>
      <c r="AMK46" s="74"/>
      <c r="AML46" s="74"/>
      <c r="AMM46" s="74"/>
      <c r="AMN46" s="74"/>
      <c r="AMO46" s="74"/>
      <c r="AMP46" s="74"/>
      <c r="AMQ46" s="74"/>
      <c r="AMR46" s="74"/>
      <c r="AMS46" s="74"/>
      <c r="AMT46" s="74"/>
      <c r="AMU46" s="74"/>
      <c r="AMV46" s="74"/>
      <c r="AMW46" s="74"/>
      <c r="AMX46" s="74"/>
      <c r="AMY46" s="74"/>
      <c r="AMZ46" s="74"/>
      <c r="ANA46" s="74"/>
      <c r="ANB46" s="74"/>
      <c r="ANC46" s="74"/>
      <c r="AND46" s="74"/>
      <c r="ANE46" s="74"/>
      <c r="ANF46" s="74"/>
      <c r="ANG46" s="74"/>
      <c r="ANH46" s="74"/>
      <c r="ANI46" s="74"/>
      <c r="ANJ46" s="74"/>
      <c r="ANK46" s="74"/>
      <c r="ANL46" s="74"/>
      <c r="ANM46" s="74"/>
      <c r="ANN46" s="74"/>
      <c r="ANO46" s="74"/>
      <c r="ANP46" s="74"/>
      <c r="ANQ46" s="74"/>
      <c r="ANR46" s="74"/>
      <c r="ANS46" s="74"/>
      <c r="ANT46" s="74"/>
      <c r="ANU46" s="74"/>
      <c r="ANV46" s="74"/>
      <c r="ANW46" s="74"/>
      <c r="ANX46" s="74"/>
      <c r="ANY46" s="74"/>
      <c r="ANZ46" s="74"/>
      <c r="AOA46" s="74"/>
      <c r="AOB46" s="74"/>
      <c r="AOC46" s="74"/>
      <c r="AOD46" s="74"/>
      <c r="AOE46" s="74"/>
      <c r="AOF46" s="74"/>
      <c r="AOG46" s="74"/>
      <c r="AOH46" s="74"/>
      <c r="AOI46" s="74"/>
      <c r="AOJ46" s="74"/>
      <c r="AOK46" s="74"/>
      <c r="AOL46" s="74"/>
      <c r="AOM46" s="74"/>
      <c r="AON46" s="74"/>
      <c r="AOO46" s="74"/>
      <c r="AOP46" s="74"/>
      <c r="AOQ46" s="74"/>
      <c r="AOR46" s="74"/>
      <c r="AOS46" s="74"/>
      <c r="AOT46" s="74"/>
      <c r="AOU46" s="74"/>
      <c r="AOV46" s="74"/>
      <c r="AOW46" s="74"/>
      <c r="AOX46" s="74"/>
      <c r="AOY46" s="74"/>
      <c r="AOZ46" s="74"/>
      <c r="APA46" s="74"/>
      <c r="APB46" s="74"/>
      <c r="APC46" s="74"/>
      <c r="APD46" s="74"/>
      <c r="APE46" s="74"/>
      <c r="APF46" s="74"/>
      <c r="APG46" s="74"/>
      <c r="APH46" s="74"/>
      <c r="API46" s="74"/>
      <c r="APJ46" s="74"/>
      <c r="APK46" s="74"/>
      <c r="APL46" s="74"/>
      <c r="APM46" s="74"/>
      <c r="APN46" s="74"/>
      <c r="APO46" s="74"/>
      <c r="APP46" s="74"/>
      <c r="APQ46" s="74"/>
      <c r="APR46" s="74"/>
      <c r="APS46" s="74"/>
      <c r="APT46" s="74"/>
      <c r="APU46" s="74"/>
      <c r="APV46" s="74"/>
      <c r="APW46" s="74"/>
      <c r="APX46" s="74"/>
      <c r="APY46" s="74"/>
      <c r="APZ46" s="74"/>
      <c r="AQA46" s="74"/>
      <c r="AQB46" s="74"/>
      <c r="AQC46" s="74"/>
      <c r="AQD46" s="74"/>
      <c r="AQE46" s="74"/>
      <c r="AQF46" s="74"/>
      <c r="AQG46" s="74"/>
      <c r="AQH46" s="74"/>
      <c r="AQI46" s="74"/>
      <c r="AQJ46" s="74"/>
      <c r="AQK46" s="74"/>
      <c r="AQL46" s="74"/>
      <c r="AQM46" s="74"/>
      <c r="AQN46" s="74"/>
      <c r="AQO46" s="74"/>
      <c r="AQP46" s="74"/>
      <c r="AQQ46" s="74"/>
      <c r="AQR46" s="74"/>
      <c r="AQS46" s="74"/>
      <c r="AQT46" s="74"/>
      <c r="AQU46" s="74"/>
      <c r="AQV46" s="74"/>
      <c r="AQW46" s="74"/>
      <c r="AQX46" s="74"/>
      <c r="AQY46" s="74"/>
      <c r="AQZ46" s="74"/>
      <c r="ARA46" s="74"/>
      <c r="ARB46" s="74"/>
      <c r="ARC46" s="74"/>
      <c r="ARD46" s="74"/>
      <c r="ARE46" s="74"/>
      <c r="ARF46" s="74"/>
      <c r="ARG46" s="74"/>
      <c r="ARH46" s="74"/>
      <c r="ARI46" s="74"/>
      <c r="ARJ46" s="74"/>
      <c r="ARK46" s="74"/>
      <c r="ARL46" s="74"/>
      <c r="ARM46" s="74"/>
      <c r="ARN46" s="74"/>
      <c r="ARO46" s="74"/>
      <c r="ARP46" s="74"/>
      <c r="ARQ46" s="74"/>
      <c r="ARR46" s="74"/>
      <c r="ARS46" s="74"/>
      <c r="ART46" s="74"/>
      <c r="ARU46" s="74"/>
      <c r="ARV46" s="74"/>
      <c r="ARW46" s="74"/>
      <c r="ARX46" s="74"/>
      <c r="ARY46" s="74"/>
      <c r="ARZ46" s="74"/>
      <c r="ASA46" s="74"/>
      <c r="ASB46" s="74"/>
      <c r="ASC46" s="74"/>
      <c r="ASD46" s="74"/>
      <c r="ASE46" s="74"/>
      <c r="ASF46" s="74"/>
      <c r="ASG46" s="74"/>
      <c r="ASH46" s="74"/>
      <c r="ASI46" s="74"/>
      <c r="ASJ46" s="74"/>
      <c r="ASK46" s="74"/>
      <c r="ASL46" s="74"/>
      <c r="ASM46" s="74"/>
      <c r="ASN46" s="74"/>
      <c r="ASO46" s="74"/>
      <c r="ASP46" s="74"/>
      <c r="ASQ46" s="74"/>
      <c r="ASR46" s="74"/>
      <c r="ASS46" s="74"/>
      <c r="AST46" s="74"/>
      <c r="ASU46" s="74"/>
      <c r="ASV46" s="74"/>
      <c r="ASW46" s="74"/>
      <c r="ASX46" s="74"/>
      <c r="ASY46" s="74"/>
      <c r="ASZ46" s="74"/>
      <c r="ATA46" s="74"/>
      <c r="ATB46" s="74"/>
      <c r="ATC46" s="74"/>
      <c r="ATD46" s="74"/>
      <c r="ATE46" s="74"/>
      <c r="ATF46" s="74"/>
      <c r="ATG46" s="74"/>
      <c r="ATH46" s="74"/>
      <c r="ATI46" s="74"/>
      <c r="ATJ46" s="74"/>
      <c r="ATK46" s="74"/>
      <c r="ATL46" s="74"/>
      <c r="ATM46" s="74"/>
      <c r="ATN46" s="74"/>
      <c r="ATO46" s="74"/>
      <c r="ATP46" s="74"/>
      <c r="ATQ46" s="74"/>
      <c r="ATR46" s="74"/>
      <c r="ATS46" s="74"/>
      <c r="ATT46" s="74"/>
      <c r="ATU46" s="74"/>
      <c r="ATV46" s="74"/>
      <c r="ATW46" s="74"/>
      <c r="ATX46" s="74"/>
      <c r="ATY46" s="74"/>
      <c r="ATZ46" s="74"/>
      <c r="AUA46" s="74"/>
      <c r="AUB46" s="74"/>
      <c r="AUC46" s="74"/>
      <c r="AUD46" s="74"/>
      <c r="AUE46" s="74"/>
      <c r="AUF46" s="74"/>
      <c r="AUG46" s="74"/>
      <c r="AUH46" s="74"/>
      <c r="AUI46" s="74"/>
      <c r="AUJ46" s="74"/>
      <c r="AUK46" s="74"/>
      <c r="AUL46" s="74"/>
      <c r="AUM46" s="74"/>
      <c r="AUN46" s="74"/>
      <c r="AUO46" s="74"/>
      <c r="AUP46" s="74"/>
      <c r="AUQ46" s="74"/>
      <c r="AUR46" s="74"/>
      <c r="AUS46" s="74"/>
      <c r="AUT46" s="74"/>
      <c r="AUU46" s="74"/>
      <c r="AUV46" s="74"/>
      <c r="AUW46" s="74"/>
      <c r="AUX46" s="74"/>
      <c r="AUY46" s="74"/>
      <c r="AUZ46" s="74"/>
      <c r="AVA46" s="74"/>
      <c r="AVB46" s="74"/>
      <c r="AVC46" s="74"/>
      <c r="AVD46" s="74"/>
      <c r="AVE46" s="74"/>
      <c r="AVF46" s="74"/>
      <c r="AVG46" s="74"/>
      <c r="AVH46" s="74"/>
      <c r="AVI46" s="74"/>
      <c r="AVJ46" s="74"/>
      <c r="AVK46" s="74"/>
      <c r="AVL46" s="74"/>
      <c r="AVM46" s="74"/>
      <c r="AVN46" s="74"/>
      <c r="AVO46" s="74"/>
      <c r="AVP46" s="74"/>
      <c r="AVQ46" s="74"/>
      <c r="AVR46" s="74"/>
      <c r="AVS46" s="74"/>
      <c r="AVT46" s="74"/>
      <c r="AVU46" s="74"/>
      <c r="AVV46" s="74"/>
      <c r="AVW46" s="74"/>
      <c r="AVX46" s="74"/>
      <c r="AVY46" s="74"/>
      <c r="AVZ46" s="74"/>
      <c r="AWA46" s="74"/>
      <c r="AWB46" s="74"/>
      <c r="AWC46" s="74"/>
      <c r="AWD46" s="74"/>
      <c r="AWE46" s="74"/>
      <c r="AWF46" s="74"/>
      <c r="AWG46" s="74"/>
      <c r="AWH46" s="74"/>
      <c r="AWI46" s="74"/>
      <c r="AWJ46" s="74"/>
      <c r="AWK46" s="74"/>
      <c r="AWL46" s="74"/>
      <c r="AWM46" s="74"/>
      <c r="AWN46" s="74"/>
      <c r="AWO46" s="74"/>
      <c r="AWP46" s="74"/>
      <c r="AWQ46" s="74"/>
      <c r="AWR46" s="74"/>
      <c r="AWS46" s="74"/>
      <c r="AWT46" s="74"/>
      <c r="AWU46" s="74"/>
      <c r="AWV46" s="74"/>
      <c r="AWW46" s="74"/>
      <c r="AWX46" s="74"/>
      <c r="AWY46" s="74"/>
      <c r="AWZ46" s="74"/>
      <c r="AXA46" s="74"/>
      <c r="AXB46" s="74"/>
      <c r="AXC46" s="74"/>
      <c r="AXD46" s="74"/>
      <c r="AXE46" s="74"/>
      <c r="AXF46" s="74"/>
      <c r="AXG46" s="74"/>
      <c r="AXH46" s="74"/>
      <c r="AXI46" s="74"/>
      <c r="AXJ46" s="74"/>
      <c r="AXK46" s="74"/>
      <c r="AXL46" s="74"/>
      <c r="AXM46" s="74"/>
      <c r="AXN46" s="74"/>
      <c r="AXO46" s="74"/>
      <c r="AXP46" s="74"/>
      <c r="AXQ46" s="74"/>
      <c r="AXR46" s="74"/>
      <c r="AXS46" s="74"/>
      <c r="AXT46" s="74"/>
      <c r="AXU46" s="74"/>
      <c r="AXV46" s="74"/>
      <c r="AXW46" s="74"/>
      <c r="AXX46" s="74"/>
      <c r="AXY46" s="74"/>
      <c r="AXZ46" s="74"/>
      <c r="AYA46" s="74"/>
      <c r="AYB46" s="74"/>
      <c r="AYC46" s="74"/>
      <c r="AYD46" s="74"/>
      <c r="AYE46" s="74"/>
      <c r="AYF46" s="74"/>
      <c r="AYG46" s="74"/>
      <c r="AYH46" s="74"/>
      <c r="AYI46" s="74"/>
      <c r="AYJ46" s="74"/>
      <c r="AYK46" s="74"/>
      <c r="AYL46" s="74"/>
      <c r="AYM46" s="74"/>
      <c r="AYN46" s="74"/>
      <c r="AYO46" s="74"/>
      <c r="AYP46" s="74"/>
      <c r="AYQ46" s="74"/>
      <c r="AYR46" s="74"/>
      <c r="AYS46" s="74"/>
      <c r="AYT46" s="74"/>
      <c r="AYU46" s="74"/>
      <c r="AYV46" s="74"/>
      <c r="AYW46" s="74"/>
      <c r="AYX46" s="74"/>
      <c r="AYY46" s="74"/>
      <c r="AYZ46" s="74"/>
      <c r="AZA46" s="74"/>
      <c r="AZB46" s="74"/>
      <c r="AZC46" s="74"/>
      <c r="AZD46" s="74"/>
      <c r="AZE46" s="74"/>
      <c r="AZF46" s="74"/>
      <c r="AZG46" s="74"/>
      <c r="AZH46" s="74"/>
      <c r="AZI46" s="74"/>
      <c r="AZJ46" s="74"/>
      <c r="AZK46" s="74"/>
      <c r="AZL46" s="74"/>
      <c r="AZM46" s="74"/>
      <c r="AZN46" s="74"/>
      <c r="AZO46" s="74"/>
      <c r="AZP46" s="74"/>
      <c r="AZQ46" s="74"/>
      <c r="AZR46" s="74"/>
      <c r="AZS46" s="74"/>
      <c r="AZT46" s="74"/>
      <c r="AZU46" s="74"/>
      <c r="AZV46" s="74"/>
      <c r="AZW46" s="74"/>
      <c r="AZX46" s="74"/>
      <c r="AZY46" s="74"/>
      <c r="AZZ46" s="74"/>
      <c r="BAA46" s="74"/>
      <c r="BAB46" s="74"/>
      <c r="BAC46" s="74"/>
      <c r="BAD46" s="74"/>
      <c r="BAE46" s="74"/>
      <c r="BAF46" s="74"/>
      <c r="BAG46" s="74"/>
      <c r="BAH46" s="74"/>
      <c r="BAI46" s="74"/>
      <c r="BAJ46" s="74"/>
      <c r="BAK46" s="74"/>
      <c r="BAL46" s="74"/>
      <c r="BAM46" s="74"/>
      <c r="BAN46" s="74"/>
      <c r="BAO46" s="74"/>
      <c r="BAP46" s="74"/>
      <c r="BAQ46" s="74"/>
      <c r="BAR46" s="74"/>
      <c r="BAS46" s="74"/>
      <c r="BAT46" s="74"/>
      <c r="BAU46" s="74"/>
      <c r="BAV46" s="74"/>
      <c r="BAW46" s="74"/>
      <c r="BAX46" s="74"/>
      <c r="BAY46" s="74"/>
      <c r="BAZ46" s="74"/>
      <c r="BBA46" s="74"/>
      <c r="BBB46" s="74"/>
      <c r="BBC46" s="74"/>
      <c r="BBD46" s="74"/>
      <c r="BBE46" s="74"/>
      <c r="BBF46" s="74"/>
      <c r="BBG46" s="74"/>
      <c r="BBH46" s="74"/>
      <c r="BBI46" s="74"/>
      <c r="BBJ46" s="74"/>
      <c r="BBK46" s="74"/>
      <c r="BBL46" s="74"/>
      <c r="BBM46" s="74"/>
      <c r="BBN46" s="74"/>
      <c r="BBO46" s="74"/>
      <c r="BBP46" s="74"/>
      <c r="BBQ46" s="74"/>
      <c r="BBR46" s="74"/>
      <c r="BBS46" s="74"/>
      <c r="BBT46" s="74"/>
      <c r="BBU46" s="74"/>
      <c r="BBV46" s="74"/>
      <c r="BBW46" s="74"/>
      <c r="BBX46" s="74"/>
      <c r="BBY46" s="74"/>
      <c r="BBZ46" s="74"/>
      <c r="BCA46" s="74"/>
      <c r="BCB46" s="74"/>
      <c r="BCC46" s="74"/>
      <c r="BCD46" s="74"/>
      <c r="BCE46" s="74"/>
      <c r="BCF46" s="74"/>
      <c r="BCG46" s="74"/>
      <c r="BCH46" s="74"/>
      <c r="BCI46" s="74"/>
      <c r="BCJ46" s="74"/>
      <c r="BCK46" s="74"/>
      <c r="BCL46" s="74"/>
      <c r="BCM46" s="74"/>
      <c r="BCN46" s="74"/>
      <c r="BCO46" s="74"/>
      <c r="BCP46" s="74"/>
      <c r="BCQ46" s="74"/>
      <c r="BCR46" s="74"/>
      <c r="BCS46" s="74"/>
      <c r="BCT46" s="74"/>
      <c r="BCU46" s="74"/>
      <c r="BCV46" s="74"/>
      <c r="BCW46" s="74"/>
      <c r="BCX46" s="74"/>
      <c r="BCY46" s="74"/>
      <c r="BCZ46" s="74"/>
      <c r="BDA46" s="74"/>
      <c r="BDB46" s="74"/>
      <c r="BDC46" s="74"/>
      <c r="BDD46" s="74"/>
      <c r="BDE46" s="74"/>
      <c r="BDF46" s="74"/>
      <c r="BDG46" s="74"/>
      <c r="BDH46" s="74"/>
      <c r="BDI46" s="74"/>
      <c r="BDJ46" s="74"/>
      <c r="BDK46" s="74"/>
      <c r="BDL46" s="74"/>
      <c r="BDM46" s="74"/>
      <c r="BDN46" s="74"/>
      <c r="BDO46" s="74"/>
      <c r="BDP46" s="74"/>
      <c r="BDQ46" s="74"/>
      <c r="BDR46" s="74"/>
      <c r="BDS46" s="74"/>
      <c r="BDT46" s="74"/>
      <c r="BDU46" s="74"/>
      <c r="BDV46" s="74"/>
      <c r="BDW46" s="74"/>
      <c r="BDX46" s="74"/>
      <c r="BDY46" s="74"/>
      <c r="BDZ46" s="74"/>
      <c r="BEA46" s="74"/>
      <c r="BEB46" s="74"/>
      <c r="BEC46" s="74"/>
      <c r="BED46" s="74"/>
      <c r="BEE46" s="74"/>
      <c r="BEF46" s="74"/>
      <c r="BEG46" s="74"/>
      <c r="BEH46" s="74"/>
      <c r="BEI46" s="74"/>
      <c r="BEJ46" s="74"/>
      <c r="BEK46" s="74"/>
      <c r="BEL46" s="74"/>
      <c r="BEM46" s="74"/>
      <c r="BEN46" s="74"/>
      <c r="BEO46" s="74"/>
      <c r="BEP46" s="74"/>
      <c r="BEQ46" s="74"/>
      <c r="BER46" s="74"/>
      <c r="BES46" s="74"/>
      <c r="BET46" s="74"/>
      <c r="BEU46" s="74"/>
      <c r="BEV46" s="74"/>
      <c r="BEW46" s="74"/>
      <c r="BEX46" s="74"/>
      <c r="BEY46" s="74"/>
      <c r="BEZ46" s="74"/>
      <c r="BFA46" s="74"/>
      <c r="BFB46" s="74"/>
      <c r="BFC46" s="74"/>
      <c r="BFD46" s="74"/>
      <c r="BFE46" s="74"/>
      <c r="BFF46" s="74"/>
      <c r="BFG46" s="74"/>
      <c r="BFH46" s="74"/>
      <c r="BFI46" s="74"/>
      <c r="BFJ46" s="74"/>
      <c r="BFK46" s="74"/>
      <c r="BFL46" s="74"/>
      <c r="BFM46" s="74"/>
      <c r="BFN46" s="74"/>
      <c r="BFO46" s="74"/>
      <c r="BFP46" s="74"/>
      <c r="BFQ46" s="74"/>
      <c r="BFR46" s="74"/>
      <c r="BFS46" s="74"/>
      <c r="BFT46" s="74"/>
      <c r="BFU46" s="74"/>
      <c r="BFV46" s="74"/>
      <c r="BFW46" s="74"/>
      <c r="BFX46" s="74"/>
      <c r="BFY46" s="74"/>
      <c r="BFZ46" s="74"/>
      <c r="BGA46" s="74"/>
      <c r="BGB46" s="74"/>
      <c r="BGC46" s="74"/>
      <c r="BGD46" s="74"/>
      <c r="BGE46" s="74"/>
      <c r="BGF46" s="74"/>
      <c r="BGG46" s="74"/>
      <c r="BGH46" s="74"/>
      <c r="BGI46" s="74"/>
      <c r="BGJ46" s="74"/>
      <c r="BGK46" s="74"/>
      <c r="BGL46" s="74"/>
      <c r="BGM46" s="74"/>
      <c r="BGN46" s="74"/>
      <c r="BGO46" s="74"/>
      <c r="BGP46" s="74"/>
      <c r="BGQ46" s="74"/>
      <c r="BGR46" s="74"/>
      <c r="BGS46" s="74"/>
      <c r="BGT46" s="74"/>
      <c r="BGU46" s="74"/>
      <c r="BGV46" s="74"/>
      <c r="BGW46" s="74"/>
      <c r="BGX46" s="74"/>
      <c r="BGY46" s="74"/>
      <c r="BGZ46" s="74"/>
      <c r="BHA46" s="74"/>
      <c r="BHB46" s="74"/>
      <c r="BHC46" s="74"/>
      <c r="BHD46" s="74"/>
      <c r="BHE46" s="74"/>
      <c r="BHF46" s="74"/>
      <c r="BHG46" s="74"/>
      <c r="BHH46" s="74"/>
      <c r="BHI46" s="74"/>
      <c r="BHJ46" s="74"/>
      <c r="BHK46" s="74"/>
      <c r="BHL46" s="74"/>
      <c r="BHM46" s="74"/>
      <c r="BHN46" s="74"/>
      <c r="BHO46" s="74"/>
      <c r="BHP46" s="74"/>
      <c r="BHQ46" s="74"/>
      <c r="BHR46" s="74"/>
      <c r="BHS46" s="74"/>
      <c r="BHT46" s="74"/>
      <c r="BHU46" s="74"/>
      <c r="BHV46" s="74"/>
      <c r="BHW46" s="74"/>
      <c r="BHX46" s="74"/>
      <c r="BHY46" s="74"/>
      <c r="BHZ46" s="74"/>
      <c r="BIA46" s="74"/>
      <c r="BIB46" s="74"/>
      <c r="BIC46" s="74"/>
      <c r="BID46" s="74"/>
      <c r="BIE46" s="74"/>
      <c r="BIF46" s="74"/>
      <c r="BIG46" s="74"/>
      <c r="BIH46" s="74"/>
      <c r="BII46" s="74"/>
      <c r="BIJ46" s="74"/>
      <c r="BIK46" s="74"/>
      <c r="BIL46" s="74"/>
      <c r="BIM46" s="74"/>
      <c r="BIN46" s="74"/>
      <c r="BIO46" s="74"/>
      <c r="BIP46" s="74"/>
      <c r="BIQ46" s="74"/>
      <c r="BIR46" s="74"/>
      <c r="BIS46" s="74"/>
      <c r="BIT46" s="74"/>
      <c r="BIU46" s="74"/>
      <c r="BIV46" s="74"/>
      <c r="BIW46" s="74"/>
      <c r="BIX46" s="74"/>
      <c r="BIY46" s="74"/>
      <c r="BIZ46" s="74"/>
      <c r="BJA46" s="74"/>
      <c r="BJB46" s="74"/>
      <c r="BJC46" s="74"/>
      <c r="BJD46" s="74"/>
      <c r="BJE46" s="74"/>
      <c r="BJF46" s="74"/>
      <c r="BJG46" s="74"/>
      <c r="BJH46" s="74"/>
      <c r="BJI46" s="74"/>
      <c r="BJJ46" s="74"/>
      <c r="BJK46" s="74"/>
      <c r="BJL46" s="74"/>
      <c r="BJM46" s="74"/>
      <c r="BJN46" s="74"/>
      <c r="BJO46" s="74"/>
      <c r="BJP46" s="74"/>
      <c r="BJQ46" s="74"/>
      <c r="BJR46" s="74"/>
      <c r="BJS46" s="74"/>
      <c r="BJT46" s="74"/>
      <c r="BJU46" s="74"/>
      <c r="BJV46" s="74"/>
      <c r="BJW46" s="74"/>
      <c r="BJX46" s="74"/>
      <c r="BJY46" s="74"/>
      <c r="BJZ46" s="74"/>
      <c r="BKA46" s="74"/>
      <c r="BKB46" s="74"/>
      <c r="BKC46" s="74"/>
      <c r="BKD46" s="74"/>
      <c r="BKE46" s="74"/>
      <c r="BKF46" s="74"/>
      <c r="BKG46" s="74"/>
      <c r="BKH46" s="74"/>
      <c r="BKI46" s="74"/>
      <c r="BKJ46" s="74"/>
      <c r="BKK46" s="74"/>
      <c r="BKL46" s="74"/>
      <c r="BKM46" s="74"/>
      <c r="BKN46" s="74"/>
      <c r="BKO46" s="74"/>
      <c r="BKP46" s="74"/>
      <c r="BKQ46" s="74"/>
      <c r="BKR46" s="74"/>
      <c r="BKS46" s="74"/>
      <c r="BKT46" s="74"/>
      <c r="BKU46" s="74"/>
      <c r="BKV46" s="74"/>
      <c r="BKW46" s="74"/>
      <c r="BKX46" s="74"/>
      <c r="BKY46" s="74"/>
      <c r="BKZ46" s="74"/>
      <c r="BLA46" s="74"/>
      <c r="BLB46" s="74"/>
      <c r="BLC46" s="74"/>
      <c r="BLD46" s="74"/>
      <c r="BLE46" s="74"/>
      <c r="BLF46" s="74"/>
      <c r="BLG46" s="74"/>
      <c r="BLH46" s="74"/>
      <c r="BLI46" s="74"/>
      <c r="BLJ46" s="74"/>
      <c r="BLK46" s="74"/>
      <c r="BLL46" s="74"/>
      <c r="BLM46" s="74"/>
      <c r="BLN46" s="74"/>
      <c r="BLO46" s="74"/>
      <c r="BLP46" s="74"/>
      <c r="BLQ46" s="74"/>
      <c r="BLR46" s="74"/>
      <c r="BLS46" s="74"/>
      <c r="BLT46" s="74"/>
      <c r="BLU46" s="74"/>
      <c r="BLV46" s="74"/>
      <c r="BLW46" s="74"/>
      <c r="BLX46" s="74"/>
      <c r="BLY46" s="74"/>
      <c r="BLZ46" s="74"/>
      <c r="BMA46" s="74"/>
      <c r="BMB46" s="74"/>
      <c r="BMC46" s="74"/>
      <c r="BMD46" s="74"/>
      <c r="BME46" s="74"/>
      <c r="BMF46" s="74"/>
      <c r="BMG46" s="74"/>
      <c r="BMH46" s="74"/>
      <c r="BMI46" s="74"/>
      <c r="BMJ46" s="74"/>
      <c r="BMK46" s="74"/>
      <c r="BML46" s="74"/>
      <c r="BMM46" s="74"/>
      <c r="BMN46" s="74"/>
      <c r="BMO46" s="74"/>
      <c r="BMP46" s="74"/>
      <c r="BMQ46" s="74"/>
      <c r="BMR46" s="74"/>
      <c r="BMS46" s="74"/>
      <c r="BMT46" s="74"/>
      <c r="BMU46" s="74"/>
      <c r="BMV46" s="74"/>
      <c r="BMW46" s="74"/>
      <c r="BMX46" s="74"/>
      <c r="BMY46" s="74"/>
      <c r="BMZ46" s="74"/>
      <c r="BNA46" s="74"/>
      <c r="BNB46" s="74"/>
      <c r="BNC46" s="74"/>
      <c r="BND46" s="74"/>
      <c r="BNE46" s="74"/>
      <c r="BNF46" s="74"/>
      <c r="BNG46" s="74"/>
      <c r="BNH46" s="74"/>
      <c r="BNI46" s="74"/>
      <c r="BNJ46" s="74"/>
      <c r="BNK46" s="74"/>
      <c r="BNL46" s="74"/>
      <c r="BNM46" s="74"/>
      <c r="BNN46" s="74"/>
      <c r="BNO46" s="74"/>
      <c r="BNP46" s="74"/>
      <c r="BNQ46" s="74"/>
      <c r="BNR46" s="74"/>
      <c r="BNS46" s="74"/>
      <c r="BNT46" s="74"/>
      <c r="BNU46" s="74"/>
      <c r="BNV46" s="74"/>
      <c r="BNW46" s="74"/>
      <c r="BNX46" s="74"/>
      <c r="BNY46" s="74"/>
      <c r="BNZ46" s="74"/>
      <c r="BOA46" s="74"/>
      <c r="BOB46" s="74"/>
      <c r="BOC46" s="74"/>
      <c r="BOD46" s="74"/>
      <c r="BOE46" s="74"/>
      <c r="BOF46" s="74"/>
      <c r="BOG46" s="74"/>
      <c r="BOH46" s="74"/>
      <c r="BOI46" s="74"/>
      <c r="BOJ46" s="74"/>
      <c r="BOK46" s="74"/>
      <c r="BOL46" s="74"/>
      <c r="BOM46" s="74"/>
      <c r="BON46" s="74"/>
      <c r="BOO46" s="74"/>
      <c r="BOP46" s="74"/>
      <c r="BOQ46" s="74"/>
      <c r="BOR46" s="74"/>
      <c r="BOS46" s="74"/>
      <c r="BOT46" s="74"/>
      <c r="BOU46" s="74"/>
      <c r="BOV46" s="74"/>
      <c r="BOW46" s="74"/>
      <c r="BOX46" s="74"/>
      <c r="BOY46" s="74"/>
      <c r="BOZ46" s="74"/>
      <c r="BPA46" s="74"/>
      <c r="BPB46" s="74"/>
      <c r="BPC46" s="74"/>
      <c r="BPD46" s="74"/>
      <c r="BPE46" s="74"/>
      <c r="BPF46" s="74"/>
      <c r="BPG46" s="74"/>
      <c r="BPH46" s="74"/>
      <c r="BPI46" s="74"/>
      <c r="BPJ46" s="74"/>
      <c r="BPK46" s="74"/>
      <c r="BPL46" s="74"/>
      <c r="BPM46" s="74"/>
      <c r="BPN46" s="74"/>
      <c r="BPO46" s="74"/>
      <c r="BPP46" s="74"/>
      <c r="BPQ46" s="74"/>
      <c r="BPR46" s="74"/>
      <c r="BPS46" s="74"/>
      <c r="BPT46" s="74"/>
      <c r="BPU46" s="74"/>
      <c r="BPV46" s="74"/>
      <c r="BPW46" s="74"/>
      <c r="BPX46" s="74"/>
      <c r="BPY46" s="74"/>
      <c r="BPZ46" s="74"/>
      <c r="BQA46" s="74"/>
      <c r="BQB46" s="74"/>
      <c r="BQC46" s="74"/>
      <c r="BQD46" s="74"/>
      <c r="BQE46" s="74"/>
      <c r="BQF46" s="74"/>
      <c r="BQG46" s="74"/>
      <c r="BQH46" s="74"/>
      <c r="BQI46" s="74"/>
      <c r="BQJ46" s="74"/>
      <c r="BQK46" s="74"/>
      <c r="BQL46" s="74"/>
      <c r="BQM46" s="74"/>
      <c r="BQN46" s="74"/>
      <c r="BQO46" s="74"/>
      <c r="BQP46" s="74"/>
      <c r="BQQ46" s="74"/>
      <c r="BQR46" s="74"/>
      <c r="BQS46" s="74"/>
      <c r="BQT46" s="74"/>
      <c r="BQU46" s="74"/>
      <c r="BQV46" s="74"/>
      <c r="BQW46" s="74"/>
      <c r="BQX46" s="74"/>
      <c r="BQY46" s="74"/>
      <c r="BQZ46" s="74"/>
      <c r="BRA46" s="74"/>
      <c r="BRB46" s="74"/>
      <c r="BRC46" s="74"/>
      <c r="BRD46" s="74"/>
      <c r="BRE46" s="74"/>
      <c r="BRF46" s="74"/>
      <c r="BRG46" s="74"/>
      <c r="BRH46" s="74"/>
      <c r="BRI46" s="74"/>
      <c r="BRJ46" s="74"/>
      <c r="BRK46" s="74"/>
      <c r="BRL46" s="74"/>
      <c r="BRM46" s="74"/>
      <c r="BRN46" s="74"/>
      <c r="BRO46" s="74"/>
      <c r="BRP46" s="74"/>
      <c r="BRQ46" s="74"/>
      <c r="BRR46" s="74"/>
      <c r="BRS46" s="74"/>
      <c r="BRT46" s="74"/>
      <c r="BRU46" s="74"/>
      <c r="BRV46" s="74"/>
      <c r="BRW46" s="74"/>
      <c r="BRX46" s="74"/>
      <c r="BRY46" s="74"/>
      <c r="BRZ46" s="74"/>
      <c r="BSA46" s="74"/>
      <c r="BSB46" s="74"/>
      <c r="BSC46" s="74"/>
      <c r="BSD46" s="74"/>
      <c r="BSE46" s="74"/>
      <c r="BSF46" s="74"/>
      <c r="BSG46" s="74"/>
      <c r="BSH46" s="74"/>
      <c r="BSI46" s="74"/>
      <c r="BSJ46" s="74"/>
      <c r="BSK46" s="74"/>
      <c r="BSL46" s="74"/>
      <c r="BSM46" s="74"/>
      <c r="BSN46" s="74"/>
      <c r="BSO46" s="74"/>
      <c r="BSP46" s="74"/>
      <c r="BSQ46" s="74"/>
      <c r="BSR46" s="74"/>
      <c r="BSS46" s="74"/>
      <c r="BST46" s="74"/>
      <c r="BSU46" s="74"/>
      <c r="BSV46" s="74"/>
      <c r="BSW46" s="74"/>
      <c r="BSX46" s="74"/>
      <c r="BSY46" s="74"/>
      <c r="BSZ46" s="74"/>
      <c r="BTA46" s="74"/>
      <c r="BTB46" s="74"/>
      <c r="BTC46" s="74"/>
      <c r="BTD46" s="74"/>
      <c r="BTE46" s="74"/>
      <c r="BTF46" s="74"/>
      <c r="BTG46" s="74"/>
      <c r="BTH46" s="74"/>
      <c r="BTI46" s="74"/>
      <c r="BTJ46" s="74"/>
      <c r="BTK46" s="74"/>
      <c r="BTL46" s="74"/>
      <c r="BTM46" s="74"/>
      <c r="BTN46" s="74"/>
      <c r="BTO46" s="74"/>
      <c r="BTP46" s="74"/>
      <c r="BTQ46" s="74"/>
      <c r="BTR46" s="74"/>
      <c r="BTS46" s="74"/>
      <c r="BTT46" s="74"/>
      <c r="BTU46" s="74"/>
      <c r="BTV46" s="74"/>
      <c r="BTW46" s="74"/>
      <c r="BTX46" s="74"/>
      <c r="BTY46" s="74"/>
      <c r="BTZ46" s="74"/>
      <c r="BUA46" s="74"/>
      <c r="BUB46" s="74"/>
      <c r="BUC46" s="74"/>
      <c r="BUD46" s="74"/>
      <c r="BUE46" s="74"/>
      <c r="BUF46" s="74"/>
      <c r="BUG46" s="74"/>
      <c r="BUH46" s="74"/>
      <c r="BUI46" s="74"/>
      <c r="BUJ46" s="74"/>
      <c r="BUK46" s="74"/>
      <c r="BUL46" s="74"/>
      <c r="BUM46" s="74"/>
      <c r="BUN46" s="74"/>
      <c r="BUO46" s="74"/>
      <c r="BUP46" s="74"/>
      <c r="BUQ46" s="74"/>
      <c r="BUR46" s="74"/>
      <c r="BUS46" s="74"/>
      <c r="BUT46" s="74"/>
      <c r="BUU46" s="74"/>
      <c r="BUV46" s="74"/>
      <c r="BUW46" s="74"/>
      <c r="BUX46" s="74"/>
      <c r="BUY46" s="74"/>
      <c r="BUZ46" s="74"/>
      <c r="BVA46" s="74"/>
      <c r="BVB46" s="74"/>
      <c r="BVC46" s="74"/>
      <c r="BVD46" s="74"/>
      <c r="BVE46" s="74"/>
      <c r="BVF46" s="74"/>
      <c r="BVG46" s="74"/>
      <c r="BVH46" s="74"/>
      <c r="BVI46" s="74"/>
      <c r="BVJ46" s="74"/>
      <c r="BVK46" s="74"/>
      <c r="BVL46" s="74"/>
      <c r="BVM46" s="74"/>
      <c r="BVN46" s="74"/>
      <c r="BVO46" s="74"/>
      <c r="BVP46" s="74"/>
      <c r="BVQ46" s="74"/>
      <c r="BVR46" s="74"/>
      <c r="BVS46" s="74"/>
      <c r="BVT46" s="74"/>
      <c r="BVU46" s="74"/>
      <c r="BVV46" s="74"/>
      <c r="BVW46" s="74"/>
      <c r="BVX46" s="74"/>
      <c r="BVY46" s="74"/>
      <c r="BVZ46" s="74"/>
      <c r="BWA46" s="74"/>
      <c r="BWB46" s="74"/>
      <c r="BWC46" s="74"/>
      <c r="BWD46" s="74"/>
      <c r="BWE46" s="74"/>
      <c r="BWF46" s="74"/>
      <c r="BWG46" s="74"/>
      <c r="BWH46" s="74"/>
      <c r="BWI46" s="74"/>
      <c r="BWJ46" s="74"/>
      <c r="BWK46" s="74"/>
      <c r="BWL46" s="74"/>
      <c r="BWM46" s="74"/>
      <c r="BWN46" s="74"/>
      <c r="BWO46" s="74"/>
      <c r="BWP46" s="74"/>
      <c r="BWQ46" s="74"/>
      <c r="BWR46" s="74"/>
      <c r="BWS46" s="74"/>
      <c r="BWT46" s="74"/>
      <c r="BWU46" s="74"/>
      <c r="BWV46" s="74"/>
      <c r="BWW46" s="74"/>
      <c r="BWX46" s="74"/>
      <c r="BWY46" s="74"/>
      <c r="BWZ46" s="74"/>
      <c r="BXA46" s="74"/>
      <c r="BXB46" s="74"/>
      <c r="BXC46" s="74"/>
      <c r="BXD46" s="74"/>
      <c r="BXE46" s="74"/>
      <c r="BXF46" s="74"/>
      <c r="BXG46" s="74"/>
      <c r="BXH46" s="74"/>
      <c r="BXI46" s="74"/>
      <c r="BXJ46" s="74"/>
      <c r="BXK46" s="74"/>
      <c r="BXL46" s="74"/>
      <c r="BXM46" s="74"/>
      <c r="BXN46" s="74"/>
      <c r="BXO46" s="74"/>
      <c r="BXP46" s="74"/>
      <c r="BXQ46" s="74"/>
      <c r="BXR46" s="74"/>
      <c r="BXS46" s="74"/>
      <c r="BXT46" s="74"/>
      <c r="BXU46" s="74"/>
      <c r="BXV46" s="74"/>
      <c r="BXW46" s="74"/>
      <c r="BXX46" s="74"/>
      <c r="BXY46" s="74"/>
      <c r="BXZ46" s="74"/>
      <c r="BYA46" s="74"/>
      <c r="BYB46" s="74"/>
      <c r="BYC46" s="74"/>
      <c r="BYD46" s="74"/>
      <c r="BYE46" s="74"/>
      <c r="BYF46" s="74"/>
      <c r="BYG46" s="74"/>
      <c r="BYH46" s="74"/>
      <c r="BYI46" s="74"/>
      <c r="BYJ46" s="74"/>
      <c r="BYK46" s="74"/>
      <c r="BYL46" s="74"/>
      <c r="BYM46" s="74"/>
      <c r="BYN46" s="74"/>
      <c r="BYO46" s="74"/>
      <c r="BYP46" s="74"/>
      <c r="BYQ46" s="74"/>
      <c r="BYR46" s="74"/>
      <c r="BYS46" s="74"/>
      <c r="BYT46" s="74"/>
      <c r="BYU46" s="74"/>
      <c r="BYV46" s="74"/>
      <c r="BYW46" s="74"/>
      <c r="BYX46" s="74"/>
      <c r="BYY46" s="74"/>
      <c r="BYZ46" s="74"/>
      <c r="BZA46" s="74"/>
      <c r="BZB46" s="74"/>
      <c r="BZC46" s="74"/>
      <c r="BZD46" s="74"/>
      <c r="BZE46" s="74"/>
      <c r="BZF46" s="74"/>
      <c r="BZG46" s="74"/>
      <c r="BZH46" s="74"/>
      <c r="BZI46" s="74"/>
      <c r="BZJ46" s="74"/>
      <c r="BZK46" s="74"/>
      <c r="BZL46" s="74"/>
      <c r="BZM46" s="74"/>
      <c r="BZN46" s="74"/>
      <c r="BZO46" s="74"/>
      <c r="BZP46" s="74"/>
      <c r="BZQ46" s="74"/>
      <c r="BZR46" s="74"/>
      <c r="BZS46" s="74"/>
      <c r="BZT46" s="74"/>
      <c r="BZU46" s="74"/>
      <c r="BZV46" s="74"/>
      <c r="BZW46" s="74"/>
      <c r="BZX46" s="74"/>
      <c r="BZY46" s="74"/>
      <c r="BZZ46" s="74"/>
      <c r="CAA46" s="74"/>
      <c r="CAB46" s="74"/>
      <c r="CAC46" s="74"/>
      <c r="CAD46" s="74"/>
      <c r="CAE46" s="74"/>
      <c r="CAF46" s="74"/>
      <c r="CAG46" s="74"/>
      <c r="CAH46" s="74"/>
      <c r="CAI46" s="74"/>
      <c r="CAJ46" s="74"/>
      <c r="CAK46" s="74"/>
      <c r="CAL46" s="74"/>
      <c r="CAM46" s="74"/>
      <c r="CAN46" s="74"/>
      <c r="CAO46" s="74"/>
      <c r="CAP46" s="74"/>
      <c r="CAQ46" s="74"/>
      <c r="CAR46" s="74"/>
      <c r="CAS46" s="74"/>
      <c r="CAT46" s="74"/>
      <c r="CAU46" s="74"/>
      <c r="CAV46" s="74"/>
      <c r="CAW46" s="74"/>
      <c r="CAX46" s="74"/>
      <c r="CAY46" s="74"/>
      <c r="CAZ46" s="74"/>
      <c r="CBA46" s="74"/>
      <c r="CBB46" s="74"/>
      <c r="CBC46" s="74"/>
      <c r="CBD46" s="74"/>
      <c r="CBE46" s="74"/>
      <c r="CBF46" s="74"/>
      <c r="CBG46" s="74"/>
      <c r="CBH46" s="74"/>
      <c r="CBI46" s="74"/>
      <c r="CBJ46" s="74"/>
      <c r="CBK46" s="74"/>
      <c r="CBL46" s="74"/>
      <c r="CBM46" s="74"/>
      <c r="CBN46" s="74"/>
      <c r="CBO46" s="74"/>
      <c r="CBP46" s="74"/>
      <c r="CBQ46" s="74"/>
      <c r="CBR46" s="74"/>
      <c r="CBS46" s="74"/>
      <c r="CBT46" s="74"/>
      <c r="CBU46" s="74"/>
      <c r="CBV46" s="74"/>
      <c r="CBW46" s="74"/>
      <c r="CBX46" s="74"/>
      <c r="CBY46" s="74"/>
      <c r="CBZ46" s="74"/>
      <c r="CCA46" s="74"/>
      <c r="CCB46" s="74"/>
      <c r="CCC46" s="74"/>
      <c r="CCD46" s="74"/>
      <c r="CCE46" s="74"/>
      <c r="CCF46" s="74"/>
      <c r="CCG46" s="74"/>
      <c r="CCH46" s="74"/>
      <c r="CCI46" s="74"/>
      <c r="CCJ46" s="74"/>
      <c r="CCK46" s="74"/>
      <c r="CCL46" s="74"/>
      <c r="CCM46" s="74"/>
      <c r="CCN46" s="74"/>
      <c r="CCO46" s="74"/>
      <c r="CCP46" s="74"/>
      <c r="CCQ46" s="74"/>
      <c r="CCR46" s="74"/>
      <c r="CCS46" s="74"/>
      <c r="CCT46" s="74"/>
      <c r="CCU46" s="74"/>
      <c r="CCV46" s="74"/>
      <c r="CCW46" s="74"/>
      <c r="CCX46" s="74"/>
      <c r="CCY46" s="74"/>
      <c r="CCZ46" s="74"/>
      <c r="CDA46" s="74"/>
      <c r="CDB46" s="74"/>
      <c r="CDC46" s="74"/>
      <c r="CDD46" s="74"/>
      <c r="CDE46" s="74"/>
      <c r="CDF46" s="74"/>
      <c r="CDG46" s="74"/>
      <c r="CDH46" s="74"/>
      <c r="CDI46" s="74"/>
      <c r="CDJ46" s="74"/>
      <c r="CDK46" s="74"/>
      <c r="CDL46" s="74"/>
      <c r="CDM46" s="74"/>
      <c r="CDN46" s="74"/>
      <c r="CDO46" s="74"/>
      <c r="CDP46" s="74"/>
      <c r="CDQ46" s="74"/>
      <c r="CDR46" s="74"/>
      <c r="CDS46" s="74"/>
      <c r="CDT46" s="74"/>
      <c r="CDU46" s="74"/>
      <c r="CDV46" s="74"/>
      <c r="CDW46" s="74"/>
      <c r="CDX46" s="74"/>
      <c r="CDY46" s="74"/>
      <c r="CDZ46" s="74"/>
      <c r="CEA46" s="74"/>
      <c r="CEB46" s="74"/>
      <c r="CEC46" s="74"/>
      <c r="CED46" s="74"/>
      <c r="CEE46" s="74"/>
      <c r="CEF46" s="74"/>
      <c r="CEG46" s="74"/>
      <c r="CEH46" s="74"/>
      <c r="CEI46" s="74"/>
      <c r="CEJ46" s="74"/>
      <c r="CEK46" s="74"/>
      <c r="CEL46" s="74"/>
      <c r="CEM46" s="74"/>
      <c r="CEN46" s="74"/>
      <c r="CEO46" s="74"/>
      <c r="CEP46" s="74"/>
      <c r="CEQ46" s="74"/>
      <c r="CER46" s="74"/>
      <c r="CES46" s="74"/>
      <c r="CET46" s="74"/>
      <c r="CEU46" s="74"/>
      <c r="CEV46" s="74"/>
      <c r="CEW46" s="74"/>
      <c r="CEX46" s="74"/>
      <c r="CEY46" s="74"/>
      <c r="CEZ46" s="74"/>
      <c r="CFA46" s="74"/>
      <c r="CFB46" s="74"/>
      <c r="CFC46" s="74"/>
      <c r="CFD46" s="74"/>
      <c r="CFE46" s="74"/>
      <c r="CFF46" s="74"/>
      <c r="CFG46" s="74"/>
      <c r="CFH46" s="74"/>
      <c r="CFI46" s="74"/>
      <c r="CFJ46" s="74"/>
      <c r="CFK46" s="74"/>
      <c r="CFL46" s="74"/>
      <c r="CFM46" s="74"/>
      <c r="CFN46" s="74"/>
      <c r="CFO46" s="74"/>
      <c r="CFP46" s="74"/>
      <c r="CFQ46" s="74"/>
      <c r="CFR46" s="74"/>
      <c r="CFS46" s="74"/>
      <c r="CFT46" s="74"/>
      <c r="CFU46" s="74"/>
      <c r="CFV46" s="74"/>
      <c r="CFW46" s="74"/>
      <c r="CFX46" s="74"/>
      <c r="CFY46" s="74"/>
      <c r="CFZ46" s="74"/>
      <c r="CGA46" s="74"/>
      <c r="CGB46" s="74"/>
      <c r="CGC46" s="74"/>
      <c r="CGD46" s="74"/>
      <c r="CGE46" s="74"/>
      <c r="CGF46" s="74"/>
      <c r="CGG46" s="74"/>
      <c r="CGH46" s="74"/>
      <c r="CGI46" s="74"/>
      <c r="CGJ46" s="74"/>
      <c r="CGK46" s="74"/>
      <c r="CGL46" s="74"/>
      <c r="CGM46" s="74"/>
      <c r="CGN46" s="74"/>
      <c r="CGO46" s="74"/>
      <c r="CGP46" s="74"/>
      <c r="CGQ46" s="74"/>
      <c r="CGR46" s="74"/>
      <c r="CGS46" s="74"/>
      <c r="CGT46" s="74"/>
      <c r="CGU46" s="74"/>
      <c r="CGV46" s="74"/>
      <c r="CGW46" s="74"/>
      <c r="CGX46" s="74"/>
      <c r="CGY46" s="74"/>
      <c r="CGZ46" s="74"/>
      <c r="CHA46" s="74"/>
      <c r="CHB46" s="74"/>
      <c r="CHC46" s="74"/>
      <c r="CHD46" s="74"/>
      <c r="CHE46" s="74"/>
      <c r="CHF46" s="74"/>
      <c r="CHG46" s="74"/>
      <c r="CHH46" s="74"/>
      <c r="CHI46" s="74"/>
      <c r="CHJ46" s="74"/>
      <c r="CHK46" s="74"/>
      <c r="CHL46" s="74"/>
      <c r="CHM46" s="74"/>
      <c r="CHN46" s="74"/>
      <c r="CHO46" s="74"/>
      <c r="CHP46" s="74"/>
      <c r="CHQ46" s="74"/>
      <c r="CHR46" s="74"/>
      <c r="CHS46" s="74"/>
      <c r="CHT46" s="74"/>
      <c r="CHU46" s="74"/>
      <c r="CHV46" s="74"/>
      <c r="CHW46" s="74"/>
      <c r="CHX46" s="74"/>
      <c r="CHY46" s="74"/>
      <c r="CHZ46" s="74"/>
      <c r="CIA46" s="74"/>
      <c r="CIB46" s="74"/>
      <c r="CIC46" s="74"/>
      <c r="CID46" s="74"/>
      <c r="CIE46" s="74"/>
      <c r="CIF46" s="74"/>
      <c r="CIG46" s="74"/>
      <c r="CIH46" s="74"/>
      <c r="CII46" s="74"/>
      <c r="CIJ46" s="74"/>
      <c r="CIK46" s="74"/>
      <c r="CIL46" s="74"/>
      <c r="CIM46" s="74"/>
      <c r="CIN46" s="74"/>
      <c r="CIO46" s="74"/>
      <c r="CIP46" s="74"/>
      <c r="CIQ46" s="74"/>
      <c r="CIR46" s="74"/>
      <c r="CIS46" s="74"/>
      <c r="CIT46" s="74"/>
      <c r="CIU46" s="74"/>
      <c r="CIV46" s="74"/>
      <c r="CIW46" s="74"/>
      <c r="CIX46" s="74"/>
      <c r="CIY46" s="74"/>
      <c r="CIZ46" s="74"/>
      <c r="CJA46" s="74"/>
      <c r="CJB46" s="74"/>
      <c r="CJC46" s="74"/>
      <c r="CJD46" s="74"/>
      <c r="CJE46" s="74"/>
      <c r="CJF46" s="74"/>
      <c r="CJG46" s="74"/>
      <c r="CJH46" s="74"/>
      <c r="CJI46" s="74"/>
      <c r="CJJ46" s="74"/>
      <c r="CJK46" s="74"/>
      <c r="CJL46" s="74"/>
      <c r="CJM46" s="74"/>
      <c r="CJN46" s="74"/>
      <c r="CJO46" s="74"/>
      <c r="CJP46" s="74"/>
      <c r="CJQ46" s="74"/>
      <c r="CJR46" s="74"/>
      <c r="CJS46" s="74"/>
      <c r="CJT46" s="74"/>
      <c r="CJU46" s="74"/>
      <c r="CJV46" s="74"/>
      <c r="CJW46" s="74"/>
      <c r="CJX46" s="74"/>
      <c r="CJY46" s="74"/>
      <c r="CJZ46" s="74"/>
      <c r="CKA46" s="74"/>
      <c r="CKB46" s="74"/>
      <c r="CKC46" s="74"/>
      <c r="CKD46" s="74"/>
      <c r="CKE46" s="74"/>
      <c r="CKF46" s="74"/>
      <c r="CKG46" s="74"/>
      <c r="CKH46" s="74"/>
      <c r="CKI46" s="74"/>
      <c r="CKJ46" s="74"/>
      <c r="CKK46" s="74"/>
      <c r="CKL46" s="74"/>
      <c r="CKM46" s="74"/>
      <c r="CKN46" s="74"/>
      <c r="CKO46" s="74"/>
      <c r="CKP46" s="74"/>
      <c r="CKQ46" s="74"/>
      <c r="CKR46" s="74"/>
      <c r="CKS46" s="74"/>
      <c r="CKT46" s="74"/>
      <c r="CKU46" s="74"/>
      <c r="CKV46" s="74"/>
      <c r="CKW46" s="74"/>
      <c r="CKX46" s="74"/>
      <c r="CKY46" s="74"/>
      <c r="CKZ46" s="74"/>
      <c r="CLA46" s="74"/>
      <c r="CLB46" s="74"/>
      <c r="CLC46" s="74"/>
      <c r="CLD46" s="74"/>
      <c r="CLE46" s="74"/>
      <c r="CLF46" s="74"/>
      <c r="CLG46" s="74"/>
      <c r="CLH46" s="74"/>
      <c r="CLI46" s="74"/>
      <c r="CLJ46" s="74"/>
      <c r="CLK46" s="74"/>
      <c r="CLL46" s="74"/>
      <c r="CLM46" s="74"/>
      <c r="CLN46" s="74"/>
      <c r="CLO46" s="74"/>
      <c r="CLP46" s="74"/>
      <c r="CLQ46" s="74"/>
      <c r="CLR46" s="74"/>
      <c r="CLS46" s="74"/>
      <c r="CLT46" s="74"/>
      <c r="CLU46" s="74"/>
      <c r="CLV46" s="74"/>
      <c r="CLW46" s="74"/>
      <c r="CLX46" s="74"/>
      <c r="CLY46" s="74"/>
      <c r="CLZ46" s="74"/>
      <c r="CMA46" s="74"/>
      <c r="CMB46" s="74"/>
      <c r="CMC46" s="74"/>
      <c r="CMD46" s="74"/>
      <c r="CME46" s="74"/>
      <c r="CMF46" s="74"/>
      <c r="CMG46" s="74"/>
      <c r="CMH46" s="74"/>
      <c r="CMI46" s="74"/>
      <c r="CMJ46" s="74"/>
      <c r="CMK46" s="74"/>
      <c r="CML46" s="74"/>
      <c r="CMM46" s="74"/>
      <c r="CMN46" s="74"/>
      <c r="CMO46" s="74"/>
      <c r="CMP46" s="74"/>
      <c r="CMQ46" s="74"/>
      <c r="CMR46" s="74"/>
      <c r="CMS46" s="74"/>
      <c r="CMT46" s="74"/>
      <c r="CMU46" s="74"/>
      <c r="CMV46" s="74"/>
      <c r="CMW46" s="74"/>
      <c r="CMX46" s="74"/>
      <c r="CMY46" s="74"/>
      <c r="CMZ46" s="74"/>
      <c r="CNA46" s="74"/>
      <c r="CNB46" s="74"/>
      <c r="CNC46" s="74"/>
      <c r="CND46" s="74"/>
      <c r="CNE46" s="74"/>
      <c r="CNF46" s="74"/>
      <c r="CNG46" s="74"/>
      <c r="CNH46" s="74"/>
      <c r="CNI46" s="74"/>
      <c r="CNJ46" s="74"/>
      <c r="CNK46" s="74"/>
      <c r="CNL46" s="74"/>
      <c r="CNM46" s="74"/>
      <c r="CNN46" s="74"/>
      <c r="CNO46" s="74"/>
      <c r="CNP46" s="74"/>
      <c r="CNQ46" s="74"/>
      <c r="CNR46" s="74"/>
      <c r="CNS46" s="74"/>
      <c r="CNT46" s="74"/>
      <c r="CNU46" s="74"/>
      <c r="CNV46" s="74"/>
      <c r="CNW46" s="74"/>
      <c r="CNX46" s="74"/>
      <c r="CNY46" s="74"/>
      <c r="CNZ46" s="74"/>
      <c r="COA46" s="74"/>
      <c r="COB46" s="74"/>
      <c r="COC46" s="74"/>
      <c r="COD46" s="74"/>
      <c r="COE46" s="74"/>
      <c r="COF46" s="74"/>
      <c r="COG46" s="74"/>
      <c r="COH46" s="74"/>
      <c r="COI46" s="74"/>
      <c r="COJ46" s="74"/>
      <c r="COK46" s="74"/>
      <c r="COL46" s="74"/>
      <c r="COM46" s="74"/>
      <c r="CON46" s="74"/>
      <c r="COO46" s="74"/>
      <c r="COP46" s="74"/>
      <c r="COQ46" s="74"/>
      <c r="COR46" s="74"/>
      <c r="COS46" s="74"/>
      <c r="COT46" s="74"/>
      <c r="COU46" s="74"/>
      <c r="COV46" s="74"/>
      <c r="COW46" s="74"/>
      <c r="COX46" s="74"/>
      <c r="COY46" s="74"/>
      <c r="COZ46" s="74"/>
      <c r="CPA46" s="74"/>
      <c r="CPB46" s="74"/>
      <c r="CPC46" s="74"/>
      <c r="CPD46" s="74"/>
      <c r="CPE46" s="74"/>
      <c r="CPF46" s="74"/>
      <c r="CPG46" s="74"/>
      <c r="CPH46" s="74"/>
      <c r="CPI46" s="74"/>
      <c r="CPJ46" s="74"/>
      <c r="CPK46" s="74"/>
      <c r="CPL46" s="74"/>
      <c r="CPM46" s="74"/>
      <c r="CPN46" s="74"/>
      <c r="CPO46" s="74"/>
      <c r="CPP46" s="74"/>
      <c r="CPQ46" s="74"/>
      <c r="CPR46" s="74"/>
      <c r="CPS46" s="74"/>
      <c r="CPT46" s="74"/>
      <c r="CPU46" s="74"/>
      <c r="CPV46" s="74"/>
      <c r="CPW46" s="74"/>
      <c r="CPX46" s="74"/>
      <c r="CPY46" s="74"/>
      <c r="CPZ46" s="74"/>
      <c r="CQA46" s="74"/>
      <c r="CQB46" s="74"/>
      <c r="CQC46" s="74"/>
      <c r="CQD46" s="74"/>
      <c r="CQE46" s="74"/>
      <c r="CQF46" s="74"/>
      <c r="CQG46" s="74"/>
      <c r="CQH46" s="74"/>
      <c r="CQI46" s="74"/>
      <c r="CQJ46" s="74"/>
      <c r="CQK46" s="74"/>
      <c r="CQL46" s="74"/>
      <c r="CQM46" s="74"/>
      <c r="CQN46" s="74"/>
      <c r="CQO46" s="74"/>
      <c r="CQP46" s="74"/>
      <c r="CQQ46" s="74"/>
      <c r="CQR46" s="74"/>
      <c r="CQS46" s="74"/>
      <c r="CQT46" s="74"/>
      <c r="CQU46" s="74"/>
      <c r="CQV46" s="74"/>
      <c r="CQW46" s="74"/>
      <c r="CQX46" s="74"/>
      <c r="CQY46" s="74"/>
      <c r="CQZ46" s="74"/>
      <c r="CRA46" s="74"/>
      <c r="CRB46" s="74"/>
      <c r="CRC46" s="74"/>
      <c r="CRD46" s="74"/>
      <c r="CRE46" s="74"/>
      <c r="CRF46" s="74"/>
      <c r="CRG46" s="74"/>
      <c r="CRH46" s="74"/>
      <c r="CRI46" s="74"/>
      <c r="CRJ46" s="74"/>
      <c r="CRK46" s="74"/>
      <c r="CRL46" s="74"/>
      <c r="CRM46" s="74"/>
      <c r="CRN46" s="74"/>
      <c r="CRO46" s="74"/>
      <c r="CRP46" s="74"/>
      <c r="CRQ46" s="74"/>
      <c r="CRR46" s="74"/>
      <c r="CRS46" s="74"/>
      <c r="CRT46" s="74"/>
      <c r="CRU46" s="74"/>
      <c r="CRV46" s="74"/>
      <c r="CRW46" s="74"/>
      <c r="CRX46" s="74"/>
      <c r="CRY46" s="74"/>
      <c r="CRZ46" s="74"/>
      <c r="CSA46" s="74"/>
      <c r="CSB46" s="74"/>
      <c r="CSC46" s="74"/>
      <c r="CSD46" s="74"/>
      <c r="CSE46" s="74"/>
      <c r="CSF46" s="74"/>
      <c r="CSG46" s="74"/>
      <c r="CSH46" s="74"/>
      <c r="CSI46" s="74"/>
      <c r="CSJ46" s="74"/>
      <c r="CSK46" s="74"/>
      <c r="CSL46" s="74"/>
      <c r="CSM46" s="74"/>
      <c r="CSN46" s="74"/>
      <c r="CSO46" s="74"/>
      <c r="CSP46" s="74"/>
      <c r="CSQ46" s="74"/>
      <c r="CSR46" s="74"/>
      <c r="CSS46" s="74"/>
      <c r="CST46" s="74"/>
      <c r="CSU46" s="74"/>
      <c r="CSV46" s="74"/>
      <c r="CSW46" s="74"/>
      <c r="CSX46" s="74"/>
      <c r="CSY46" s="74"/>
      <c r="CSZ46" s="74"/>
      <c r="CTA46" s="74"/>
      <c r="CTB46" s="74"/>
      <c r="CTC46" s="74"/>
      <c r="CTD46" s="74"/>
      <c r="CTE46" s="74"/>
      <c r="CTF46" s="74"/>
      <c r="CTG46" s="74"/>
      <c r="CTH46" s="74"/>
      <c r="CTI46" s="74"/>
      <c r="CTJ46" s="74"/>
      <c r="CTK46" s="74"/>
      <c r="CTL46" s="74"/>
      <c r="CTM46" s="74"/>
      <c r="CTN46" s="74"/>
      <c r="CTO46" s="74"/>
      <c r="CTP46" s="74"/>
      <c r="CTQ46" s="74"/>
      <c r="CTR46" s="74"/>
      <c r="CTS46" s="74"/>
      <c r="CTT46" s="74"/>
      <c r="CTU46" s="74"/>
      <c r="CTV46" s="74"/>
      <c r="CTW46" s="74"/>
      <c r="CTX46" s="74"/>
      <c r="CTY46" s="74"/>
      <c r="CTZ46" s="74"/>
      <c r="CUA46" s="74"/>
      <c r="CUB46" s="74"/>
      <c r="CUC46" s="74"/>
      <c r="CUD46" s="74"/>
      <c r="CUE46" s="74"/>
      <c r="CUF46" s="74"/>
      <c r="CUG46" s="74"/>
      <c r="CUH46" s="74"/>
      <c r="CUI46" s="74"/>
      <c r="CUJ46" s="74"/>
      <c r="CUK46" s="74"/>
      <c r="CUL46" s="74"/>
      <c r="CUM46" s="74"/>
      <c r="CUN46" s="74"/>
      <c r="CUO46" s="74"/>
      <c r="CUP46" s="74"/>
      <c r="CUQ46" s="74"/>
      <c r="CUR46" s="74"/>
      <c r="CUS46" s="74"/>
      <c r="CUT46" s="74"/>
      <c r="CUU46" s="74"/>
      <c r="CUV46" s="74"/>
      <c r="CUW46" s="74"/>
      <c r="CUX46" s="74"/>
      <c r="CUY46" s="74"/>
      <c r="CUZ46" s="74"/>
      <c r="CVA46" s="74"/>
      <c r="CVB46" s="74"/>
      <c r="CVC46" s="74"/>
      <c r="CVD46" s="74"/>
      <c r="CVE46" s="74"/>
      <c r="CVF46" s="74"/>
      <c r="CVG46" s="74"/>
      <c r="CVH46" s="74"/>
      <c r="CVI46" s="74"/>
      <c r="CVJ46" s="74"/>
      <c r="CVK46" s="74"/>
      <c r="CVL46" s="74"/>
      <c r="CVM46" s="74"/>
      <c r="CVN46" s="74"/>
      <c r="CVO46" s="74"/>
      <c r="CVP46" s="74"/>
      <c r="CVQ46" s="74"/>
      <c r="CVR46" s="74"/>
      <c r="CVS46" s="74"/>
      <c r="CVT46" s="74"/>
      <c r="CVU46" s="74"/>
      <c r="CVV46" s="74"/>
      <c r="CVW46" s="74"/>
      <c r="CVX46" s="74"/>
      <c r="CVY46" s="74"/>
      <c r="CVZ46" s="74"/>
      <c r="CWA46" s="74"/>
      <c r="CWB46" s="74"/>
      <c r="CWC46" s="74"/>
      <c r="CWD46" s="74"/>
      <c r="CWE46" s="74"/>
      <c r="CWF46" s="74"/>
      <c r="CWG46" s="74"/>
      <c r="CWH46" s="74"/>
      <c r="CWI46" s="74"/>
      <c r="CWJ46" s="74"/>
      <c r="CWK46" s="74"/>
      <c r="CWL46" s="74"/>
      <c r="CWM46" s="74"/>
      <c r="CWN46" s="74"/>
      <c r="CWO46" s="74"/>
      <c r="CWP46" s="74"/>
      <c r="CWQ46" s="74"/>
      <c r="CWR46" s="74"/>
      <c r="CWS46" s="74"/>
      <c r="CWT46" s="74"/>
      <c r="CWU46" s="74"/>
      <c r="CWV46" s="74"/>
      <c r="CWW46" s="74"/>
      <c r="CWX46" s="74"/>
      <c r="CWY46" s="74"/>
      <c r="CWZ46" s="74"/>
      <c r="CXA46" s="74"/>
      <c r="CXB46" s="74"/>
      <c r="CXC46" s="74"/>
      <c r="CXD46" s="74"/>
      <c r="CXE46" s="74"/>
      <c r="CXF46" s="74"/>
      <c r="CXG46" s="74"/>
      <c r="CXH46" s="74"/>
      <c r="CXI46" s="74"/>
      <c r="CXJ46" s="74"/>
      <c r="CXK46" s="74"/>
      <c r="CXL46" s="74"/>
      <c r="CXM46" s="74"/>
      <c r="CXN46" s="74"/>
      <c r="CXO46" s="74"/>
      <c r="CXP46" s="74"/>
      <c r="CXQ46" s="74"/>
      <c r="CXR46" s="74"/>
      <c r="CXS46" s="74"/>
      <c r="CXT46" s="74"/>
      <c r="CXU46" s="74"/>
      <c r="CXV46" s="74"/>
      <c r="CXW46" s="74"/>
      <c r="CXX46" s="74"/>
      <c r="CXY46" s="74"/>
      <c r="CXZ46" s="74"/>
      <c r="CYA46" s="74"/>
      <c r="CYB46" s="74"/>
      <c r="CYC46" s="74"/>
      <c r="CYD46" s="74"/>
      <c r="CYE46" s="74"/>
      <c r="CYF46" s="74"/>
      <c r="CYG46" s="74"/>
      <c r="CYH46" s="74"/>
      <c r="CYI46" s="74"/>
      <c r="CYJ46" s="74"/>
      <c r="CYK46" s="74"/>
      <c r="CYL46" s="74"/>
      <c r="CYM46" s="74"/>
      <c r="CYN46" s="74"/>
      <c r="CYO46" s="74"/>
      <c r="CYP46" s="74"/>
      <c r="CYQ46" s="74"/>
      <c r="CYR46" s="74"/>
      <c r="CYS46" s="74"/>
      <c r="CYT46" s="74"/>
      <c r="CYU46" s="74"/>
      <c r="CYV46" s="74"/>
      <c r="CYW46" s="74"/>
      <c r="CYX46" s="74"/>
      <c r="CYY46" s="74"/>
      <c r="CYZ46" s="74"/>
      <c r="CZA46" s="74"/>
      <c r="CZB46" s="74"/>
      <c r="CZC46" s="74"/>
      <c r="CZD46" s="74"/>
      <c r="CZE46" s="74"/>
      <c r="CZF46" s="74"/>
      <c r="CZG46" s="74"/>
      <c r="CZH46" s="74"/>
      <c r="CZI46" s="74"/>
      <c r="CZJ46" s="74"/>
      <c r="CZK46" s="74"/>
      <c r="CZL46" s="74"/>
      <c r="CZM46" s="74"/>
      <c r="CZN46" s="74"/>
      <c r="CZO46" s="74"/>
      <c r="CZP46" s="74"/>
      <c r="CZQ46" s="74"/>
      <c r="CZR46" s="74"/>
      <c r="CZS46" s="74"/>
      <c r="CZT46" s="74"/>
      <c r="CZU46" s="74"/>
      <c r="CZV46" s="74"/>
      <c r="CZW46" s="74"/>
      <c r="CZX46" s="74"/>
      <c r="CZY46" s="74"/>
      <c r="CZZ46" s="74"/>
      <c r="DAA46" s="74"/>
      <c r="DAB46" s="74"/>
      <c r="DAC46" s="74"/>
      <c r="DAD46" s="74"/>
      <c r="DAE46" s="74"/>
      <c r="DAF46" s="74"/>
      <c r="DAG46" s="74"/>
      <c r="DAH46" s="74"/>
      <c r="DAI46" s="74"/>
      <c r="DAJ46" s="74"/>
      <c r="DAK46" s="74"/>
      <c r="DAL46" s="74"/>
      <c r="DAM46" s="74"/>
      <c r="DAN46" s="74"/>
      <c r="DAO46" s="74"/>
      <c r="DAP46" s="74"/>
      <c r="DAQ46" s="74"/>
      <c r="DAR46" s="74"/>
      <c r="DAS46" s="74"/>
      <c r="DAT46" s="74"/>
      <c r="DAU46" s="74"/>
      <c r="DAV46" s="74"/>
      <c r="DAW46" s="74"/>
      <c r="DAX46" s="74"/>
      <c r="DAY46" s="74"/>
      <c r="DAZ46" s="74"/>
      <c r="DBA46" s="74"/>
      <c r="DBB46" s="74"/>
      <c r="DBC46" s="74"/>
      <c r="DBD46" s="74"/>
      <c r="DBE46" s="74"/>
      <c r="DBF46" s="74"/>
      <c r="DBG46" s="74"/>
      <c r="DBH46" s="74"/>
      <c r="DBI46" s="74"/>
      <c r="DBJ46" s="74"/>
      <c r="DBK46" s="74"/>
      <c r="DBL46" s="74"/>
      <c r="DBM46" s="74"/>
      <c r="DBN46" s="74"/>
      <c r="DBO46" s="74"/>
      <c r="DBP46" s="74"/>
      <c r="DBQ46" s="74"/>
      <c r="DBR46" s="74"/>
      <c r="DBS46" s="74"/>
      <c r="DBT46" s="74"/>
      <c r="DBU46" s="74"/>
      <c r="DBV46" s="74"/>
      <c r="DBW46" s="74"/>
      <c r="DBX46" s="74"/>
      <c r="DBY46" s="74"/>
      <c r="DBZ46" s="74"/>
      <c r="DCA46" s="74"/>
      <c r="DCB46" s="74"/>
      <c r="DCC46" s="74"/>
      <c r="DCD46" s="74"/>
      <c r="DCE46" s="74"/>
      <c r="DCF46" s="74"/>
      <c r="DCG46" s="74"/>
      <c r="DCH46" s="74"/>
      <c r="DCI46" s="74"/>
      <c r="DCJ46" s="74"/>
      <c r="DCK46" s="74"/>
      <c r="DCL46" s="74"/>
      <c r="DCM46" s="74"/>
      <c r="DCN46" s="74"/>
      <c r="DCO46" s="74"/>
      <c r="DCP46" s="74"/>
      <c r="DCQ46" s="74"/>
      <c r="DCR46" s="74"/>
      <c r="DCS46" s="74"/>
      <c r="DCT46" s="74"/>
      <c r="DCU46" s="74"/>
      <c r="DCV46" s="74"/>
      <c r="DCW46" s="74"/>
      <c r="DCX46" s="74"/>
      <c r="DCY46" s="74"/>
      <c r="DCZ46" s="74"/>
      <c r="DDA46" s="74"/>
      <c r="DDB46" s="74"/>
      <c r="DDC46" s="74"/>
      <c r="DDD46" s="74"/>
      <c r="DDE46" s="74"/>
      <c r="DDF46" s="74"/>
      <c r="DDG46" s="74"/>
      <c r="DDH46" s="74"/>
      <c r="DDI46" s="74"/>
      <c r="DDJ46" s="74"/>
      <c r="DDK46" s="74"/>
      <c r="DDL46" s="74"/>
      <c r="DDM46" s="74"/>
      <c r="DDN46" s="74"/>
      <c r="DDO46" s="74"/>
      <c r="DDP46" s="74"/>
      <c r="DDQ46" s="74"/>
      <c r="DDR46" s="74"/>
      <c r="DDS46" s="74"/>
      <c r="DDT46" s="74"/>
      <c r="DDU46" s="74"/>
      <c r="DDV46" s="74"/>
      <c r="DDW46" s="74"/>
      <c r="DDX46" s="74"/>
      <c r="DDY46" s="74"/>
      <c r="DDZ46" s="74"/>
      <c r="DEA46" s="74"/>
      <c r="DEB46" s="74"/>
      <c r="DEC46" s="74"/>
      <c r="DED46" s="74"/>
      <c r="DEE46" s="74"/>
      <c r="DEF46" s="74"/>
      <c r="DEG46" s="74"/>
      <c r="DEH46" s="74"/>
      <c r="DEI46" s="74"/>
      <c r="DEJ46" s="74"/>
      <c r="DEK46" s="74"/>
      <c r="DEL46" s="74"/>
      <c r="DEM46" s="74"/>
      <c r="DEN46" s="74"/>
      <c r="DEO46" s="74"/>
      <c r="DEP46" s="74"/>
      <c r="DEQ46" s="74"/>
      <c r="DER46" s="74"/>
      <c r="DES46" s="74"/>
      <c r="DET46" s="74"/>
      <c r="DEU46" s="74"/>
      <c r="DEV46" s="74"/>
      <c r="DEW46" s="74"/>
      <c r="DEX46" s="74"/>
      <c r="DEY46" s="74"/>
      <c r="DEZ46" s="74"/>
      <c r="DFA46" s="74"/>
      <c r="DFB46" s="74"/>
      <c r="DFC46" s="74"/>
      <c r="DFD46" s="74"/>
      <c r="DFE46" s="74"/>
      <c r="DFF46" s="74"/>
      <c r="DFG46" s="74"/>
      <c r="DFH46" s="74"/>
      <c r="DFI46" s="74"/>
      <c r="DFJ46" s="74"/>
      <c r="DFK46" s="74"/>
      <c r="DFL46" s="74"/>
      <c r="DFM46" s="74"/>
      <c r="DFN46" s="74"/>
      <c r="DFO46" s="74"/>
      <c r="DFP46" s="74"/>
      <c r="DFQ46" s="74"/>
      <c r="DFR46" s="74"/>
      <c r="DFS46" s="74"/>
      <c r="DFT46" s="74"/>
      <c r="DFU46" s="74"/>
      <c r="DFV46" s="74"/>
      <c r="DFW46" s="74"/>
      <c r="DFX46" s="74"/>
      <c r="DFY46" s="74"/>
      <c r="DFZ46" s="74"/>
      <c r="DGA46" s="74"/>
      <c r="DGB46" s="74"/>
      <c r="DGC46" s="74"/>
      <c r="DGD46" s="74"/>
      <c r="DGE46" s="74"/>
      <c r="DGF46" s="74"/>
      <c r="DGG46" s="74"/>
      <c r="DGH46" s="74"/>
      <c r="DGI46" s="74"/>
      <c r="DGJ46" s="74"/>
      <c r="DGK46" s="74"/>
      <c r="DGL46" s="74"/>
      <c r="DGM46" s="74"/>
      <c r="DGN46" s="74"/>
      <c r="DGO46" s="74"/>
      <c r="DGP46" s="74"/>
      <c r="DGQ46" s="74"/>
      <c r="DGR46" s="74"/>
      <c r="DGS46" s="74"/>
      <c r="DGT46" s="74"/>
      <c r="DGU46" s="74"/>
      <c r="DGV46" s="74"/>
      <c r="DGW46" s="74"/>
      <c r="DGX46" s="74"/>
      <c r="DGY46" s="74"/>
      <c r="DGZ46" s="74"/>
      <c r="DHA46" s="74"/>
      <c r="DHB46" s="74"/>
      <c r="DHC46" s="74"/>
      <c r="DHD46" s="74"/>
      <c r="DHE46" s="74"/>
      <c r="DHF46" s="74"/>
      <c r="DHG46" s="74"/>
      <c r="DHH46" s="74"/>
      <c r="DHI46" s="74"/>
      <c r="DHJ46" s="74"/>
      <c r="DHK46" s="74"/>
      <c r="DHL46" s="74"/>
      <c r="DHM46" s="74"/>
      <c r="DHN46" s="74"/>
      <c r="DHO46" s="74"/>
      <c r="DHP46" s="74"/>
      <c r="DHQ46" s="74"/>
      <c r="DHR46" s="74"/>
      <c r="DHS46" s="74"/>
      <c r="DHT46" s="74"/>
      <c r="DHU46" s="74"/>
      <c r="DHV46" s="74"/>
      <c r="DHW46" s="74"/>
      <c r="DHX46" s="74"/>
      <c r="DHY46" s="74"/>
      <c r="DHZ46" s="74"/>
      <c r="DIA46" s="74"/>
      <c r="DIB46" s="74"/>
      <c r="DIC46" s="74"/>
      <c r="DID46" s="74"/>
      <c r="DIE46" s="74"/>
      <c r="DIF46" s="74"/>
      <c r="DIG46" s="74"/>
      <c r="DIH46" s="74"/>
      <c r="DII46" s="74"/>
      <c r="DIJ46" s="74"/>
      <c r="DIK46" s="74"/>
      <c r="DIL46" s="74"/>
      <c r="DIM46" s="74"/>
      <c r="DIN46" s="74"/>
      <c r="DIO46" s="74"/>
      <c r="DIP46" s="74"/>
      <c r="DIQ46" s="74"/>
      <c r="DIR46" s="74"/>
      <c r="DIS46" s="74"/>
      <c r="DIT46" s="74"/>
      <c r="DIU46" s="74"/>
      <c r="DIV46" s="74"/>
      <c r="DIW46" s="74"/>
      <c r="DIX46" s="74"/>
      <c r="DIY46" s="74"/>
      <c r="DIZ46" s="74"/>
      <c r="DJA46" s="74"/>
      <c r="DJB46" s="74"/>
      <c r="DJC46" s="74"/>
      <c r="DJD46" s="74"/>
      <c r="DJE46" s="74"/>
      <c r="DJF46" s="74"/>
      <c r="DJG46" s="74"/>
      <c r="DJH46" s="74"/>
      <c r="DJI46" s="74"/>
      <c r="DJJ46" s="74"/>
      <c r="DJK46" s="74"/>
      <c r="DJL46" s="74"/>
      <c r="DJM46" s="74"/>
      <c r="DJN46" s="74"/>
      <c r="DJO46" s="74"/>
      <c r="DJP46" s="74"/>
      <c r="DJQ46" s="74"/>
      <c r="DJR46" s="74"/>
      <c r="DJS46" s="74"/>
      <c r="DJT46" s="74"/>
      <c r="DJU46" s="74"/>
      <c r="DJV46" s="74"/>
      <c r="DJW46" s="74"/>
      <c r="DJX46" s="74"/>
      <c r="DJY46" s="74"/>
      <c r="DJZ46" s="74"/>
      <c r="DKA46" s="74"/>
      <c r="DKB46" s="74"/>
      <c r="DKC46" s="74"/>
      <c r="DKD46" s="74"/>
      <c r="DKE46" s="74"/>
      <c r="DKF46" s="74"/>
      <c r="DKG46" s="74"/>
      <c r="DKH46" s="74"/>
      <c r="DKI46" s="74"/>
      <c r="DKJ46" s="74"/>
      <c r="DKK46" s="74"/>
      <c r="DKL46" s="74"/>
      <c r="DKM46" s="74"/>
      <c r="DKN46" s="74"/>
      <c r="DKO46" s="74"/>
      <c r="DKP46" s="74"/>
      <c r="DKQ46" s="74"/>
      <c r="DKR46" s="74"/>
      <c r="DKS46" s="74"/>
      <c r="DKT46" s="74"/>
      <c r="DKU46" s="74"/>
      <c r="DKV46" s="74"/>
      <c r="DKW46" s="74"/>
      <c r="DKX46" s="74"/>
      <c r="DKY46" s="74"/>
      <c r="DKZ46" s="74"/>
      <c r="DLA46" s="74"/>
      <c r="DLB46" s="74"/>
      <c r="DLC46" s="74"/>
      <c r="DLD46" s="74"/>
      <c r="DLE46" s="74"/>
      <c r="DLF46" s="74"/>
      <c r="DLG46" s="74"/>
      <c r="DLH46" s="74"/>
      <c r="DLI46" s="74"/>
      <c r="DLJ46" s="74"/>
      <c r="DLK46" s="74"/>
      <c r="DLL46" s="74"/>
      <c r="DLM46" s="74"/>
      <c r="DLN46" s="74"/>
      <c r="DLO46" s="74"/>
      <c r="DLP46" s="74"/>
      <c r="DLQ46" s="74"/>
      <c r="DLR46" s="74"/>
      <c r="DLS46" s="74"/>
      <c r="DLT46" s="74"/>
      <c r="DLU46" s="74"/>
      <c r="DLV46" s="74"/>
      <c r="DLW46" s="74"/>
      <c r="DLX46" s="74"/>
      <c r="DLY46" s="74"/>
      <c r="DLZ46" s="74"/>
      <c r="DMA46" s="74"/>
      <c r="DMB46" s="74"/>
      <c r="DMC46" s="74"/>
      <c r="DMD46" s="74"/>
      <c r="DME46" s="74"/>
      <c r="DMF46" s="74"/>
      <c r="DMG46" s="74"/>
      <c r="DMH46" s="74"/>
      <c r="DMI46" s="74"/>
      <c r="DMJ46" s="74"/>
      <c r="DMK46" s="74"/>
      <c r="DML46" s="74"/>
      <c r="DMM46" s="74"/>
      <c r="DMN46" s="74"/>
      <c r="DMO46" s="74"/>
      <c r="DMP46" s="74"/>
      <c r="DMQ46" s="74"/>
      <c r="DMR46" s="74"/>
      <c r="DMS46" s="74"/>
      <c r="DMT46" s="74"/>
      <c r="DMU46" s="74"/>
      <c r="DMV46" s="74"/>
      <c r="DMW46" s="74"/>
      <c r="DMX46" s="74"/>
      <c r="DMY46" s="74"/>
      <c r="DMZ46" s="74"/>
      <c r="DNA46" s="74"/>
      <c r="DNB46" s="74"/>
      <c r="DNC46" s="74"/>
      <c r="DND46" s="74"/>
      <c r="DNE46" s="74"/>
      <c r="DNF46" s="74"/>
      <c r="DNG46" s="74"/>
      <c r="DNH46" s="74"/>
      <c r="DNI46" s="74"/>
      <c r="DNJ46" s="74"/>
      <c r="DNK46" s="74"/>
      <c r="DNL46" s="74"/>
      <c r="DNM46" s="74"/>
      <c r="DNN46" s="74"/>
      <c r="DNO46" s="74"/>
      <c r="DNP46" s="74"/>
      <c r="DNQ46" s="74"/>
      <c r="DNR46" s="74"/>
      <c r="DNS46" s="74"/>
      <c r="DNT46" s="74"/>
      <c r="DNU46" s="74"/>
      <c r="DNV46" s="74"/>
      <c r="DNW46" s="74"/>
      <c r="DNX46" s="74"/>
      <c r="DNY46" s="74"/>
      <c r="DNZ46" s="74"/>
      <c r="DOA46" s="74"/>
      <c r="DOB46" s="74"/>
      <c r="DOC46" s="74"/>
      <c r="DOD46" s="74"/>
      <c r="DOE46" s="74"/>
      <c r="DOF46" s="74"/>
      <c r="DOG46" s="74"/>
      <c r="DOH46" s="74"/>
      <c r="DOI46" s="74"/>
      <c r="DOJ46" s="74"/>
      <c r="DOK46" s="74"/>
      <c r="DOL46" s="74"/>
      <c r="DOM46" s="74"/>
      <c r="DON46" s="74"/>
      <c r="DOO46" s="74"/>
      <c r="DOP46" s="74"/>
      <c r="DOQ46" s="74"/>
      <c r="DOR46" s="74"/>
      <c r="DOS46" s="74"/>
      <c r="DOT46" s="74"/>
      <c r="DOU46" s="74"/>
      <c r="DOV46" s="74"/>
      <c r="DOW46" s="74"/>
      <c r="DOX46" s="74"/>
      <c r="DOY46" s="74"/>
      <c r="DOZ46" s="74"/>
      <c r="DPA46" s="74"/>
      <c r="DPB46" s="74"/>
      <c r="DPC46" s="74"/>
      <c r="DPD46" s="74"/>
      <c r="DPE46" s="74"/>
      <c r="DPF46" s="74"/>
      <c r="DPG46" s="74"/>
      <c r="DPH46" s="74"/>
      <c r="DPI46" s="74"/>
      <c r="DPJ46" s="74"/>
      <c r="DPK46" s="74"/>
      <c r="DPL46" s="74"/>
      <c r="DPM46" s="74"/>
      <c r="DPN46" s="74"/>
      <c r="DPO46" s="74"/>
      <c r="DPP46" s="74"/>
      <c r="DPQ46" s="74"/>
      <c r="DPR46" s="74"/>
      <c r="DPS46" s="74"/>
      <c r="DPT46" s="74"/>
      <c r="DPU46" s="74"/>
      <c r="DPV46" s="74"/>
      <c r="DPW46" s="74"/>
      <c r="DPX46" s="74"/>
      <c r="DPY46" s="74"/>
      <c r="DPZ46" s="74"/>
      <c r="DQA46" s="74"/>
      <c r="DQB46" s="74"/>
      <c r="DQC46" s="74"/>
      <c r="DQD46" s="74"/>
      <c r="DQE46" s="74"/>
      <c r="DQF46" s="74"/>
      <c r="DQG46" s="74"/>
      <c r="DQH46" s="74"/>
      <c r="DQI46" s="74"/>
      <c r="DQJ46" s="74"/>
      <c r="DQK46" s="74"/>
      <c r="DQL46" s="74"/>
      <c r="DQM46" s="74"/>
      <c r="DQN46" s="74"/>
      <c r="DQO46" s="74"/>
      <c r="DQP46" s="74"/>
      <c r="DQQ46" s="74"/>
      <c r="DQR46" s="74"/>
      <c r="DQS46" s="74"/>
      <c r="DQT46" s="74"/>
      <c r="DQU46" s="74"/>
      <c r="DQV46" s="74"/>
      <c r="DQW46" s="74"/>
      <c r="DQX46" s="74"/>
      <c r="DQY46" s="74"/>
      <c r="DQZ46" s="74"/>
      <c r="DRA46" s="74"/>
      <c r="DRB46" s="74"/>
      <c r="DRC46" s="74"/>
      <c r="DRD46" s="74"/>
      <c r="DRE46" s="74"/>
      <c r="DRF46" s="74"/>
      <c r="DRG46" s="74"/>
      <c r="DRH46" s="74"/>
      <c r="DRI46" s="74"/>
      <c r="DRJ46" s="74"/>
      <c r="DRK46" s="74"/>
      <c r="DRL46" s="74"/>
      <c r="DRM46" s="74"/>
      <c r="DRN46" s="74"/>
      <c r="DRO46" s="74"/>
      <c r="DRP46" s="74"/>
      <c r="DRQ46" s="74"/>
      <c r="DRR46" s="74"/>
      <c r="DRS46" s="74"/>
      <c r="DRT46" s="74"/>
      <c r="DRU46" s="74"/>
      <c r="DRV46" s="74"/>
      <c r="DRW46" s="74"/>
      <c r="DRX46" s="74"/>
      <c r="DRY46" s="74"/>
      <c r="DRZ46" s="74"/>
      <c r="DSA46" s="74"/>
      <c r="DSB46" s="74"/>
      <c r="DSC46" s="74"/>
      <c r="DSD46" s="74"/>
      <c r="DSE46" s="74"/>
      <c r="DSF46" s="74"/>
      <c r="DSG46" s="74"/>
      <c r="DSH46" s="74"/>
      <c r="DSI46" s="74"/>
      <c r="DSJ46" s="74"/>
      <c r="DSK46" s="74"/>
      <c r="DSL46" s="74"/>
      <c r="DSM46" s="74"/>
      <c r="DSN46" s="74"/>
      <c r="DSO46" s="74"/>
      <c r="DSP46" s="74"/>
      <c r="DSQ46" s="74"/>
      <c r="DSR46" s="74"/>
      <c r="DSS46" s="74"/>
      <c r="DST46" s="74"/>
      <c r="DSU46" s="74"/>
      <c r="DSV46" s="74"/>
      <c r="DSW46" s="74"/>
      <c r="DSX46" s="74"/>
      <c r="DSY46" s="74"/>
      <c r="DSZ46" s="74"/>
      <c r="DTA46" s="74"/>
      <c r="DTB46" s="74"/>
      <c r="DTC46" s="74"/>
      <c r="DTD46" s="74"/>
      <c r="DTE46" s="74"/>
      <c r="DTF46" s="74"/>
      <c r="DTG46" s="74"/>
      <c r="DTH46" s="74"/>
      <c r="DTI46" s="74"/>
      <c r="DTJ46" s="74"/>
      <c r="DTK46" s="74"/>
      <c r="DTL46" s="74"/>
      <c r="DTM46" s="74"/>
      <c r="DTN46" s="74"/>
      <c r="DTO46" s="74"/>
      <c r="DTP46" s="74"/>
      <c r="DTQ46" s="74"/>
      <c r="DTR46" s="74"/>
      <c r="DTS46" s="74"/>
      <c r="DTT46" s="74"/>
      <c r="DTU46" s="74"/>
      <c r="DTV46" s="74"/>
      <c r="DTW46" s="74"/>
      <c r="DTX46" s="74"/>
      <c r="DTY46" s="74"/>
      <c r="DTZ46" s="74"/>
      <c r="DUA46" s="74"/>
      <c r="DUB46" s="74"/>
      <c r="DUC46" s="74"/>
      <c r="DUD46" s="74"/>
      <c r="DUE46" s="74"/>
      <c r="DUF46" s="74"/>
      <c r="DUG46" s="74"/>
      <c r="DUH46" s="74"/>
      <c r="DUI46" s="74"/>
      <c r="DUJ46" s="74"/>
      <c r="DUK46" s="74"/>
      <c r="DUL46" s="74"/>
      <c r="DUM46" s="74"/>
      <c r="DUN46" s="74"/>
      <c r="DUO46" s="74"/>
      <c r="DUP46" s="74"/>
      <c r="DUQ46" s="74"/>
      <c r="DUR46" s="74"/>
      <c r="DUS46" s="74"/>
      <c r="DUT46" s="74"/>
      <c r="DUU46" s="74"/>
      <c r="DUV46" s="74"/>
      <c r="DUW46" s="74"/>
      <c r="DUX46" s="74"/>
      <c r="DUY46" s="74"/>
      <c r="DUZ46" s="74"/>
      <c r="DVA46" s="74"/>
      <c r="DVB46" s="74"/>
      <c r="DVC46" s="74"/>
      <c r="DVD46" s="74"/>
      <c r="DVE46" s="74"/>
      <c r="DVF46" s="74"/>
      <c r="DVG46" s="74"/>
      <c r="DVH46" s="74"/>
      <c r="DVI46" s="74"/>
      <c r="DVJ46" s="74"/>
      <c r="DVK46" s="74"/>
      <c r="DVL46" s="74"/>
      <c r="DVM46" s="74"/>
      <c r="DVN46" s="74"/>
      <c r="DVO46" s="74"/>
      <c r="DVP46" s="74"/>
      <c r="DVQ46" s="74"/>
      <c r="DVR46" s="74"/>
      <c r="DVS46" s="74"/>
      <c r="DVT46" s="74"/>
      <c r="DVU46" s="74"/>
      <c r="DVV46" s="74"/>
      <c r="DVW46" s="74"/>
      <c r="DVX46" s="74"/>
      <c r="DVY46" s="74"/>
      <c r="DVZ46" s="74"/>
      <c r="DWA46" s="74"/>
      <c r="DWB46" s="74"/>
      <c r="DWC46" s="74"/>
      <c r="DWD46" s="74"/>
      <c r="DWE46" s="74"/>
      <c r="DWF46" s="74"/>
      <c r="DWG46" s="74"/>
      <c r="DWH46" s="74"/>
      <c r="DWI46" s="74"/>
      <c r="DWJ46" s="74"/>
      <c r="DWK46" s="74"/>
      <c r="DWL46" s="74"/>
      <c r="DWM46" s="74"/>
      <c r="DWN46" s="74"/>
      <c r="DWO46" s="74"/>
      <c r="DWP46" s="74"/>
      <c r="DWQ46" s="74"/>
      <c r="DWR46" s="74"/>
      <c r="DWS46" s="74"/>
      <c r="DWT46" s="74"/>
      <c r="DWU46" s="74"/>
      <c r="DWV46" s="74"/>
      <c r="DWW46" s="74"/>
      <c r="DWX46" s="74"/>
      <c r="DWY46" s="74"/>
      <c r="DWZ46" s="74"/>
      <c r="DXA46" s="74"/>
      <c r="DXB46" s="74"/>
      <c r="DXC46" s="74"/>
      <c r="DXD46" s="74"/>
      <c r="DXE46" s="74"/>
      <c r="DXF46" s="74"/>
      <c r="DXG46" s="74"/>
      <c r="DXH46" s="74"/>
      <c r="DXI46" s="74"/>
      <c r="DXJ46" s="74"/>
      <c r="DXK46" s="74"/>
      <c r="DXL46" s="74"/>
      <c r="DXM46" s="74"/>
      <c r="DXN46" s="74"/>
      <c r="DXO46" s="74"/>
      <c r="DXP46" s="74"/>
      <c r="DXQ46" s="74"/>
      <c r="DXR46" s="74"/>
      <c r="DXS46" s="74"/>
      <c r="DXT46" s="74"/>
      <c r="DXU46" s="74"/>
      <c r="DXV46" s="74"/>
      <c r="DXW46" s="74"/>
      <c r="DXX46" s="74"/>
      <c r="DXY46" s="74"/>
      <c r="DXZ46" s="74"/>
      <c r="DYA46" s="74"/>
      <c r="DYB46" s="74"/>
      <c r="DYC46" s="74"/>
      <c r="DYD46" s="74"/>
      <c r="DYE46" s="74"/>
      <c r="DYF46" s="74"/>
      <c r="DYG46" s="74"/>
      <c r="DYH46" s="74"/>
      <c r="DYI46" s="74"/>
      <c r="DYJ46" s="74"/>
      <c r="DYK46" s="74"/>
      <c r="DYL46" s="74"/>
      <c r="DYM46" s="74"/>
      <c r="DYN46" s="74"/>
      <c r="DYO46" s="74"/>
      <c r="DYP46" s="74"/>
      <c r="DYQ46" s="74"/>
      <c r="DYR46" s="74"/>
      <c r="DYS46" s="74"/>
      <c r="DYT46" s="74"/>
      <c r="DYU46" s="74"/>
      <c r="DYV46" s="74"/>
      <c r="DYW46" s="74"/>
      <c r="DYX46" s="74"/>
      <c r="DYY46" s="74"/>
      <c r="DYZ46" s="74"/>
      <c r="DZA46" s="74"/>
      <c r="DZB46" s="74"/>
      <c r="DZC46" s="74"/>
      <c r="DZD46" s="74"/>
      <c r="DZE46" s="74"/>
      <c r="DZF46" s="74"/>
      <c r="DZG46" s="74"/>
      <c r="DZH46" s="74"/>
      <c r="DZI46" s="74"/>
      <c r="DZJ46" s="74"/>
      <c r="DZK46" s="74"/>
      <c r="DZL46" s="74"/>
      <c r="DZM46" s="74"/>
      <c r="DZN46" s="74"/>
      <c r="DZO46" s="74"/>
      <c r="DZP46" s="74"/>
      <c r="DZQ46" s="74"/>
      <c r="DZR46" s="74"/>
      <c r="DZS46" s="74"/>
      <c r="DZT46" s="74"/>
      <c r="DZU46" s="74"/>
      <c r="DZV46" s="74"/>
      <c r="DZW46" s="74"/>
      <c r="DZX46" s="74"/>
      <c r="DZY46" s="74"/>
      <c r="DZZ46" s="74"/>
      <c r="EAA46" s="74"/>
      <c r="EAB46" s="74"/>
      <c r="EAC46" s="74"/>
      <c r="EAD46" s="74"/>
      <c r="EAE46" s="74"/>
      <c r="EAF46" s="74"/>
      <c r="EAG46" s="74"/>
      <c r="EAH46" s="74"/>
      <c r="EAI46" s="74"/>
      <c r="EAJ46" s="74"/>
      <c r="EAK46" s="74"/>
      <c r="EAL46" s="74"/>
      <c r="EAM46" s="74"/>
      <c r="EAN46" s="74"/>
      <c r="EAO46" s="74"/>
      <c r="EAP46" s="74"/>
      <c r="EAQ46" s="74"/>
      <c r="EAR46" s="74"/>
      <c r="EAS46" s="74"/>
      <c r="EAT46" s="74"/>
      <c r="EAU46" s="74"/>
      <c r="EAV46" s="74"/>
      <c r="EAW46" s="74"/>
      <c r="EAX46" s="74"/>
      <c r="EAY46" s="74"/>
      <c r="EAZ46" s="74"/>
      <c r="EBA46" s="74"/>
      <c r="EBB46" s="74"/>
      <c r="EBC46" s="74"/>
      <c r="EBD46" s="74"/>
      <c r="EBE46" s="74"/>
      <c r="EBF46" s="74"/>
      <c r="EBG46" s="74"/>
      <c r="EBH46" s="74"/>
      <c r="EBI46" s="74"/>
      <c r="EBJ46" s="74"/>
      <c r="EBK46" s="74"/>
      <c r="EBL46" s="74"/>
      <c r="EBM46" s="74"/>
      <c r="EBN46" s="74"/>
      <c r="EBO46" s="74"/>
      <c r="EBP46" s="74"/>
      <c r="EBQ46" s="74"/>
      <c r="EBR46" s="74"/>
      <c r="EBS46" s="74"/>
      <c r="EBT46" s="74"/>
      <c r="EBU46" s="74"/>
      <c r="EBV46" s="74"/>
      <c r="EBW46" s="74"/>
      <c r="EBX46" s="74"/>
      <c r="EBY46" s="74"/>
      <c r="EBZ46" s="74"/>
      <c r="ECA46" s="74"/>
      <c r="ECB46" s="74"/>
      <c r="ECC46" s="74"/>
      <c r="ECD46" s="74"/>
      <c r="ECE46" s="74"/>
      <c r="ECF46" s="74"/>
      <c r="ECG46" s="74"/>
      <c r="ECH46" s="74"/>
      <c r="ECI46" s="74"/>
      <c r="ECJ46" s="74"/>
      <c r="ECK46" s="74"/>
      <c r="ECL46" s="74"/>
      <c r="ECM46" s="74"/>
      <c r="ECN46" s="74"/>
      <c r="ECO46" s="74"/>
      <c r="ECP46" s="74"/>
      <c r="ECQ46" s="74"/>
      <c r="ECR46" s="74"/>
      <c r="ECS46" s="74"/>
      <c r="ECT46" s="74"/>
      <c r="ECU46" s="74"/>
      <c r="ECV46" s="74"/>
      <c r="ECW46" s="74"/>
      <c r="ECX46" s="74"/>
      <c r="ECY46" s="74"/>
      <c r="ECZ46" s="74"/>
      <c r="EDA46" s="74"/>
      <c r="EDB46" s="74"/>
      <c r="EDC46" s="74"/>
      <c r="EDD46" s="74"/>
      <c r="EDE46" s="74"/>
      <c r="EDF46" s="74"/>
      <c r="EDG46" s="74"/>
      <c r="EDH46" s="74"/>
      <c r="EDI46" s="74"/>
      <c r="EDJ46" s="74"/>
      <c r="EDK46" s="74"/>
      <c r="EDL46" s="74"/>
      <c r="EDM46" s="74"/>
      <c r="EDN46" s="74"/>
      <c r="EDO46" s="74"/>
      <c r="EDP46" s="74"/>
      <c r="EDQ46" s="74"/>
      <c r="EDR46" s="74"/>
      <c r="EDS46" s="74"/>
      <c r="EDT46" s="74"/>
      <c r="EDU46" s="74"/>
      <c r="EDV46" s="74"/>
      <c r="EDW46" s="74"/>
      <c r="EDX46" s="74"/>
      <c r="EDY46" s="74"/>
      <c r="EDZ46" s="74"/>
      <c r="EEA46" s="74"/>
      <c r="EEB46" s="74"/>
      <c r="EEC46" s="74"/>
      <c r="EED46" s="74"/>
      <c r="EEE46" s="74"/>
      <c r="EEF46" s="74"/>
      <c r="EEG46" s="74"/>
      <c r="EEH46" s="74"/>
      <c r="EEI46" s="74"/>
      <c r="EEJ46" s="74"/>
      <c r="EEK46" s="74"/>
      <c r="EEL46" s="74"/>
      <c r="EEM46" s="74"/>
      <c r="EEN46" s="74"/>
      <c r="EEO46" s="74"/>
      <c r="EEP46" s="74"/>
      <c r="EEQ46" s="74"/>
      <c r="EER46" s="74"/>
      <c r="EES46" s="74"/>
      <c r="EET46" s="74"/>
      <c r="EEU46" s="74"/>
      <c r="EEV46" s="74"/>
      <c r="EEW46" s="74"/>
      <c r="EEX46" s="74"/>
      <c r="EEY46" s="74"/>
      <c r="EEZ46" s="74"/>
      <c r="EFA46" s="74"/>
      <c r="EFB46" s="74"/>
      <c r="EFC46" s="74"/>
      <c r="EFD46" s="74"/>
      <c r="EFE46" s="74"/>
      <c r="EFF46" s="74"/>
      <c r="EFG46" s="74"/>
      <c r="EFH46" s="74"/>
      <c r="EFI46" s="74"/>
      <c r="EFJ46" s="74"/>
      <c r="EFK46" s="74"/>
      <c r="EFL46" s="74"/>
      <c r="EFM46" s="74"/>
      <c r="EFN46" s="74"/>
      <c r="EFO46" s="74"/>
      <c r="EFP46" s="74"/>
      <c r="EFQ46" s="74"/>
      <c r="EFR46" s="74"/>
      <c r="EFS46" s="74"/>
      <c r="EFT46" s="74"/>
      <c r="EFU46" s="74"/>
      <c r="EFV46" s="74"/>
      <c r="EFW46" s="74"/>
      <c r="EFX46" s="74"/>
      <c r="EFY46" s="74"/>
      <c r="EFZ46" s="74"/>
      <c r="EGA46" s="74"/>
      <c r="EGB46" s="74"/>
      <c r="EGC46" s="74"/>
      <c r="EGD46" s="74"/>
      <c r="EGE46" s="74"/>
      <c r="EGF46" s="74"/>
      <c r="EGG46" s="74"/>
      <c r="EGH46" s="74"/>
      <c r="EGI46" s="74"/>
      <c r="EGJ46" s="74"/>
      <c r="EGK46" s="74"/>
      <c r="EGL46" s="74"/>
      <c r="EGM46" s="74"/>
      <c r="EGN46" s="74"/>
      <c r="EGO46" s="74"/>
      <c r="EGP46" s="74"/>
      <c r="EGQ46" s="74"/>
      <c r="EGR46" s="74"/>
      <c r="EGS46" s="74"/>
      <c r="EGT46" s="74"/>
      <c r="EGU46" s="74"/>
      <c r="EGV46" s="74"/>
      <c r="EGW46" s="74"/>
      <c r="EGX46" s="74"/>
      <c r="EGY46" s="74"/>
      <c r="EGZ46" s="74"/>
      <c r="EHA46" s="74"/>
      <c r="EHB46" s="74"/>
      <c r="EHC46" s="74"/>
      <c r="EHD46" s="74"/>
      <c r="EHE46" s="74"/>
      <c r="EHF46" s="74"/>
      <c r="EHG46" s="74"/>
      <c r="EHH46" s="74"/>
      <c r="EHI46" s="74"/>
      <c r="EHJ46" s="74"/>
      <c r="EHK46" s="74"/>
      <c r="EHL46" s="74"/>
      <c r="EHM46" s="74"/>
      <c r="EHN46" s="74"/>
      <c r="EHO46" s="74"/>
      <c r="EHP46" s="74"/>
      <c r="EHQ46" s="74"/>
      <c r="EHR46" s="74"/>
      <c r="EHS46" s="74"/>
      <c r="EHT46" s="74"/>
      <c r="EHU46" s="74"/>
      <c r="EHV46" s="74"/>
      <c r="EHW46" s="74"/>
      <c r="EHX46" s="74"/>
      <c r="EHY46" s="74"/>
      <c r="EHZ46" s="74"/>
      <c r="EIA46" s="74"/>
      <c r="EIB46" s="74"/>
      <c r="EIC46" s="74"/>
      <c r="EID46" s="74"/>
      <c r="EIE46" s="74"/>
      <c r="EIF46" s="74"/>
      <c r="EIG46" s="74"/>
      <c r="EIH46" s="74"/>
      <c r="EII46" s="74"/>
      <c r="EIJ46" s="74"/>
      <c r="EIK46" s="74"/>
      <c r="EIL46" s="74"/>
      <c r="EIM46" s="74"/>
      <c r="EIN46" s="74"/>
      <c r="EIO46" s="74"/>
      <c r="EIP46" s="74"/>
      <c r="EIQ46" s="74"/>
      <c r="EIR46" s="74"/>
      <c r="EIS46" s="74"/>
      <c r="EIT46" s="74"/>
      <c r="EIU46" s="74"/>
      <c r="EIV46" s="74"/>
      <c r="EIW46" s="74"/>
      <c r="EIX46" s="74"/>
      <c r="EIY46" s="74"/>
      <c r="EIZ46" s="74"/>
      <c r="EJA46" s="74"/>
      <c r="EJB46" s="74"/>
      <c r="EJC46" s="74"/>
      <c r="EJD46" s="74"/>
      <c r="EJE46" s="74"/>
      <c r="EJF46" s="74"/>
      <c r="EJG46" s="74"/>
      <c r="EJH46" s="74"/>
      <c r="EJI46" s="74"/>
      <c r="EJJ46" s="74"/>
      <c r="EJK46" s="74"/>
      <c r="EJL46" s="74"/>
      <c r="EJM46" s="74"/>
      <c r="EJN46" s="74"/>
      <c r="EJO46" s="74"/>
      <c r="EJP46" s="74"/>
      <c r="EJQ46" s="74"/>
      <c r="EJR46" s="74"/>
      <c r="EJS46" s="74"/>
      <c r="EJT46" s="74"/>
      <c r="EJU46" s="74"/>
      <c r="EJV46" s="74"/>
      <c r="EJW46" s="74"/>
      <c r="EJX46" s="74"/>
      <c r="EJY46" s="74"/>
      <c r="EJZ46" s="74"/>
      <c r="EKA46" s="74"/>
      <c r="EKB46" s="74"/>
      <c r="EKC46" s="74"/>
      <c r="EKD46" s="74"/>
      <c r="EKE46" s="74"/>
      <c r="EKF46" s="74"/>
      <c r="EKG46" s="74"/>
      <c r="EKH46" s="74"/>
      <c r="EKI46" s="74"/>
      <c r="EKJ46" s="74"/>
      <c r="EKK46" s="74"/>
      <c r="EKL46" s="74"/>
      <c r="EKM46" s="74"/>
      <c r="EKN46" s="74"/>
      <c r="EKO46" s="74"/>
      <c r="EKP46" s="74"/>
      <c r="EKQ46" s="74"/>
      <c r="EKR46" s="74"/>
      <c r="EKS46" s="74"/>
      <c r="EKT46" s="74"/>
      <c r="EKU46" s="74"/>
      <c r="EKV46" s="74"/>
      <c r="EKW46" s="74"/>
      <c r="EKX46" s="74"/>
      <c r="EKY46" s="74"/>
      <c r="EKZ46" s="74"/>
      <c r="ELA46" s="74"/>
      <c r="ELB46" s="74"/>
      <c r="ELC46" s="74"/>
      <c r="ELD46" s="74"/>
      <c r="ELE46" s="74"/>
      <c r="ELF46" s="74"/>
      <c r="ELG46" s="74"/>
      <c r="ELH46" s="74"/>
      <c r="ELI46" s="74"/>
      <c r="ELJ46" s="74"/>
      <c r="ELK46" s="74"/>
      <c r="ELL46" s="74"/>
      <c r="ELM46" s="74"/>
      <c r="ELN46" s="74"/>
      <c r="ELO46" s="74"/>
      <c r="ELP46" s="74"/>
      <c r="ELQ46" s="74"/>
      <c r="ELR46" s="74"/>
      <c r="ELS46" s="74"/>
      <c r="ELT46" s="74"/>
      <c r="ELU46" s="74"/>
      <c r="ELV46" s="74"/>
      <c r="ELW46" s="74"/>
      <c r="ELX46" s="74"/>
      <c r="ELY46" s="74"/>
      <c r="ELZ46" s="74"/>
      <c r="EMA46" s="74"/>
      <c r="EMB46" s="74"/>
      <c r="EMC46" s="74"/>
      <c r="EMD46" s="74"/>
      <c r="EME46" s="74"/>
      <c r="EMF46" s="74"/>
      <c r="EMG46" s="74"/>
      <c r="EMH46" s="74"/>
      <c r="EMI46" s="74"/>
      <c r="EMJ46" s="74"/>
      <c r="EMK46" s="74"/>
      <c r="EML46" s="74"/>
      <c r="EMM46" s="74"/>
      <c r="EMN46" s="74"/>
      <c r="EMO46" s="74"/>
      <c r="EMP46" s="74"/>
      <c r="EMQ46" s="74"/>
      <c r="EMR46" s="74"/>
      <c r="EMS46" s="74"/>
      <c r="EMT46" s="74"/>
      <c r="EMU46" s="74"/>
      <c r="EMV46" s="74"/>
      <c r="EMW46" s="74"/>
      <c r="EMX46" s="74"/>
      <c r="EMY46" s="74"/>
      <c r="EMZ46" s="74"/>
      <c r="ENA46" s="74"/>
      <c r="ENB46" s="74"/>
      <c r="ENC46" s="74"/>
      <c r="END46" s="74"/>
      <c r="ENE46" s="74"/>
      <c r="ENF46" s="74"/>
      <c r="ENG46" s="74"/>
      <c r="ENH46" s="74"/>
      <c r="ENI46" s="74"/>
      <c r="ENJ46" s="74"/>
      <c r="ENK46" s="74"/>
      <c r="ENL46" s="74"/>
      <c r="ENM46" s="74"/>
      <c r="ENN46" s="74"/>
      <c r="ENO46" s="74"/>
      <c r="ENP46" s="74"/>
      <c r="ENQ46" s="74"/>
      <c r="ENR46" s="74"/>
      <c r="ENS46" s="74"/>
      <c r="ENT46" s="74"/>
      <c r="ENU46" s="74"/>
      <c r="ENV46" s="74"/>
      <c r="ENW46" s="74"/>
      <c r="ENX46" s="74"/>
      <c r="ENY46" s="74"/>
      <c r="ENZ46" s="74"/>
      <c r="EOA46" s="74"/>
      <c r="EOB46" s="74"/>
      <c r="EOC46" s="74"/>
      <c r="EOD46" s="74"/>
      <c r="EOE46" s="74"/>
      <c r="EOF46" s="74"/>
      <c r="EOG46" s="74"/>
      <c r="EOH46" s="74"/>
      <c r="EOI46" s="74"/>
      <c r="EOJ46" s="74"/>
      <c r="EOK46" s="74"/>
      <c r="EOL46" s="74"/>
      <c r="EOM46" s="74"/>
      <c r="EON46" s="74"/>
      <c r="EOO46" s="74"/>
      <c r="EOP46" s="74"/>
      <c r="EOQ46" s="74"/>
      <c r="EOR46" s="74"/>
      <c r="EOS46" s="74"/>
      <c r="EOT46" s="74"/>
      <c r="EOU46" s="74"/>
      <c r="EOV46" s="74"/>
      <c r="EOW46" s="74"/>
      <c r="EOX46" s="74"/>
      <c r="EOY46" s="74"/>
      <c r="EOZ46" s="74"/>
      <c r="EPA46" s="74"/>
      <c r="EPB46" s="74"/>
      <c r="EPC46" s="74"/>
      <c r="EPD46" s="74"/>
      <c r="EPE46" s="74"/>
      <c r="EPF46" s="74"/>
      <c r="EPG46" s="74"/>
      <c r="EPH46" s="74"/>
      <c r="EPI46" s="74"/>
      <c r="EPJ46" s="74"/>
      <c r="EPK46" s="74"/>
      <c r="EPL46" s="74"/>
      <c r="EPM46" s="74"/>
      <c r="EPN46" s="74"/>
      <c r="EPO46" s="74"/>
      <c r="EPP46" s="74"/>
      <c r="EPQ46" s="74"/>
      <c r="EPR46" s="74"/>
      <c r="EPS46" s="74"/>
      <c r="EPT46" s="74"/>
      <c r="EPU46" s="74"/>
      <c r="EPV46" s="74"/>
      <c r="EPW46" s="74"/>
      <c r="EPX46" s="74"/>
      <c r="EPY46" s="74"/>
      <c r="EPZ46" s="74"/>
      <c r="EQA46" s="74"/>
      <c r="EQB46" s="74"/>
      <c r="EQC46" s="74"/>
      <c r="EQD46" s="74"/>
      <c r="EQE46" s="74"/>
      <c r="EQF46" s="74"/>
      <c r="EQG46" s="74"/>
      <c r="EQH46" s="74"/>
      <c r="EQI46" s="74"/>
      <c r="EQJ46" s="74"/>
      <c r="EQK46" s="74"/>
      <c r="EQL46" s="74"/>
      <c r="EQM46" s="74"/>
      <c r="EQN46" s="74"/>
      <c r="EQO46" s="74"/>
      <c r="EQP46" s="74"/>
      <c r="EQQ46" s="74"/>
      <c r="EQR46" s="74"/>
      <c r="EQS46" s="74"/>
      <c r="EQT46" s="74"/>
      <c r="EQU46" s="74"/>
      <c r="EQV46" s="74"/>
      <c r="EQW46" s="74"/>
      <c r="EQX46" s="74"/>
      <c r="EQY46" s="74"/>
      <c r="EQZ46" s="74"/>
      <c r="ERA46" s="74"/>
      <c r="ERB46" s="74"/>
      <c r="ERC46" s="74"/>
      <c r="ERD46" s="74"/>
      <c r="ERE46" s="74"/>
      <c r="ERF46" s="74"/>
      <c r="ERG46" s="74"/>
      <c r="ERH46" s="74"/>
      <c r="ERI46" s="74"/>
      <c r="ERJ46" s="74"/>
      <c r="ERK46" s="74"/>
      <c r="ERL46" s="74"/>
      <c r="ERM46" s="74"/>
      <c r="ERN46" s="74"/>
      <c r="ERO46" s="74"/>
      <c r="ERP46" s="74"/>
      <c r="ERQ46" s="74"/>
      <c r="ERR46" s="74"/>
      <c r="ERS46" s="74"/>
      <c r="ERT46" s="74"/>
      <c r="ERU46" s="74"/>
      <c r="ERV46" s="74"/>
      <c r="ERW46" s="74"/>
      <c r="ERX46" s="74"/>
      <c r="ERY46" s="74"/>
      <c r="ERZ46" s="74"/>
      <c r="ESA46" s="74"/>
      <c r="ESB46" s="74"/>
      <c r="ESC46" s="74"/>
      <c r="ESD46" s="74"/>
      <c r="ESE46" s="74"/>
      <c r="ESF46" s="74"/>
      <c r="ESG46" s="74"/>
      <c r="ESH46" s="74"/>
      <c r="ESI46" s="74"/>
      <c r="ESJ46" s="74"/>
      <c r="ESK46" s="74"/>
      <c r="ESL46" s="74"/>
      <c r="ESM46" s="74"/>
      <c r="ESN46" s="74"/>
      <c r="ESO46" s="74"/>
      <c r="ESP46" s="74"/>
      <c r="ESQ46" s="74"/>
      <c r="ESR46" s="74"/>
      <c r="ESS46" s="74"/>
      <c r="EST46" s="74"/>
      <c r="ESU46" s="74"/>
      <c r="ESV46" s="74"/>
      <c r="ESW46" s="74"/>
      <c r="ESX46" s="74"/>
      <c r="ESY46" s="74"/>
      <c r="ESZ46" s="74"/>
      <c r="ETA46" s="74"/>
      <c r="ETB46" s="74"/>
      <c r="ETC46" s="74"/>
      <c r="ETD46" s="74"/>
      <c r="ETE46" s="74"/>
      <c r="ETF46" s="74"/>
      <c r="ETG46" s="74"/>
      <c r="ETH46" s="74"/>
      <c r="ETI46" s="74"/>
      <c r="ETJ46" s="74"/>
      <c r="ETK46" s="74"/>
      <c r="ETL46" s="74"/>
      <c r="ETM46" s="74"/>
      <c r="ETN46" s="74"/>
      <c r="ETO46" s="74"/>
      <c r="ETP46" s="74"/>
      <c r="ETQ46" s="74"/>
      <c r="ETR46" s="74"/>
      <c r="ETS46" s="74"/>
      <c r="ETT46" s="74"/>
      <c r="ETU46" s="74"/>
      <c r="ETV46" s="74"/>
      <c r="ETW46" s="74"/>
      <c r="ETX46" s="74"/>
      <c r="ETY46" s="74"/>
      <c r="ETZ46" s="74"/>
      <c r="EUA46" s="74"/>
      <c r="EUB46" s="74"/>
      <c r="EUC46" s="74"/>
      <c r="EUD46" s="74"/>
      <c r="EUE46" s="74"/>
      <c r="EUF46" s="74"/>
      <c r="EUG46" s="74"/>
      <c r="EUH46" s="74"/>
      <c r="EUI46" s="74"/>
      <c r="EUJ46" s="74"/>
      <c r="EUK46" s="74"/>
      <c r="EUL46" s="74"/>
      <c r="EUM46" s="74"/>
      <c r="EUN46" s="74"/>
      <c r="EUO46" s="74"/>
      <c r="EUP46" s="74"/>
      <c r="EUQ46" s="74"/>
      <c r="EUR46" s="74"/>
      <c r="EUS46" s="74"/>
      <c r="EUT46" s="74"/>
      <c r="EUU46" s="74"/>
      <c r="EUV46" s="74"/>
      <c r="EUW46" s="74"/>
      <c r="EUX46" s="74"/>
      <c r="EUY46" s="74"/>
      <c r="EUZ46" s="74"/>
      <c r="EVA46" s="74"/>
      <c r="EVB46" s="74"/>
      <c r="EVC46" s="74"/>
      <c r="EVD46" s="74"/>
      <c r="EVE46" s="74"/>
      <c r="EVF46" s="74"/>
      <c r="EVG46" s="74"/>
      <c r="EVH46" s="74"/>
      <c r="EVI46" s="74"/>
      <c r="EVJ46" s="74"/>
      <c r="EVK46" s="74"/>
      <c r="EVL46" s="74"/>
      <c r="EVM46" s="74"/>
      <c r="EVN46" s="74"/>
      <c r="EVO46" s="74"/>
      <c r="EVP46" s="74"/>
      <c r="EVQ46" s="74"/>
      <c r="EVR46" s="74"/>
      <c r="EVS46" s="74"/>
      <c r="EVT46" s="74"/>
      <c r="EVU46" s="74"/>
      <c r="EVV46" s="74"/>
      <c r="EVW46" s="74"/>
      <c r="EVX46" s="74"/>
      <c r="EVY46" s="74"/>
      <c r="EVZ46" s="74"/>
      <c r="EWA46" s="74"/>
      <c r="EWB46" s="74"/>
      <c r="EWC46" s="74"/>
      <c r="EWD46" s="74"/>
      <c r="EWE46" s="74"/>
      <c r="EWF46" s="74"/>
      <c r="EWG46" s="74"/>
      <c r="EWH46" s="74"/>
      <c r="EWI46" s="74"/>
      <c r="EWJ46" s="74"/>
      <c r="EWK46" s="74"/>
      <c r="EWL46" s="74"/>
      <c r="EWM46" s="74"/>
      <c r="EWN46" s="74"/>
      <c r="EWO46" s="74"/>
      <c r="EWP46" s="74"/>
      <c r="EWQ46" s="74"/>
      <c r="EWR46" s="74"/>
      <c r="EWS46" s="74"/>
      <c r="EWT46" s="74"/>
      <c r="EWU46" s="74"/>
      <c r="EWV46" s="74"/>
      <c r="EWW46" s="74"/>
      <c r="EWX46" s="74"/>
      <c r="EWY46" s="74"/>
      <c r="EWZ46" s="74"/>
      <c r="EXA46" s="74"/>
      <c r="EXB46" s="74"/>
      <c r="EXC46" s="74"/>
      <c r="EXD46" s="74"/>
      <c r="EXE46" s="74"/>
      <c r="EXF46" s="74"/>
      <c r="EXG46" s="74"/>
      <c r="EXH46" s="74"/>
      <c r="EXI46" s="74"/>
      <c r="EXJ46" s="74"/>
      <c r="EXK46" s="74"/>
      <c r="EXL46" s="74"/>
      <c r="EXM46" s="74"/>
      <c r="EXN46" s="74"/>
      <c r="EXO46" s="74"/>
      <c r="EXP46" s="74"/>
      <c r="EXQ46" s="74"/>
      <c r="EXR46" s="74"/>
      <c r="EXS46" s="74"/>
      <c r="EXT46" s="74"/>
      <c r="EXU46" s="74"/>
      <c r="EXV46" s="74"/>
      <c r="EXW46" s="74"/>
      <c r="EXX46" s="74"/>
      <c r="EXY46" s="74"/>
      <c r="EXZ46" s="74"/>
      <c r="EYA46" s="74"/>
      <c r="EYB46" s="74"/>
      <c r="EYC46" s="74"/>
      <c r="EYD46" s="74"/>
      <c r="EYE46" s="74"/>
      <c r="EYF46" s="74"/>
      <c r="EYG46" s="74"/>
      <c r="EYH46" s="74"/>
      <c r="EYI46" s="74"/>
      <c r="EYJ46" s="74"/>
      <c r="EYK46" s="74"/>
      <c r="EYL46" s="74"/>
      <c r="EYM46" s="74"/>
      <c r="EYN46" s="74"/>
      <c r="EYO46" s="74"/>
      <c r="EYP46" s="74"/>
      <c r="EYQ46" s="74"/>
      <c r="EYR46" s="74"/>
      <c r="EYS46" s="74"/>
      <c r="EYT46" s="74"/>
      <c r="EYU46" s="74"/>
      <c r="EYV46" s="74"/>
      <c r="EYW46" s="74"/>
      <c r="EYX46" s="74"/>
      <c r="EYY46" s="74"/>
      <c r="EYZ46" s="74"/>
      <c r="EZA46" s="74"/>
      <c r="EZB46" s="74"/>
      <c r="EZC46" s="74"/>
      <c r="EZD46" s="74"/>
      <c r="EZE46" s="74"/>
      <c r="EZF46" s="74"/>
      <c r="EZG46" s="74"/>
      <c r="EZH46" s="74"/>
      <c r="EZI46" s="74"/>
      <c r="EZJ46" s="74"/>
      <c r="EZK46" s="74"/>
      <c r="EZL46" s="74"/>
      <c r="EZM46" s="74"/>
      <c r="EZN46" s="74"/>
      <c r="EZO46" s="74"/>
      <c r="EZP46" s="74"/>
      <c r="EZQ46" s="74"/>
      <c r="EZR46" s="74"/>
      <c r="EZS46" s="74"/>
      <c r="EZT46" s="74"/>
      <c r="EZU46" s="74"/>
      <c r="EZV46" s="74"/>
      <c r="EZW46" s="74"/>
      <c r="EZX46" s="74"/>
      <c r="EZY46" s="74"/>
      <c r="EZZ46" s="74"/>
      <c r="FAA46" s="74"/>
      <c r="FAB46" s="74"/>
      <c r="FAC46" s="74"/>
      <c r="FAD46" s="74"/>
      <c r="FAE46" s="74"/>
      <c r="FAF46" s="74"/>
      <c r="FAG46" s="74"/>
      <c r="FAH46" s="74"/>
      <c r="FAI46" s="74"/>
      <c r="FAJ46" s="74"/>
      <c r="FAK46" s="74"/>
      <c r="FAL46" s="74"/>
      <c r="FAM46" s="74"/>
      <c r="FAN46" s="74"/>
      <c r="FAO46" s="74"/>
      <c r="FAP46" s="74"/>
      <c r="FAQ46" s="74"/>
      <c r="FAR46" s="74"/>
      <c r="FAS46" s="74"/>
      <c r="FAT46" s="74"/>
      <c r="FAU46" s="74"/>
      <c r="FAV46" s="74"/>
      <c r="FAW46" s="74"/>
      <c r="FAX46" s="74"/>
      <c r="FAY46" s="74"/>
      <c r="FAZ46" s="74"/>
      <c r="FBA46" s="74"/>
      <c r="FBB46" s="74"/>
      <c r="FBC46" s="74"/>
      <c r="FBD46" s="74"/>
      <c r="FBE46" s="74"/>
      <c r="FBF46" s="74"/>
      <c r="FBG46" s="74"/>
      <c r="FBH46" s="74"/>
      <c r="FBI46" s="74"/>
      <c r="FBJ46" s="74"/>
      <c r="FBK46" s="74"/>
      <c r="FBL46" s="74"/>
      <c r="FBM46" s="74"/>
      <c r="FBN46" s="74"/>
      <c r="FBO46" s="74"/>
      <c r="FBP46" s="74"/>
      <c r="FBQ46" s="74"/>
      <c r="FBR46" s="74"/>
      <c r="FBS46" s="74"/>
      <c r="FBT46" s="74"/>
      <c r="FBU46" s="74"/>
      <c r="FBV46" s="74"/>
      <c r="FBW46" s="74"/>
      <c r="FBX46" s="74"/>
      <c r="FBY46" s="74"/>
      <c r="FBZ46" s="74"/>
      <c r="FCA46" s="74"/>
      <c r="FCB46" s="74"/>
      <c r="FCC46" s="74"/>
      <c r="FCD46" s="74"/>
      <c r="FCE46" s="74"/>
      <c r="FCF46" s="74"/>
      <c r="FCG46" s="74"/>
      <c r="FCH46" s="74"/>
      <c r="FCI46" s="74"/>
      <c r="FCJ46" s="74"/>
      <c r="FCK46" s="74"/>
      <c r="FCL46" s="74"/>
      <c r="FCM46" s="74"/>
      <c r="FCN46" s="74"/>
      <c r="FCO46" s="74"/>
      <c r="FCP46" s="74"/>
      <c r="FCQ46" s="74"/>
      <c r="FCR46" s="74"/>
      <c r="FCS46" s="74"/>
      <c r="FCT46" s="74"/>
      <c r="FCU46" s="74"/>
      <c r="FCV46" s="74"/>
      <c r="FCW46" s="74"/>
      <c r="FCX46" s="74"/>
      <c r="FCY46" s="74"/>
      <c r="FCZ46" s="74"/>
      <c r="FDA46" s="74"/>
      <c r="FDB46" s="74"/>
      <c r="FDC46" s="74"/>
      <c r="FDD46" s="74"/>
      <c r="FDE46" s="74"/>
      <c r="FDF46" s="74"/>
      <c r="FDG46" s="74"/>
      <c r="FDH46" s="74"/>
      <c r="FDI46" s="74"/>
      <c r="FDJ46" s="74"/>
      <c r="FDK46" s="74"/>
      <c r="FDL46" s="74"/>
      <c r="FDM46" s="74"/>
      <c r="FDN46" s="74"/>
      <c r="FDO46" s="74"/>
      <c r="FDP46" s="74"/>
      <c r="FDQ46" s="74"/>
      <c r="FDR46" s="74"/>
      <c r="FDS46" s="74"/>
      <c r="FDT46" s="74"/>
      <c r="FDU46" s="74"/>
      <c r="FDV46" s="74"/>
      <c r="FDW46" s="74"/>
      <c r="FDX46" s="74"/>
      <c r="FDY46" s="74"/>
      <c r="FDZ46" s="74"/>
      <c r="FEA46" s="74"/>
      <c r="FEB46" s="74"/>
      <c r="FEC46" s="74"/>
      <c r="FED46" s="74"/>
      <c r="FEE46" s="74"/>
      <c r="FEF46" s="74"/>
      <c r="FEG46" s="74"/>
      <c r="FEH46" s="74"/>
      <c r="FEI46" s="74"/>
      <c r="FEJ46" s="74"/>
      <c r="FEK46" s="74"/>
      <c r="FEL46" s="74"/>
      <c r="FEM46" s="74"/>
      <c r="FEN46" s="74"/>
      <c r="FEO46" s="74"/>
      <c r="FEP46" s="74"/>
      <c r="FEQ46" s="74"/>
      <c r="FER46" s="74"/>
      <c r="FES46" s="74"/>
      <c r="FET46" s="74"/>
      <c r="FEU46" s="74"/>
      <c r="FEV46" s="74"/>
      <c r="FEW46" s="74"/>
      <c r="FEX46" s="74"/>
      <c r="FEY46" s="74"/>
      <c r="FEZ46" s="74"/>
      <c r="FFA46" s="74"/>
      <c r="FFB46" s="74"/>
      <c r="FFC46" s="74"/>
      <c r="FFD46" s="74"/>
      <c r="FFE46" s="74"/>
      <c r="FFF46" s="74"/>
      <c r="FFG46" s="74"/>
      <c r="FFH46" s="74"/>
      <c r="FFI46" s="74"/>
      <c r="FFJ46" s="74"/>
      <c r="FFK46" s="74"/>
      <c r="FFL46" s="74"/>
      <c r="FFM46" s="74"/>
      <c r="FFN46" s="74"/>
      <c r="FFO46" s="74"/>
      <c r="FFP46" s="74"/>
      <c r="FFQ46" s="74"/>
      <c r="FFR46" s="74"/>
      <c r="FFS46" s="74"/>
      <c r="FFT46" s="74"/>
      <c r="FFU46" s="74"/>
      <c r="FFV46" s="74"/>
      <c r="FFW46" s="74"/>
      <c r="FFX46" s="74"/>
      <c r="FFY46" s="74"/>
      <c r="FFZ46" s="74"/>
      <c r="FGA46" s="74"/>
      <c r="FGB46" s="74"/>
      <c r="FGC46" s="74"/>
      <c r="FGD46" s="74"/>
      <c r="FGE46" s="74"/>
      <c r="FGF46" s="74"/>
      <c r="FGG46" s="74"/>
      <c r="FGH46" s="74"/>
      <c r="FGI46" s="74"/>
      <c r="FGJ46" s="74"/>
      <c r="FGK46" s="74"/>
      <c r="FGL46" s="74"/>
      <c r="FGM46" s="74"/>
      <c r="FGN46" s="74"/>
      <c r="FGO46" s="74"/>
      <c r="FGP46" s="74"/>
      <c r="FGQ46" s="74"/>
      <c r="FGR46" s="74"/>
      <c r="FGS46" s="74"/>
      <c r="FGT46" s="74"/>
      <c r="FGU46" s="74"/>
      <c r="FGV46" s="74"/>
      <c r="FGW46" s="74"/>
      <c r="FGX46" s="74"/>
      <c r="FGY46" s="74"/>
      <c r="FGZ46" s="74"/>
      <c r="FHA46" s="74"/>
      <c r="FHB46" s="74"/>
      <c r="FHC46" s="74"/>
      <c r="FHD46" s="74"/>
      <c r="FHE46" s="74"/>
      <c r="FHF46" s="74"/>
      <c r="FHG46" s="74"/>
      <c r="FHH46" s="74"/>
      <c r="FHI46" s="74"/>
      <c r="FHJ46" s="74"/>
      <c r="FHK46" s="74"/>
      <c r="FHL46" s="74"/>
      <c r="FHM46" s="74"/>
      <c r="FHN46" s="74"/>
      <c r="FHO46" s="74"/>
      <c r="FHP46" s="74"/>
      <c r="FHQ46" s="74"/>
      <c r="FHR46" s="74"/>
      <c r="FHS46" s="74"/>
      <c r="FHT46" s="74"/>
      <c r="FHU46" s="74"/>
      <c r="FHV46" s="74"/>
      <c r="FHW46" s="74"/>
      <c r="FHX46" s="74"/>
      <c r="FHY46" s="74"/>
      <c r="FHZ46" s="74"/>
      <c r="FIA46" s="74"/>
      <c r="FIB46" s="74"/>
      <c r="FIC46" s="74"/>
      <c r="FID46" s="74"/>
      <c r="FIE46" s="74"/>
      <c r="FIF46" s="74"/>
      <c r="FIG46" s="74"/>
      <c r="FIH46" s="74"/>
      <c r="FII46" s="74"/>
      <c r="FIJ46" s="74"/>
      <c r="FIK46" s="74"/>
      <c r="FIL46" s="74"/>
      <c r="FIM46" s="74"/>
      <c r="FIN46" s="74"/>
      <c r="FIO46" s="74"/>
      <c r="FIP46" s="74"/>
      <c r="FIQ46" s="74"/>
      <c r="FIR46" s="74"/>
      <c r="FIS46" s="74"/>
      <c r="FIT46" s="74"/>
      <c r="FIU46" s="74"/>
      <c r="FIV46" s="74"/>
      <c r="FIW46" s="74"/>
      <c r="FIX46" s="74"/>
      <c r="FIY46" s="74"/>
      <c r="FIZ46" s="74"/>
      <c r="FJA46" s="74"/>
      <c r="FJB46" s="74"/>
      <c r="FJC46" s="74"/>
      <c r="FJD46" s="74"/>
      <c r="FJE46" s="74"/>
      <c r="FJF46" s="74"/>
      <c r="FJG46" s="74"/>
      <c r="FJH46" s="74"/>
      <c r="FJI46" s="74"/>
      <c r="FJJ46" s="74"/>
      <c r="FJK46" s="74"/>
      <c r="FJL46" s="74"/>
      <c r="FJM46" s="74"/>
      <c r="FJN46" s="74"/>
      <c r="FJO46" s="74"/>
      <c r="FJP46" s="74"/>
      <c r="FJQ46" s="74"/>
      <c r="FJR46" s="74"/>
      <c r="FJS46" s="74"/>
      <c r="FJT46" s="74"/>
      <c r="FJU46" s="74"/>
      <c r="FJV46" s="74"/>
      <c r="FJW46" s="74"/>
      <c r="FJX46" s="74"/>
      <c r="FJY46" s="74"/>
      <c r="FJZ46" s="74"/>
      <c r="FKA46" s="74"/>
      <c r="FKB46" s="74"/>
      <c r="FKC46" s="74"/>
      <c r="FKD46" s="74"/>
      <c r="FKE46" s="74"/>
      <c r="FKF46" s="74"/>
      <c r="FKG46" s="74"/>
      <c r="FKH46" s="74"/>
      <c r="FKI46" s="74"/>
      <c r="FKJ46" s="74"/>
      <c r="FKK46" s="74"/>
      <c r="FKL46" s="74"/>
      <c r="FKM46" s="74"/>
      <c r="FKN46" s="74"/>
      <c r="FKO46" s="74"/>
      <c r="FKP46" s="74"/>
      <c r="FKQ46" s="74"/>
      <c r="FKR46" s="74"/>
      <c r="FKS46" s="74"/>
      <c r="FKT46" s="74"/>
      <c r="FKU46" s="74"/>
      <c r="FKV46" s="74"/>
      <c r="FKW46" s="74"/>
      <c r="FKX46" s="74"/>
      <c r="FKY46" s="74"/>
      <c r="FKZ46" s="74"/>
      <c r="FLA46" s="74"/>
      <c r="FLB46" s="74"/>
      <c r="FLC46" s="74"/>
      <c r="FLD46" s="74"/>
      <c r="FLE46" s="74"/>
      <c r="FLF46" s="74"/>
      <c r="FLG46" s="74"/>
      <c r="FLH46" s="74"/>
      <c r="FLI46" s="74"/>
      <c r="FLJ46" s="74"/>
      <c r="FLK46" s="74"/>
      <c r="FLL46" s="74"/>
      <c r="FLM46" s="74"/>
      <c r="FLN46" s="74"/>
      <c r="FLO46" s="74"/>
      <c r="FLP46" s="74"/>
      <c r="FLQ46" s="74"/>
      <c r="FLR46" s="74"/>
      <c r="FLS46" s="74"/>
      <c r="FLT46" s="74"/>
      <c r="FLU46" s="74"/>
      <c r="FLV46" s="74"/>
      <c r="FLW46" s="74"/>
      <c r="FLX46" s="74"/>
      <c r="FLY46" s="74"/>
      <c r="FLZ46" s="74"/>
      <c r="FMA46" s="74"/>
      <c r="FMB46" s="74"/>
      <c r="FMC46" s="74"/>
      <c r="FMD46" s="74"/>
      <c r="FME46" s="74"/>
      <c r="FMF46" s="74"/>
      <c r="FMG46" s="74"/>
      <c r="FMH46" s="74"/>
      <c r="FMI46" s="74"/>
      <c r="FMJ46" s="74"/>
      <c r="FMK46" s="74"/>
      <c r="FML46" s="74"/>
      <c r="FMM46" s="74"/>
      <c r="FMN46" s="74"/>
      <c r="FMO46" s="74"/>
      <c r="FMP46" s="74"/>
      <c r="FMQ46" s="74"/>
      <c r="FMR46" s="74"/>
      <c r="FMS46" s="74"/>
      <c r="FMT46" s="74"/>
      <c r="FMU46" s="74"/>
      <c r="FMV46" s="74"/>
      <c r="FMW46" s="74"/>
      <c r="FMX46" s="74"/>
      <c r="FMY46" s="74"/>
      <c r="FMZ46" s="74"/>
      <c r="FNA46" s="74"/>
      <c r="FNB46" s="74"/>
      <c r="FNC46" s="74"/>
      <c r="FND46" s="74"/>
      <c r="FNE46" s="74"/>
      <c r="FNF46" s="74"/>
      <c r="FNG46" s="74"/>
      <c r="FNH46" s="74"/>
      <c r="FNI46" s="74"/>
      <c r="FNJ46" s="74"/>
      <c r="FNK46" s="74"/>
      <c r="FNL46" s="74"/>
      <c r="FNM46" s="74"/>
      <c r="FNN46" s="74"/>
      <c r="FNO46" s="74"/>
      <c r="FNP46" s="74"/>
      <c r="FNQ46" s="74"/>
      <c r="FNR46" s="74"/>
      <c r="FNS46" s="74"/>
      <c r="FNT46" s="74"/>
      <c r="FNU46" s="74"/>
      <c r="FNV46" s="74"/>
      <c r="FNW46" s="74"/>
      <c r="FNX46" s="74"/>
      <c r="FNY46" s="74"/>
      <c r="FNZ46" s="74"/>
      <c r="FOA46" s="74"/>
      <c r="FOB46" s="74"/>
      <c r="FOC46" s="74"/>
      <c r="FOD46" s="74"/>
      <c r="FOE46" s="74"/>
      <c r="FOF46" s="74"/>
      <c r="FOG46" s="74"/>
      <c r="FOH46" s="74"/>
      <c r="FOI46" s="74"/>
      <c r="FOJ46" s="74"/>
      <c r="FOK46" s="74"/>
      <c r="FOL46" s="74"/>
      <c r="FOM46" s="74"/>
      <c r="FON46" s="74"/>
      <c r="FOO46" s="74"/>
      <c r="FOP46" s="74"/>
      <c r="FOQ46" s="74"/>
      <c r="FOR46" s="74"/>
      <c r="FOS46" s="74"/>
      <c r="FOT46" s="74"/>
      <c r="FOU46" s="74"/>
      <c r="FOV46" s="74"/>
      <c r="FOW46" s="74"/>
      <c r="FOX46" s="74"/>
      <c r="FOY46" s="74"/>
      <c r="FOZ46" s="74"/>
      <c r="FPA46" s="74"/>
      <c r="FPB46" s="74"/>
      <c r="FPC46" s="74"/>
      <c r="FPD46" s="74"/>
      <c r="FPE46" s="74"/>
      <c r="FPF46" s="74"/>
      <c r="FPG46" s="74"/>
      <c r="FPH46" s="74"/>
      <c r="FPI46" s="74"/>
      <c r="FPJ46" s="74"/>
      <c r="FPK46" s="74"/>
      <c r="FPL46" s="74"/>
      <c r="FPM46" s="74"/>
      <c r="FPN46" s="74"/>
      <c r="FPO46" s="74"/>
      <c r="FPP46" s="74"/>
      <c r="FPQ46" s="74"/>
      <c r="FPR46" s="74"/>
      <c r="FPS46" s="74"/>
      <c r="FPT46" s="74"/>
      <c r="FPU46" s="74"/>
      <c r="FPV46" s="74"/>
      <c r="FPW46" s="74"/>
      <c r="FPX46" s="74"/>
      <c r="FPY46" s="74"/>
      <c r="FPZ46" s="74"/>
      <c r="FQA46" s="74"/>
      <c r="FQB46" s="74"/>
      <c r="FQC46" s="74"/>
      <c r="FQD46" s="74"/>
      <c r="FQE46" s="74"/>
      <c r="FQF46" s="74"/>
      <c r="FQG46" s="74"/>
      <c r="FQH46" s="74"/>
      <c r="FQI46" s="74"/>
      <c r="FQJ46" s="74"/>
      <c r="FQK46" s="74"/>
      <c r="FQL46" s="74"/>
      <c r="FQM46" s="74"/>
      <c r="FQN46" s="74"/>
      <c r="FQO46" s="74"/>
      <c r="FQP46" s="74"/>
      <c r="FQQ46" s="74"/>
      <c r="FQR46" s="74"/>
      <c r="FQS46" s="74"/>
      <c r="FQT46" s="74"/>
      <c r="FQU46" s="74"/>
      <c r="FQV46" s="74"/>
      <c r="FQW46" s="74"/>
      <c r="FQX46" s="74"/>
      <c r="FQY46" s="74"/>
      <c r="FQZ46" s="74"/>
      <c r="FRA46" s="74"/>
      <c r="FRB46" s="74"/>
      <c r="FRC46" s="74"/>
      <c r="FRD46" s="74"/>
      <c r="FRE46" s="74"/>
      <c r="FRF46" s="74"/>
      <c r="FRG46" s="74"/>
      <c r="FRH46" s="74"/>
      <c r="FRI46" s="74"/>
      <c r="FRJ46" s="74"/>
      <c r="FRK46" s="74"/>
      <c r="FRL46" s="74"/>
      <c r="FRM46" s="74"/>
      <c r="FRN46" s="74"/>
      <c r="FRO46" s="74"/>
      <c r="FRP46" s="74"/>
      <c r="FRQ46" s="74"/>
      <c r="FRR46" s="74"/>
      <c r="FRS46" s="74"/>
      <c r="FRT46" s="74"/>
      <c r="FRU46" s="74"/>
      <c r="FRV46" s="74"/>
      <c r="FRW46" s="74"/>
      <c r="FRX46" s="74"/>
      <c r="FRY46" s="74"/>
      <c r="FRZ46" s="74"/>
      <c r="FSA46" s="74"/>
      <c r="FSB46" s="74"/>
      <c r="FSC46" s="74"/>
      <c r="FSD46" s="74"/>
      <c r="FSE46" s="74"/>
      <c r="FSF46" s="74"/>
      <c r="FSG46" s="74"/>
      <c r="FSH46" s="74"/>
      <c r="FSI46" s="74"/>
      <c r="FSJ46" s="74"/>
      <c r="FSK46" s="74"/>
      <c r="FSL46" s="74"/>
      <c r="FSM46" s="74"/>
      <c r="FSN46" s="74"/>
      <c r="FSO46" s="74"/>
      <c r="FSP46" s="74"/>
      <c r="FSQ46" s="74"/>
      <c r="FSR46" s="74"/>
      <c r="FSS46" s="74"/>
      <c r="FST46" s="74"/>
      <c r="FSU46" s="74"/>
      <c r="FSV46" s="74"/>
      <c r="FSW46" s="74"/>
      <c r="FSX46" s="74"/>
      <c r="FSY46" s="74"/>
      <c r="FSZ46" s="74"/>
      <c r="FTA46" s="74"/>
      <c r="FTB46" s="74"/>
      <c r="FTC46" s="74"/>
      <c r="FTD46" s="74"/>
      <c r="FTE46" s="74"/>
      <c r="FTF46" s="74"/>
      <c r="FTG46" s="74"/>
      <c r="FTH46" s="74"/>
      <c r="FTI46" s="74"/>
      <c r="FTJ46" s="74"/>
      <c r="FTK46" s="74"/>
      <c r="FTL46" s="74"/>
      <c r="FTM46" s="74"/>
      <c r="FTN46" s="74"/>
      <c r="FTO46" s="74"/>
      <c r="FTP46" s="74"/>
      <c r="FTQ46" s="74"/>
      <c r="FTR46" s="74"/>
      <c r="FTS46" s="74"/>
      <c r="FTT46" s="74"/>
      <c r="FTU46" s="74"/>
      <c r="FTV46" s="74"/>
      <c r="FTW46" s="74"/>
      <c r="FTX46" s="74"/>
      <c r="FTY46" s="74"/>
      <c r="FTZ46" s="74"/>
      <c r="FUA46" s="74"/>
      <c r="FUB46" s="74"/>
      <c r="FUC46" s="74"/>
      <c r="FUD46" s="74"/>
      <c r="FUE46" s="74"/>
      <c r="FUF46" s="74"/>
      <c r="FUG46" s="74"/>
      <c r="FUH46" s="74"/>
      <c r="FUI46" s="74"/>
      <c r="FUJ46" s="74"/>
      <c r="FUK46" s="74"/>
      <c r="FUL46" s="74"/>
      <c r="FUM46" s="74"/>
      <c r="FUN46" s="74"/>
      <c r="FUO46" s="74"/>
      <c r="FUP46" s="74"/>
      <c r="FUQ46" s="74"/>
      <c r="FUR46" s="74"/>
      <c r="FUS46" s="74"/>
      <c r="FUT46" s="74"/>
      <c r="FUU46" s="74"/>
      <c r="FUV46" s="74"/>
      <c r="FUW46" s="74"/>
      <c r="FUX46" s="74"/>
      <c r="FUY46" s="74"/>
      <c r="FUZ46" s="74"/>
      <c r="FVA46" s="74"/>
      <c r="FVB46" s="74"/>
      <c r="FVC46" s="74"/>
      <c r="FVD46" s="74"/>
      <c r="FVE46" s="74"/>
      <c r="FVF46" s="74"/>
      <c r="FVG46" s="74"/>
      <c r="FVH46" s="74"/>
      <c r="FVI46" s="74"/>
      <c r="FVJ46" s="74"/>
      <c r="FVK46" s="74"/>
      <c r="FVL46" s="74"/>
      <c r="FVM46" s="74"/>
      <c r="FVN46" s="74"/>
      <c r="FVO46" s="74"/>
      <c r="FVP46" s="74"/>
      <c r="FVQ46" s="74"/>
      <c r="FVR46" s="74"/>
      <c r="FVS46" s="74"/>
      <c r="FVT46" s="74"/>
      <c r="FVU46" s="74"/>
      <c r="FVV46" s="74"/>
      <c r="FVW46" s="74"/>
      <c r="FVX46" s="74"/>
      <c r="FVY46" s="74"/>
      <c r="FVZ46" s="74"/>
      <c r="FWA46" s="74"/>
      <c r="FWB46" s="74"/>
      <c r="FWC46" s="74"/>
      <c r="FWD46" s="74"/>
      <c r="FWE46" s="74"/>
      <c r="FWF46" s="74"/>
      <c r="FWG46" s="74"/>
      <c r="FWH46" s="74"/>
      <c r="FWI46" s="74"/>
      <c r="FWJ46" s="74"/>
      <c r="FWK46" s="74"/>
      <c r="FWL46" s="74"/>
      <c r="FWM46" s="74"/>
      <c r="FWN46" s="74"/>
      <c r="FWO46" s="74"/>
      <c r="FWP46" s="74"/>
      <c r="FWQ46" s="74"/>
      <c r="FWR46" s="74"/>
      <c r="FWS46" s="74"/>
      <c r="FWT46" s="74"/>
      <c r="FWU46" s="74"/>
      <c r="FWV46" s="74"/>
      <c r="FWW46" s="74"/>
      <c r="FWX46" s="74"/>
      <c r="FWY46" s="74"/>
      <c r="FWZ46" s="74"/>
      <c r="FXA46" s="74"/>
      <c r="FXB46" s="74"/>
      <c r="FXC46" s="74"/>
      <c r="FXD46" s="74"/>
      <c r="FXE46" s="74"/>
      <c r="FXF46" s="74"/>
      <c r="FXG46" s="74"/>
      <c r="FXH46" s="74"/>
      <c r="FXI46" s="74"/>
      <c r="FXJ46" s="74"/>
      <c r="FXK46" s="74"/>
      <c r="FXL46" s="74"/>
      <c r="FXM46" s="74"/>
      <c r="FXN46" s="74"/>
      <c r="FXO46" s="74"/>
      <c r="FXP46" s="74"/>
      <c r="FXQ46" s="74"/>
      <c r="FXR46" s="74"/>
      <c r="FXS46" s="74"/>
      <c r="FXT46" s="74"/>
      <c r="FXU46" s="74"/>
      <c r="FXV46" s="74"/>
      <c r="FXW46" s="74"/>
      <c r="FXX46" s="74"/>
      <c r="FXY46" s="74"/>
      <c r="FXZ46" s="74"/>
      <c r="FYA46" s="74"/>
      <c r="FYB46" s="74"/>
      <c r="FYC46" s="74"/>
      <c r="FYD46" s="74"/>
      <c r="FYE46" s="74"/>
      <c r="FYF46" s="74"/>
      <c r="FYG46" s="74"/>
      <c r="FYH46" s="74"/>
      <c r="FYI46" s="74"/>
      <c r="FYJ46" s="74"/>
      <c r="FYK46" s="74"/>
      <c r="FYL46" s="74"/>
      <c r="FYM46" s="74"/>
      <c r="FYN46" s="74"/>
      <c r="FYO46" s="74"/>
      <c r="FYP46" s="74"/>
      <c r="FYQ46" s="74"/>
      <c r="FYR46" s="74"/>
      <c r="FYS46" s="74"/>
      <c r="FYT46" s="74"/>
      <c r="FYU46" s="74"/>
      <c r="FYV46" s="74"/>
      <c r="FYW46" s="74"/>
      <c r="FYX46" s="74"/>
      <c r="FYY46" s="74"/>
      <c r="FYZ46" s="74"/>
      <c r="FZA46" s="74"/>
      <c r="FZB46" s="74"/>
      <c r="FZC46" s="74"/>
      <c r="FZD46" s="74"/>
      <c r="FZE46" s="74"/>
      <c r="FZF46" s="74"/>
      <c r="FZG46" s="74"/>
      <c r="FZH46" s="74"/>
      <c r="FZI46" s="74"/>
      <c r="FZJ46" s="74"/>
      <c r="FZK46" s="74"/>
      <c r="FZL46" s="74"/>
      <c r="FZM46" s="74"/>
      <c r="FZN46" s="74"/>
      <c r="FZO46" s="74"/>
      <c r="FZP46" s="74"/>
      <c r="FZQ46" s="74"/>
      <c r="FZR46" s="74"/>
      <c r="FZS46" s="74"/>
      <c r="FZT46" s="74"/>
      <c r="FZU46" s="74"/>
      <c r="FZV46" s="74"/>
      <c r="FZW46" s="74"/>
      <c r="FZX46" s="74"/>
      <c r="FZY46" s="74"/>
      <c r="FZZ46" s="74"/>
      <c r="GAA46" s="74"/>
      <c r="GAB46" s="74"/>
      <c r="GAC46" s="74"/>
      <c r="GAD46" s="74"/>
      <c r="GAE46" s="74"/>
      <c r="GAF46" s="74"/>
      <c r="GAG46" s="74"/>
      <c r="GAH46" s="74"/>
      <c r="GAI46" s="74"/>
      <c r="GAJ46" s="74"/>
      <c r="GAK46" s="74"/>
      <c r="GAL46" s="74"/>
      <c r="GAM46" s="74"/>
      <c r="GAN46" s="74"/>
      <c r="GAO46" s="74"/>
      <c r="GAP46" s="74"/>
      <c r="GAQ46" s="74"/>
      <c r="GAR46" s="74"/>
      <c r="GAS46" s="74"/>
      <c r="GAT46" s="74"/>
      <c r="GAU46" s="74"/>
      <c r="GAV46" s="74"/>
      <c r="GAW46" s="74"/>
      <c r="GAX46" s="74"/>
      <c r="GAY46" s="74"/>
      <c r="GAZ46" s="74"/>
      <c r="GBA46" s="74"/>
      <c r="GBB46" s="74"/>
      <c r="GBC46" s="74"/>
      <c r="GBD46" s="74"/>
      <c r="GBE46" s="74"/>
      <c r="GBF46" s="74"/>
      <c r="GBG46" s="74"/>
      <c r="GBH46" s="74"/>
      <c r="GBI46" s="74"/>
      <c r="GBJ46" s="74"/>
      <c r="GBK46" s="74"/>
      <c r="GBL46" s="74"/>
      <c r="GBM46" s="74"/>
      <c r="GBN46" s="74"/>
      <c r="GBO46" s="74"/>
      <c r="GBP46" s="74"/>
      <c r="GBQ46" s="74"/>
      <c r="GBR46" s="74"/>
      <c r="GBS46" s="74"/>
      <c r="GBT46" s="74"/>
      <c r="GBU46" s="74"/>
      <c r="GBV46" s="74"/>
      <c r="GBW46" s="74"/>
      <c r="GBX46" s="74"/>
      <c r="GBY46" s="74"/>
      <c r="GBZ46" s="74"/>
      <c r="GCA46" s="74"/>
      <c r="GCB46" s="74"/>
      <c r="GCC46" s="74"/>
      <c r="GCD46" s="74"/>
      <c r="GCE46" s="74"/>
      <c r="GCF46" s="74"/>
      <c r="GCG46" s="74"/>
      <c r="GCH46" s="74"/>
      <c r="GCI46" s="74"/>
      <c r="GCJ46" s="74"/>
      <c r="GCK46" s="74"/>
      <c r="GCL46" s="74"/>
      <c r="GCM46" s="74"/>
      <c r="GCN46" s="74"/>
      <c r="GCO46" s="74"/>
      <c r="GCP46" s="74"/>
      <c r="GCQ46" s="74"/>
      <c r="GCR46" s="74"/>
      <c r="GCS46" s="74"/>
      <c r="GCT46" s="74"/>
      <c r="GCU46" s="74"/>
      <c r="GCV46" s="74"/>
      <c r="GCW46" s="74"/>
      <c r="GCX46" s="74"/>
      <c r="GCY46" s="74"/>
      <c r="GCZ46" s="74"/>
      <c r="GDA46" s="74"/>
      <c r="GDB46" s="74"/>
      <c r="GDC46" s="74"/>
      <c r="GDD46" s="74"/>
      <c r="GDE46" s="74"/>
      <c r="GDF46" s="74"/>
      <c r="GDG46" s="74"/>
      <c r="GDH46" s="74"/>
      <c r="GDI46" s="74"/>
      <c r="GDJ46" s="74"/>
      <c r="GDK46" s="74"/>
      <c r="GDL46" s="74"/>
      <c r="GDM46" s="74"/>
      <c r="GDN46" s="74"/>
      <c r="GDO46" s="74"/>
      <c r="GDP46" s="74"/>
      <c r="GDQ46" s="74"/>
      <c r="GDR46" s="74"/>
      <c r="GDS46" s="74"/>
      <c r="GDT46" s="74"/>
      <c r="GDU46" s="74"/>
      <c r="GDV46" s="74"/>
      <c r="GDW46" s="74"/>
      <c r="GDX46" s="74"/>
      <c r="GDY46" s="74"/>
      <c r="GDZ46" s="74"/>
      <c r="GEA46" s="74"/>
      <c r="GEB46" s="74"/>
      <c r="GEC46" s="74"/>
      <c r="GED46" s="74"/>
      <c r="GEE46" s="74"/>
      <c r="GEF46" s="74"/>
      <c r="GEG46" s="74"/>
      <c r="GEH46" s="74"/>
      <c r="GEI46" s="74"/>
      <c r="GEJ46" s="74"/>
      <c r="GEK46" s="74"/>
      <c r="GEL46" s="74"/>
      <c r="GEM46" s="74"/>
      <c r="GEN46" s="74"/>
      <c r="GEO46" s="74"/>
      <c r="GEP46" s="74"/>
      <c r="GEQ46" s="74"/>
      <c r="GER46" s="74"/>
      <c r="GES46" s="74"/>
      <c r="GET46" s="74"/>
      <c r="GEU46" s="74"/>
      <c r="GEV46" s="74"/>
      <c r="GEW46" s="74"/>
      <c r="GEX46" s="74"/>
      <c r="GEY46" s="74"/>
      <c r="GEZ46" s="74"/>
      <c r="GFA46" s="74"/>
      <c r="GFB46" s="74"/>
      <c r="GFC46" s="74"/>
      <c r="GFD46" s="74"/>
      <c r="GFE46" s="74"/>
      <c r="GFF46" s="74"/>
      <c r="GFG46" s="74"/>
      <c r="GFH46" s="74"/>
      <c r="GFI46" s="74"/>
      <c r="GFJ46" s="74"/>
      <c r="GFK46" s="74"/>
      <c r="GFL46" s="74"/>
      <c r="GFM46" s="74"/>
      <c r="GFN46" s="74"/>
      <c r="GFO46" s="74"/>
      <c r="GFP46" s="74"/>
      <c r="GFQ46" s="74"/>
      <c r="GFR46" s="74"/>
      <c r="GFS46" s="74"/>
      <c r="GFT46" s="74"/>
      <c r="GFU46" s="74"/>
      <c r="GFV46" s="74"/>
      <c r="GFW46" s="74"/>
      <c r="GFX46" s="74"/>
      <c r="GFY46" s="74"/>
      <c r="GFZ46" s="74"/>
      <c r="GGA46" s="74"/>
      <c r="GGB46" s="74"/>
      <c r="GGC46" s="74"/>
      <c r="GGD46" s="74"/>
      <c r="GGE46" s="74"/>
      <c r="GGF46" s="74"/>
      <c r="GGG46" s="74"/>
      <c r="GGH46" s="74"/>
      <c r="GGI46" s="74"/>
      <c r="GGJ46" s="74"/>
      <c r="GGK46" s="74"/>
      <c r="GGL46" s="74"/>
      <c r="GGM46" s="74"/>
      <c r="GGN46" s="74"/>
      <c r="GGO46" s="74"/>
      <c r="GGP46" s="74"/>
      <c r="GGQ46" s="74"/>
      <c r="GGR46" s="74"/>
      <c r="GGS46" s="74"/>
      <c r="GGT46" s="74"/>
      <c r="GGU46" s="74"/>
      <c r="GGV46" s="74"/>
      <c r="GGW46" s="74"/>
      <c r="GGX46" s="74"/>
      <c r="GGY46" s="74"/>
      <c r="GGZ46" s="74"/>
      <c r="GHA46" s="74"/>
      <c r="GHB46" s="74"/>
      <c r="GHC46" s="74"/>
      <c r="GHD46" s="74"/>
      <c r="GHE46" s="74"/>
      <c r="GHF46" s="74"/>
      <c r="GHG46" s="74"/>
      <c r="GHH46" s="74"/>
      <c r="GHI46" s="74"/>
      <c r="GHJ46" s="74"/>
      <c r="GHK46" s="74"/>
      <c r="GHL46" s="74"/>
      <c r="GHM46" s="74"/>
      <c r="GHN46" s="74"/>
      <c r="GHO46" s="74"/>
      <c r="GHP46" s="74"/>
      <c r="GHQ46" s="74"/>
      <c r="GHR46" s="74"/>
      <c r="GHS46" s="74"/>
      <c r="GHT46" s="74"/>
      <c r="GHU46" s="74"/>
      <c r="GHV46" s="74"/>
      <c r="GHW46" s="74"/>
      <c r="GHX46" s="74"/>
      <c r="GHY46" s="74"/>
      <c r="GHZ46" s="74"/>
      <c r="GIA46" s="74"/>
      <c r="GIB46" s="74"/>
      <c r="GIC46" s="74"/>
      <c r="GID46" s="74"/>
      <c r="GIE46" s="74"/>
      <c r="GIF46" s="74"/>
      <c r="GIG46" s="74"/>
      <c r="GIH46" s="74"/>
      <c r="GII46" s="74"/>
      <c r="GIJ46" s="74"/>
      <c r="GIK46" s="74"/>
      <c r="GIL46" s="74"/>
      <c r="GIM46" s="74"/>
      <c r="GIN46" s="74"/>
      <c r="GIO46" s="74"/>
      <c r="GIP46" s="74"/>
      <c r="GIQ46" s="74"/>
      <c r="GIR46" s="74"/>
      <c r="GIS46" s="74"/>
      <c r="GIT46" s="74"/>
      <c r="GIU46" s="74"/>
      <c r="GIV46" s="74"/>
      <c r="GIW46" s="74"/>
      <c r="GIX46" s="74"/>
      <c r="GIY46" s="74"/>
      <c r="GIZ46" s="74"/>
      <c r="GJA46" s="74"/>
      <c r="GJB46" s="74"/>
      <c r="GJC46" s="74"/>
      <c r="GJD46" s="74"/>
      <c r="GJE46" s="74"/>
      <c r="GJF46" s="74"/>
      <c r="GJG46" s="74"/>
      <c r="GJH46" s="74"/>
      <c r="GJI46" s="74"/>
      <c r="GJJ46" s="74"/>
      <c r="GJK46" s="74"/>
      <c r="GJL46" s="74"/>
      <c r="GJM46" s="74"/>
      <c r="GJN46" s="74"/>
      <c r="GJO46" s="74"/>
      <c r="GJP46" s="74"/>
      <c r="GJQ46" s="74"/>
      <c r="GJR46" s="74"/>
      <c r="GJS46" s="74"/>
      <c r="GJT46" s="74"/>
      <c r="GJU46" s="74"/>
      <c r="GJV46" s="74"/>
      <c r="GJW46" s="74"/>
      <c r="GJX46" s="74"/>
      <c r="GJY46" s="74"/>
      <c r="GJZ46" s="74"/>
      <c r="GKA46" s="74"/>
      <c r="GKB46" s="74"/>
      <c r="GKC46" s="74"/>
      <c r="GKD46" s="74"/>
      <c r="GKE46" s="74"/>
      <c r="GKF46" s="74"/>
      <c r="GKG46" s="74"/>
      <c r="GKH46" s="74"/>
      <c r="GKI46" s="74"/>
      <c r="GKJ46" s="74"/>
      <c r="GKK46" s="74"/>
      <c r="GKL46" s="74"/>
      <c r="GKM46" s="74"/>
      <c r="GKN46" s="74"/>
      <c r="GKO46" s="74"/>
      <c r="GKP46" s="74"/>
      <c r="GKQ46" s="74"/>
      <c r="GKR46" s="74"/>
      <c r="GKS46" s="74"/>
      <c r="GKT46" s="74"/>
      <c r="GKU46" s="74"/>
      <c r="GKV46" s="74"/>
      <c r="GKW46" s="74"/>
      <c r="GKX46" s="74"/>
      <c r="GKY46" s="74"/>
      <c r="GKZ46" s="74"/>
      <c r="GLA46" s="74"/>
      <c r="GLB46" s="74"/>
      <c r="GLC46" s="74"/>
      <c r="GLD46" s="74"/>
      <c r="GLE46" s="74"/>
      <c r="GLF46" s="74"/>
      <c r="GLG46" s="74"/>
      <c r="GLH46" s="74"/>
      <c r="GLI46" s="74"/>
      <c r="GLJ46" s="74"/>
      <c r="GLK46" s="74"/>
      <c r="GLL46" s="74"/>
      <c r="GLM46" s="74"/>
      <c r="GLN46" s="74"/>
      <c r="GLO46" s="74"/>
      <c r="GLP46" s="74"/>
      <c r="GLQ46" s="74"/>
      <c r="GLR46" s="74"/>
      <c r="GLS46" s="74"/>
      <c r="GLT46" s="74"/>
      <c r="GLU46" s="74"/>
      <c r="GLV46" s="74"/>
      <c r="GLW46" s="74"/>
      <c r="GLX46" s="74"/>
      <c r="GLY46" s="74"/>
      <c r="GLZ46" s="74"/>
      <c r="GMA46" s="74"/>
      <c r="GMB46" s="74"/>
      <c r="GMC46" s="74"/>
      <c r="GMD46" s="74"/>
      <c r="GME46" s="74"/>
      <c r="GMF46" s="74"/>
      <c r="GMG46" s="74"/>
      <c r="GMH46" s="74"/>
      <c r="GMI46" s="74"/>
      <c r="GMJ46" s="74"/>
      <c r="GMK46" s="74"/>
      <c r="GML46" s="74"/>
      <c r="GMM46" s="74"/>
      <c r="GMN46" s="74"/>
      <c r="GMO46" s="74"/>
      <c r="GMP46" s="74"/>
      <c r="GMQ46" s="74"/>
      <c r="GMR46" s="74"/>
      <c r="GMS46" s="74"/>
      <c r="GMT46" s="74"/>
      <c r="GMU46" s="74"/>
      <c r="GMV46" s="74"/>
      <c r="GMW46" s="74"/>
      <c r="GMX46" s="74"/>
      <c r="GMY46" s="74"/>
      <c r="GMZ46" s="74"/>
      <c r="GNA46" s="74"/>
      <c r="GNB46" s="74"/>
      <c r="GNC46" s="74"/>
      <c r="GND46" s="74"/>
      <c r="GNE46" s="74"/>
      <c r="GNF46" s="74"/>
      <c r="GNG46" s="74"/>
      <c r="GNH46" s="74"/>
      <c r="GNI46" s="74"/>
      <c r="GNJ46" s="74"/>
      <c r="GNK46" s="74"/>
      <c r="GNL46" s="74"/>
      <c r="GNM46" s="74"/>
      <c r="GNN46" s="74"/>
      <c r="GNO46" s="74"/>
      <c r="GNP46" s="74"/>
      <c r="GNQ46" s="74"/>
      <c r="GNR46" s="74"/>
      <c r="GNS46" s="74"/>
      <c r="GNT46" s="74"/>
      <c r="GNU46" s="74"/>
      <c r="GNV46" s="74"/>
      <c r="GNW46" s="74"/>
      <c r="GNX46" s="74"/>
      <c r="GNY46" s="74"/>
      <c r="GNZ46" s="74"/>
      <c r="GOA46" s="74"/>
      <c r="GOB46" s="74"/>
      <c r="GOC46" s="74"/>
      <c r="GOD46" s="74"/>
      <c r="GOE46" s="74"/>
      <c r="GOF46" s="74"/>
      <c r="GOG46" s="74"/>
      <c r="GOH46" s="74"/>
      <c r="GOI46" s="74"/>
      <c r="GOJ46" s="74"/>
      <c r="GOK46" s="74"/>
      <c r="GOL46" s="74"/>
      <c r="GOM46" s="74"/>
      <c r="GON46" s="74"/>
      <c r="GOO46" s="74"/>
      <c r="GOP46" s="74"/>
      <c r="GOQ46" s="74"/>
      <c r="GOR46" s="74"/>
      <c r="GOS46" s="74"/>
      <c r="GOT46" s="74"/>
      <c r="GOU46" s="74"/>
      <c r="GOV46" s="74"/>
      <c r="GOW46" s="74"/>
      <c r="GOX46" s="74"/>
      <c r="GOY46" s="74"/>
      <c r="GOZ46" s="74"/>
      <c r="GPA46" s="74"/>
      <c r="GPB46" s="74"/>
      <c r="GPC46" s="74"/>
      <c r="GPD46" s="74"/>
      <c r="GPE46" s="74"/>
      <c r="GPF46" s="74"/>
      <c r="GPG46" s="74"/>
      <c r="GPH46" s="74"/>
      <c r="GPI46" s="74"/>
      <c r="GPJ46" s="74"/>
      <c r="GPK46" s="74"/>
      <c r="GPL46" s="74"/>
      <c r="GPM46" s="74"/>
      <c r="GPN46" s="74"/>
      <c r="GPO46" s="74"/>
      <c r="GPP46" s="74"/>
      <c r="GPQ46" s="74"/>
      <c r="GPR46" s="74"/>
      <c r="GPS46" s="74"/>
      <c r="GPT46" s="74"/>
      <c r="GPU46" s="74"/>
      <c r="GPV46" s="74"/>
      <c r="GPW46" s="74"/>
      <c r="GPX46" s="74"/>
      <c r="GPY46" s="74"/>
      <c r="GPZ46" s="74"/>
      <c r="GQA46" s="74"/>
      <c r="GQB46" s="74"/>
      <c r="GQC46" s="74"/>
      <c r="GQD46" s="74"/>
      <c r="GQE46" s="74"/>
      <c r="GQF46" s="74"/>
      <c r="GQG46" s="74"/>
      <c r="GQH46" s="74"/>
      <c r="GQI46" s="74"/>
      <c r="GQJ46" s="74"/>
      <c r="GQK46" s="74"/>
      <c r="GQL46" s="74"/>
      <c r="GQM46" s="74"/>
      <c r="GQN46" s="74"/>
      <c r="GQO46" s="74"/>
      <c r="GQP46" s="74"/>
      <c r="GQQ46" s="74"/>
      <c r="GQR46" s="74"/>
      <c r="GQS46" s="74"/>
      <c r="GQT46" s="74"/>
      <c r="GQU46" s="74"/>
      <c r="GQV46" s="74"/>
      <c r="GQW46" s="74"/>
      <c r="GQX46" s="74"/>
      <c r="GQY46" s="74"/>
      <c r="GQZ46" s="74"/>
      <c r="GRA46" s="74"/>
      <c r="GRB46" s="74"/>
      <c r="GRC46" s="74"/>
      <c r="GRD46" s="74"/>
      <c r="GRE46" s="74"/>
      <c r="GRF46" s="74"/>
      <c r="GRG46" s="74"/>
      <c r="GRH46" s="74"/>
      <c r="GRI46" s="74"/>
      <c r="GRJ46" s="74"/>
      <c r="GRK46" s="74"/>
      <c r="GRL46" s="74"/>
      <c r="GRM46" s="74"/>
      <c r="GRN46" s="74"/>
      <c r="GRO46" s="74"/>
      <c r="GRP46" s="74"/>
      <c r="GRQ46" s="74"/>
      <c r="GRR46" s="74"/>
      <c r="GRS46" s="74"/>
      <c r="GRT46" s="74"/>
      <c r="GRU46" s="74"/>
      <c r="GRV46" s="74"/>
      <c r="GRW46" s="74"/>
      <c r="GRX46" s="74"/>
      <c r="GRY46" s="74"/>
      <c r="GRZ46" s="74"/>
      <c r="GSA46" s="74"/>
      <c r="GSB46" s="74"/>
      <c r="GSC46" s="74"/>
      <c r="GSD46" s="74"/>
      <c r="GSE46" s="74"/>
      <c r="GSF46" s="74"/>
      <c r="GSG46" s="74"/>
      <c r="GSH46" s="74"/>
      <c r="GSI46" s="74"/>
      <c r="GSJ46" s="74"/>
      <c r="GSK46" s="74"/>
      <c r="GSL46" s="74"/>
      <c r="GSM46" s="74"/>
      <c r="GSN46" s="74"/>
      <c r="GSO46" s="74"/>
      <c r="GSP46" s="74"/>
      <c r="GSQ46" s="74"/>
      <c r="GSR46" s="74"/>
      <c r="GSS46" s="74"/>
      <c r="GST46" s="74"/>
      <c r="GSU46" s="74"/>
      <c r="GSV46" s="74"/>
      <c r="GSW46" s="74"/>
      <c r="GSX46" s="74"/>
      <c r="GSY46" s="74"/>
      <c r="GSZ46" s="74"/>
      <c r="GTA46" s="74"/>
      <c r="GTB46" s="74"/>
      <c r="GTC46" s="74"/>
      <c r="GTD46" s="74"/>
      <c r="GTE46" s="74"/>
      <c r="GTF46" s="74"/>
      <c r="GTG46" s="74"/>
      <c r="GTH46" s="74"/>
      <c r="GTI46" s="74"/>
      <c r="GTJ46" s="74"/>
      <c r="GTK46" s="74"/>
      <c r="GTL46" s="74"/>
      <c r="GTM46" s="74"/>
      <c r="GTN46" s="74"/>
      <c r="GTO46" s="74"/>
      <c r="GTP46" s="74"/>
      <c r="GTQ46" s="74"/>
      <c r="GTR46" s="74"/>
      <c r="GTS46" s="74"/>
      <c r="GTT46" s="74"/>
      <c r="GTU46" s="74"/>
      <c r="GTV46" s="74"/>
      <c r="GTW46" s="74"/>
      <c r="GTX46" s="74"/>
      <c r="GTY46" s="74"/>
      <c r="GTZ46" s="74"/>
      <c r="GUA46" s="74"/>
      <c r="GUB46" s="74"/>
      <c r="GUC46" s="74"/>
      <c r="GUD46" s="74"/>
      <c r="GUE46" s="74"/>
      <c r="GUF46" s="74"/>
      <c r="GUG46" s="74"/>
      <c r="GUH46" s="74"/>
      <c r="GUI46" s="74"/>
      <c r="GUJ46" s="74"/>
      <c r="GUK46" s="74"/>
      <c r="GUL46" s="74"/>
      <c r="GUM46" s="74"/>
      <c r="GUN46" s="74"/>
      <c r="GUO46" s="74"/>
      <c r="GUP46" s="74"/>
      <c r="GUQ46" s="74"/>
      <c r="GUR46" s="74"/>
      <c r="GUS46" s="74"/>
      <c r="GUT46" s="74"/>
      <c r="GUU46" s="74"/>
      <c r="GUV46" s="74"/>
      <c r="GUW46" s="74"/>
      <c r="GUX46" s="74"/>
      <c r="GUY46" s="74"/>
      <c r="GUZ46" s="74"/>
      <c r="GVA46" s="74"/>
      <c r="GVB46" s="74"/>
      <c r="GVC46" s="74"/>
      <c r="GVD46" s="74"/>
      <c r="GVE46" s="74"/>
      <c r="GVF46" s="74"/>
      <c r="GVG46" s="74"/>
      <c r="GVH46" s="74"/>
      <c r="GVI46" s="74"/>
      <c r="GVJ46" s="74"/>
      <c r="GVK46" s="74"/>
      <c r="GVL46" s="74"/>
      <c r="GVM46" s="74"/>
      <c r="GVN46" s="74"/>
      <c r="GVO46" s="74"/>
      <c r="GVP46" s="74"/>
      <c r="GVQ46" s="74"/>
      <c r="GVR46" s="74"/>
      <c r="GVS46" s="74"/>
      <c r="GVT46" s="74"/>
      <c r="GVU46" s="74"/>
      <c r="GVV46" s="74"/>
      <c r="GVW46" s="74"/>
      <c r="GVX46" s="74"/>
      <c r="GVY46" s="74"/>
      <c r="GVZ46" s="74"/>
      <c r="GWA46" s="74"/>
      <c r="GWB46" s="74"/>
      <c r="GWC46" s="74"/>
      <c r="GWD46" s="74"/>
      <c r="GWE46" s="74"/>
      <c r="GWF46" s="74"/>
      <c r="GWG46" s="74"/>
      <c r="GWH46" s="74"/>
      <c r="GWI46" s="74"/>
      <c r="GWJ46" s="74"/>
      <c r="GWK46" s="74"/>
      <c r="GWL46" s="74"/>
      <c r="GWM46" s="74"/>
      <c r="GWN46" s="74"/>
      <c r="GWO46" s="74"/>
      <c r="GWP46" s="74"/>
      <c r="GWQ46" s="74"/>
      <c r="GWR46" s="74"/>
      <c r="GWS46" s="74"/>
      <c r="GWT46" s="74"/>
      <c r="GWU46" s="74"/>
      <c r="GWV46" s="74"/>
      <c r="GWW46" s="74"/>
      <c r="GWX46" s="74"/>
      <c r="GWY46" s="74"/>
      <c r="GWZ46" s="74"/>
      <c r="GXA46" s="74"/>
      <c r="GXB46" s="74"/>
      <c r="GXC46" s="74"/>
      <c r="GXD46" s="74"/>
      <c r="GXE46" s="74"/>
      <c r="GXF46" s="74"/>
      <c r="GXG46" s="74"/>
      <c r="GXH46" s="74"/>
      <c r="GXI46" s="74"/>
      <c r="GXJ46" s="74"/>
      <c r="GXK46" s="74"/>
      <c r="GXL46" s="74"/>
      <c r="GXM46" s="74"/>
      <c r="GXN46" s="74"/>
      <c r="GXO46" s="74"/>
      <c r="GXP46" s="74"/>
      <c r="GXQ46" s="74"/>
      <c r="GXR46" s="74"/>
      <c r="GXS46" s="74"/>
      <c r="GXT46" s="74"/>
      <c r="GXU46" s="74"/>
      <c r="GXV46" s="74"/>
      <c r="GXW46" s="74"/>
      <c r="GXX46" s="74"/>
      <c r="GXY46" s="74"/>
      <c r="GXZ46" s="74"/>
      <c r="GYA46" s="74"/>
      <c r="GYB46" s="74"/>
      <c r="GYC46" s="74"/>
      <c r="GYD46" s="74"/>
      <c r="GYE46" s="74"/>
      <c r="GYF46" s="74"/>
      <c r="GYG46" s="74"/>
      <c r="GYH46" s="74"/>
      <c r="GYI46" s="74"/>
      <c r="GYJ46" s="74"/>
      <c r="GYK46" s="74"/>
      <c r="GYL46" s="74"/>
      <c r="GYM46" s="74"/>
      <c r="GYN46" s="74"/>
      <c r="GYO46" s="74"/>
      <c r="GYP46" s="74"/>
      <c r="GYQ46" s="74"/>
      <c r="GYR46" s="74"/>
      <c r="GYS46" s="74"/>
      <c r="GYT46" s="74"/>
      <c r="GYU46" s="74"/>
      <c r="GYV46" s="74"/>
      <c r="GYW46" s="74"/>
      <c r="GYX46" s="74"/>
      <c r="GYY46" s="74"/>
      <c r="GYZ46" s="74"/>
      <c r="GZA46" s="74"/>
      <c r="GZB46" s="74"/>
      <c r="GZC46" s="74"/>
      <c r="GZD46" s="74"/>
      <c r="GZE46" s="74"/>
      <c r="GZF46" s="74"/>
      <c r="GZG46" s="74"/>
      <c r="GZH46" s="74"/>
      <c r="GZI46" s="74"/>
      <c r="GZJ46" s="74"/>
      <c r="GZK46" s="74"/>
      <c r="GZL46" s="74"/>
      <c r="GZM46" s="74"/>
      <c r="GZN46" s="74"/>
      <c r="GZO46" s="74"/>
      <c r="GZP46" s="74"/>
      <c r="GZQ46" s="74"/>
      <c r="GZR46" s="74"/>
      <c r="GZS46" s="74"/>
      <c r="GZT46" s="74"/>
      <c r="GZU46" s="74"/>
      <c r="GZV46" s="74"/>
      <c r="GZW46" s="74"/>
      <c r="GZX46" s="74"/>
      <c r="GZY46" s="74"/>
      <c r="GZZ46" s="74"/>
      <c r="HAA46" s="74"/>
      <c r="HAB46" s="74"/>
      <c r="HAC46" s="74"/>
      <c r="HAD46" s="74"/>
      <c r="HAE46" s="74"/>
      <c r="HAF46" s="74"/>
      <c r="HAG46" s="74"/>
      <c r="HAH46" s="74"/>
      <c r="HAI46" s="74"/>
      <c r="HAJ46" s="74"/>
      <c r="HAK46" s="74"/>
      <c r="HAL46" s="74"/>
      <c r="HAM46" s="74"/>
      <c r="HAN46" s="74"/>
      <c r="HAO46" s="74"/>
      <c r="HAP46" s="74"/>
      <c r="HAQ46" s="74"/>
      <c r="HAR46" s="74"/>
      <c r="HAS46" s="74"/>
      <c r="HAT46" s="74"/>
      <c r="HAU46" s="74"/>
      <c r="HAV46" s="74"/>
      <c r="HAW46" s="74"/>
      <c r="HAX46" s="74"/>
      <c r="HAY46" s="74"/>
      <c r="HAZ46" s="74"/>
      <c r="HBA46" s="74"/>
      <c r="HBB46" s="74"/>
      <c r="HBC46" s="74"/>
      <c r="HBD46" s="74"/>
      <c r="HBE46" s="74"/>
      <c r="HBF46" s="74"/>
      <c r="HBG46" s="74"/>
      <c r="HBH46" s="74"/>
      <c r="HBI46" s="74"/>
      <c r="HBJ46" s="74"/>
      <c r="HBK46" s="74"/>
      <c r="HBL46" s="74"/>
      <c r="HBM46" s="74"/>
      <c r="HBN46" s="74"/>
      <c r="HBO46" s="74"/>
      <c r="HBP46" s="74"/>
      <c r="HBQ46" s="74"/>
      <c r="HBR46" s="74"/>
      <c r="HBS46" s="74"/>
      <c r="HBT46" s="74"/>
      <c r="HBU46" s="74"/>
      <c r="HBV46" s="74"/>
      <c r="HBW46" s="74"/>
      <c r="HBX46" s="74"/>
      <c r="HBY46" s="74"/>
      <c r="HBZ46" s="74"/>
      <c r="HCA46" s="74"/>
      <c r="HCB46" s="74"/>
      <c r="HCC46" s="74"/>
      <c r="HCD46" s="74"/>
      <c r="HCE46" s="74"/>
      <c r="HCF46" s="74"/>
      <c r="HCG46" s="74"/>
      <c r="HCH46" s="74"/>
      <c r="HCI46" s="74"/>
      <c r="HCJ46" s="74"/>
      <c r="HCK46" s="74"/>
      <c r="HCL46" s="74"/>
      <c r="HCM46" s="74"/>
      <c r="HCN46" s="74"/>
      <c r="HCO46" s="74"/>
      <c r="HCP46" s="74"/>
      <c r="HCQ46" s="74"/>
      <c r="HCR46" s="74"/>
      <c r="HCS46" s="74"/>
      <c r="HCT46" s="74"/>
      <c r="HCU46" s="74"/>
      <c r="HCV46" s="74"/>
      <c r="HCW46" s="74"/>
      <c r="HCX46" s="74"/>
      <c r="HCY46" s="74"/>
      <c r="HCZ46" s="74"/>
      <c r="HDA46" s="74"/>
      <c r="HDB46" s="74"/>
      <c r="HDC46" s="74"/>
      <c r="HDD46" s="74"/>
      <c r="HDE46" s="74"/>
      <c r="HDF46" s="74"/>
      <c r="HDG46" s="74"/>
      <c r="HDH46" s="74"/>
      <c r="HDI46" s="74"/>
      <c r="HDJ46" s="74"/>
      <c r="HDK46" s="74"/>
      <c r="HDL46" s="74"/>
      <c r="HDM46" s="74"/>
      <c r="HDN46" s="74"/>
      <c r="HDO46" s="74"/>
      <c r="HDP46" s="74"/>
      <c r="HDQ46" s="74"/>
      <c r="HDR46" s="74"/>
      <c r="HDS46" s="74"/>
      <c r="HDT46" s="74"/>
      <c r="HDU46" s="74"/>
      <c r="HDV46" s="74"/>
      <c r="HDW46" s="74"/>
      <c r="HDX46" s="74"/>
      <c r="HDY46" s="74"/>
      <c r="HDZ46" s="74"/>
      <c r="HEA46" s="74"/>
      <c r="HEB46" s="74"/>
      <c r="HEC46" s="74"/>
      <c r="HED46" s="74"/>
      <c r="HEE46" s="74"/>
      <c r="HEF46" s="74"/>
      <c r="HEG46" s="74"/>
      <c r="HEH46" s="74"/>
      <c r="HEI46" s="74"/>
      <c r="HEJ46" s="74"/>
      <c r="HEK46" s="74"/>
      <c r="HEL46" s="74"/>
      <c r="HEM46" s="74"/>
      <c r="HEN46" s="74"/>
      <c r="HEO46" s="74"/>
      <c r="HEP46" s="74"/>
      <c r="HEQ46" s="74"/>
      <c r="HER46" s="74"/>
      <c r="HES46" s="74"/>
      <c r="HET46" s="74"/>
      <c r="HEU46" s="74"/>
      <c r="HEV46" s="74"/>
      <c r="HEW46" s="74"/>
      <c r="HEX46" s="74"/>
      <c r="HEY46" s="74"/>
      <c r="HEZ46" s="74"/>
      <c r="HFA46" s="74"/>
      <c r="HFB46" s="74"/>
      <c r="HFC46" s="74"/>
      <c r="HFD46" s="74"/>
      <c r="HFE46" s="74"/>
      <c r="HFF46" s="74"/>
      <c r="HFG46" s="74"/>
      <c r="HFH46" s="74"/>
      <c r="HFI46" s="74"/>
      <c r="HFJ46" s="74"/>
      <c r="HFK46" s="74"/>
      <c r="HFL46" s="74"/>
      <c r="HFM46" s="74"/>
      <c r="HFN46" s="74"/>
      <c r="HFO46" s="74"/>
      <c r="HFP46" s="74"/>
      <c r="HFQ46" s="74"/>
      <c r="HFR46" s="74"/>
      <c r="HFS46" s="74"/>
      <c r="HFT46" s="74"/>
      <c r="HFU46" s="74"/>
      <c r="HFV46" s="74"/>
      <c r="HFW46" s="74"/>
      <c r="HFX46" s="74"/>
      <c r="HFY46" s="74"/>
      <c r="HFZ46" s="74"/>
      <c r="HGA46" s="74"/>
      <c r="HGB46" s="74"/>
      <c r="HGC46" s="74"/>
      <c r="HGD46" s="74"/>
      <c r="HGE46" s="74"/>
      <c r="HGF46" s="74"/>
      <c r="HGG46" s="74"/>
      <c r="HGH46" s="74"/>
      <c r="HGI46" s="74"/>
      <c r="HGJ46" s="74"/>
      <c r="HGK46" s="74"/>
      <c r="HGL46" s="74"/>
      <c r="HGM46" s="74"/>
      <c r="HGN46" s="74"/>
      <c r="HGO46" s="74"/>
      <c r="HGP46" s="74"/>
      <c r="HGQ46" s="74"/>
      <c r="HGR46" s="74"/>
      <c r="HGS46" s="74"/>
      <c r="HGT46" s="74"/>
      <c r="HGU46" s="74"/>
      <c r="HGV46" s="74"/>
      <c r="HGW46" s="74"/>
      <c r="HGX46" s="74"/>
      <c r="HGY46" s="74"/>
      <c r="HGZ46" s="74"/>
      <c r="HHA46" s="74"/>
      <c r="HHB46" s="74"/>
      <c r="HHC46" s="74"/>
      <c r="HHD46" s="74"/>
      <c r="HHE46" s="74"/>
      <c r="HHF46" s="74"/>
      <c r="HHG46" s="74"/>
      <c r="HHH46" s="74"/>
      <c r="HHI46" s="74"/>
      <c r="HHJ46" s="74"/>
      <c r="HHK46" s="74"/>
      <c r="HHL46" s="74"/>
      <c r="HHM46" s="74"/>
      <c r="HHN46" s="74"/>
      <c r="HHO46" s="74"/>
      <c r="HHP46" s="74"/>
      <c r="HHQ46" s="74"/>
      <c r="HHR46" s="74"/>
      <c r="HHS46" s="74"/>
      <c r="HHT46" s="74"/>
      <c r="HHU46" s="74"/>
      <c r="HHV46" s="74"/>
      <c r="HHW46" s="74"/>
      <c r="HHX46" s="74"/>
      <c r="HHY46" s="74"/>
      <c r="HHZ46" s="74"/>
      <c r="HIA46" s="74"/>
      <c r="HIB46" s="74"/>
      <c r="HIC46" s="74"/>
      <c r="HID46" s="74"/>
      <c r="HIE46" s="74"/>
      <c r="HIF46" s="74"/>
      <c r="HIG46" s="74"/>
      <c r="HIH46" s="74"/>
      <c r="HII46" s="74"/>
      <c r="HIJ46" s="74"/>
      <c r="HIK46" s="74"/>
      <c r="HIL46" s="74"/>
      <c r="HIM46" s="74"/>
      <c r="HIN46" s="74"/>
      <c r="HIO46" s="74"/>
      <c r="HIP46" s="74"/>
      <c r="HIQ46" s="74"/>
      <c r="HIR46" s="74"/>
      <c r="HIS46" s="74"/>
      <c r="HIT46" s="74"/>
      <c r="HIU46" s="74"/>
      <c r="HIV46" s="74"/>
      <c r="HIW46" s="74"/>
      <c r="HIX46" s="74"/>
      <c r="HIY46" s="74"/>
      <c r="HIZ46" s="74"/>
      <c r="HJA46" s="74"/>
      <c r="HJB46" s="74"/>
      <c r="HJC46" s="74"/>
      <c r="HJD46" s="74"/>
      <c r="HJE46" s="74"/>
      <c r="HJF46" s="74"/>
      <c r="HJG46" s="74"/>
      <c r="HJH46" s="74"/>
      <c r="HJI46" s="74"/>
      <c r="HJJ46" s="74"/>
      <c r="HJK46" s="74"/>
      <c r="HJL46" s="74"/>
      <c r="HJM46" s="74"/>
      <c r="HJN46" s="74"/>
      <c r="HJO46" s="74"/>
      <c r="HJP46" s="74"/>
      <c r="HJQ46" s="74"/>
      <c r="HJR46" s="74"/>
      <c r="HJS46" s="74"/>
      <c r="HJT46" s="74"/>
      <c r="HJU46" s="74"/>
      <c r="HJV46" s="74"/>
      <c r="HJW46" s="74"/>
      <c r="HJX46" s="74"/>
      <c r="HJY46" s="74"/>
      <c r="HJZ46" s="74"/>
      <c r="HKA46" s="74"/>
      <c r="HKB46" s="74"/>
      <c r="HKC46" s="74"/>
      <c r="HKD46" s="74"/>
      <c r="HKE46" s="74"/>
      <c r="HKF46" s="74"/>
      <c r="HKG46" s="74"/>
      <c r="HKH46" s="74"/>
      <c r="HKI46" s="74"/>
      <c r="HKJ46" s="74"/>
      <c r="HKK46" s="74"/>
      <c r="HKL46" s="74"/>
      <c r="HKM46" s="74"/>
      <c r="HKN46" s="74"/>
      <c r="HKO46" s="74"/>
      <c r="HKP46" s="74"/>
      <c r="HKQ46" s="74"/>
      <c r="HKR46" s="74"/>
      <c r="HKS46" s="74"/>
      <c r="HKT46" s="74"/>
      <c r="HKU46" s="74"/>
      <c r="HKV46" s="74"/>
      <c r="HKW46" s="74"/>
      <c r="HKX46" s="74"/>
      <c r="HKY46" s="74"/>
      <c r="HKZ46" s="74"/>
      <c r="HLA46" s="74"/>
      <c r="HLB46" s="74"/>
      <c r="HLC46" s="74"/>
      <c r="HLD46" s="74"/>
      <c r="HLE46" s="74"/>
      <c r="HLF46" s="74"/>
      <c r="HLG46" s="74"/>
      <c r="HLH46" s="74"/>
      <c r="HLI46" s="74"/>
      <c r="HLJ46" s="74"/>
      <c r="HLK46" s="74"/>
      <c r="HLL46" s="74"/>
      <c r="HLM46" s="74"/>
      <c r="HLN46" s="74"/>
      <c r="HLO46" s="74"/>
      <c r="HLP46" s="74"/>
      <c r="HLQ46" s="74"/>
      <c r="HLR46" s="74"/>
      <c r="HLS46" s="74"/>
      <c r="HLT46" s="74"/>
      <c r="HLU46" s="74"/>
      <c r="HLV46" s="74"/>
      <c r="HLW46" s="74"/>
      <c r="HLX46" s="74"/>
      <c r="HLY46" s="74"/>
      <c r="HLZ46" s="74"/>
      <c r="HMA46" s="74"/>
      <c r="HMB46" s="74"/>
      <c r="HMC46" s="74"/>
      <c r="HMD46" s="74"/>
      <c r="HME46" s="74"/>
      <c r="HMF46" s="74"/>
      <c r="HMG46" s="74"/>
      <c r="HMH46" s="74"/>
      <c r="HMI46" s="74"/>
      <c r="HMJ46" s="74"/>
      <c r="HMK46" s="74"/>
      <c r="HML46" s="74"/>
      <c r="HMM46" s="74"/>
      <c r="HMN46" s="74"/>
      <c r="HMO46" s="74"/>
      <c r="HMP46" s="74"/>
      <c r="HMQ46" s="74"/>
      <c r="HMR46" s="74"/>
      <c r="HMS46" s="74"/>
      <c r="HMT46" s="74"/>
      <c r="HMU46" s="74"/>
      <c r="HMV46" s="74"/>
      <c r="HMW46" s="74"/>
      <c r="HMX46" s="74"/>
      <c r="HMY46" s="74"/>
      <c r="HMZ46" s="74"/>
      <c r="HNA46" s="74"/>
      <c r="HNB46" s="74"/>
      <c r="HNC46" s="74"/>
      <c r="HND46" s="74"/>
      <c r="HNE46" s="74"/>
      <c r="HNF46" s="74"/>
      <c r="HNG46" s="74"/>
      <c r="HNH46" s="74"/>
      <c r="HNI46" s="74"/>
      <c r="HNJ46" s="74"/>
      <c r="HNK46" s="74"/>
      <c r="HNL46" s="74"/>
      <c r="HNM46" s="74"/>
      <c r="HNN46" s="74"/>
      <c r="HNO46" s="74"/>
      <c r="HNP46" s="74"/>
      <c r="HNQ46" s="74"/>
      <c r="HNR46" s="74"/>
      <c r="HNS46" s="74"/>
      <c r="HNT46" s="74"/>
      <c r="HNU46" s="74"/>
      <c r="HNV46" s="74"/>
      <c r="HNW46" s="74"/>
      <c r="HNX46" s="74"/>
      <c r="HNY46" s="74"/>
      <c r="HNZ46" s="74"/>
      <c r="HOA46" s="74"/>
      <c r="HOB46" s="74"/>
      <c r="HOC46" s="74"/>
      <c r="HOD46" s="74"/>
      <c r="HOE46" s="74"/>
      <c r="HOF46" s="74"/>
      <c r="HOG46" s="74"/>
      <c r="HOH46" s="74"/>
      <c r="HOI46" s="74"/>
      <c r="HOJ46" s="74"/>
      <c r="HOK46" s="74"/>
      <c r="HOL46" s="74"/>
      <c r="HOM46" s="74"/>
      <c r="HON46" s="74"/>
      <c r="HOO46" s="74"/>
      <c r="HOP46" s="74"/>
      <c r="HOQ46" s="74"/>
      <c r="HOR46" s="74"/>
      <c r="HOS46" s="74"/>
      <c r="HOT46" s="74"/>
      <c r="HOU46" s="74"/>
      <c r="HOV46" s="74"/>
      <c r="HOW46" s="74"/>
      <c r="HOX46" s="74"/>
      <c r="HOY46" s="74"/>
      <c r="HOZ46" s="74"/>
      <c r="HPA46" s="74"/>
      <c r="HPB46" s="74"/>
      <c r="HPC46" s="74"/>
      <c r="HPD46" s="74"/>
      <c r="HPE46" s="74"/>
      <c r="HPF46" s="74"/>
      <c r="HPG46" s="74"/>
      <c r="HPH46" s="74"/>
      <c r="HPI46" s="74"/>
      <c r="HPJ46" s="74"/>
      <c r="HPK46" s="74"/>
      <c r="HPL46" s="74"/>
      <c r="HPM46" s="74"/>
      <c r="HPN46" s="74"/>
      <c r="HPO46" s="74"/>
      <c r="HPP46" s="74"/>
      <c r="HPQ46" s="74"/>
      <c r="HPR46" s="74"/>
      <c r="HPS46" s="74"/>
      <c r="HPT46" s="74"/>
      <c r="HPU46" s="74"/>
      <c r="HPV46" s="74"/>
      <c r="HPW46" s="74"/>
      <c r="HPX46" s="74"/>
      <c r="HPY46" s="74"/>
      <c r="HPZ46" s="74"/>
      <c r="HQA46" s="74"/>
      <c r="HQB46" s="74"/>
      <c r="HQC46" s="74"/>
      <c r="HQD46" s="74"/>
      <c r="HQE46" s="74"/>
      <c r="HQF46" s="74"/>
      <c r="HQG46" s="74"/>
      <c r="HQH46" s="74"/>
      <c r="HQI46" s="74"/>
      <c r="HQJ46" s="74"/>
      <c r="HQK46" s="74"/>
      <c r="HQL46" s="74"/>
      <c r="HQM46" s="74"/>
      <c r="HQN46" s="74"/>
      <c r="HQO46" s="74"/>
      <c r="HQP46" s="74"/>
      <c r="HQQ46" s="74"/>
      <c r="HQR46" s="74"/>
      <c r="HQS46" s="74"/>
      <c r="HQT46" s="74"/>
      <c r="HQU46" s="74"/>
      <c r="HQV46" s="74"/>
      <c r="HQW46" s="74"/>
      <c r="HQX46" s="74"/>
      <c r="HQY46" s="74"/>
      <c r="HQZ46" s="74"/>
      <c r="HRA46" s="74"/>
      <c r="HRB46" s="74"/>
      <c r="HRC46" s="74"/>
      <c r="HRD46" s="74"/>
      <c r="HRE46" s="74"/>
      <c r="HRF46" s="74"/>
      <c r="HRG46" s="74"/>
      <c r="HRH46" s="74"/>
      <c r="HRI46" s="74"/>
      <c r="HRJ46" s="74"/>
      <c r="HRK46" s="74"/>
      <c r="HRL46" s="74"/>
      <c r="HRM46" s="74"/>
      <c r="HRN46" s="74"/>
      <c r="HRO46" s="74"/>
      <c r="HRP46" s="74"/>
      <c r="HRQ46" s="74"/>
      <c r="HRR46" s="74"/>
      <c r="HRS46" s="74"/>
      <c r="HRT46" s="74"/>
      <c r="HRU46" s="74"/>
      <c r="HRV46" s="74"/>
      <c r="HRW46" s="74"/>
      <c r="HRX46" s="74"/>
      <c r="HRY46" s="74"/>
      <c r="HRZ46" s="74"/>
      <c r="HSA46" s="74"/>
      <c r="HSB46" s="74"/>
      <c r="HSC46" s="74"/>
      <c r="HSD46" s="74"/>
      <c r="HSE46" s="74"/>
      <c r="HSF46" s="74"/>
      <c r="HSG46" s="74"/>
      <c r="HSH46" s="74"/>
      <c r="HSI46" s="74"/>
      <c r="HSJ46" s="74"/>
      <c r="HSK46" s="74"/>
      <c r="HSL46" s="74"/>
      <c r="HSM46" s="74"/>
      <c r="HSN46" s="74"/>
      <c r="HSO46" s="74"/>
      <c r="HSP46" s="74"/>
      <c r="HSQ46" s="74"/>
      <c r="HSR46" s="74"/>
      <c r="HSS46" s="74"/>
      <c r="HST46" s="74"/>
      <c r="HSU46" s="74"/>
      <c r="HSV46" s="74"/>
      <c r="HSW46" s="74"/>
      <c r="HSX46" s="74"/>
      <c r="HSY46" s="74"/>
      <c r="HSZ46" s="74"/>
      <c r="HTA46" s="74"/>
      <c r="HTB46" s="74"/>
      <c r="HTC46" s="74"/>
      <c r="HTD46" s="74"/>
      <c r="HTE46" s="74"/>
      <c r="HTF46" s="74"/>
      <c r="HTG46" s="74"/>
      <c r="HTH46" s="74"/>
      <c r="HTI46" s="74"/>
      <c r="HTJ46" s="74"/>
      <c r="HTK46" s="74"/>
      <c r="HTL46" s="74"/>
      <c r="HTM46" s="74"/>
      <c r="HTN46" s="74"/>
      <c r="HTO46" s="74"/>
      <c r="HTP46" s="74"/>
      <c r="HTQ46" s="74"/>
      <c r="HTR46" s="74"/>
      <c r="HTS46" s="74"/>
      <c r="HTT46" s="74"/>
      <c r="HTU46" s="74"/>
      <c r="HTV46" s="74"/>
      <c r="HTW46" s="74"/>
      <c r="HTX46" s="74"/>
      <c r="HTY46" s="74"/>
      <c r="HTZ46" s="74"/>
      <c r="HUA46" s="74"/>
      <c r="HUB46" s="74"/>
      <c r="HUC46" s="74"/>
      <c r="HUD46" s="74"/>
      <c r="HUE46" s="74"/>
      <c r="HUF46" s="74"/>
      <c r="HUG46" s="74"/>
      <c r="HUH46" s="74"/>
      <c r="HUI46" s="74"/>
      <c r="HUJ46" s="74"/>
      <c r="HUK46" s="74"/>
      <c r="HUL46" s="74"/>
      <c r="HUM46" s="74"/>
      <c r="HUN46" s="74"/>
      <c r="HUO46" s="74"/>
      <c r="HUP46" s="74"/>
      <c r="HUQ46" s="74"/>
      <c r="HUR46" s="74"/>
      <c r="HUS46" s="74"/>
      <c r="HUT46" s="74"/>
      <c r="HUU46" s="74"/>
      <c r="HUV46" s="74"/>
      <c r="HUW46" s="74"/>
      <c r="HUX46" s="74"/>
      <c r="HUY46" s="74"/>
      <c r="HUZ46" s="74"/>
      <c r="HVA46" s="74"/>
      <c r="HVB46" s="74"/>
      <c r="HVC46" s="74"/>
      <c r="HVD46" s="74"/>
      <c r="HVE46" s="74"/>
      <c r="HVF46" s="74"/>
      <c r="HVG46" s="74"/>
      <c r="HVH46" s="74"/>
      <c r="HVI46" s="74"/>
      <c r="HVJ46" s="74"/>
      <c r="HVK46" s="74"/>
      <c r="HVL46" s="74"/>
      <c r="HVM46" s="74"/>
      <c r="HVN46" s="74"/>
      <c r="HVO46" s="74"/>
      <c r="HVP46" s="74"/>
      <c r="HVQ46" s="74"/>
      <c r="HVR46" s="74"/>
      <c r="HVS46" s="74"/>
      <c r="HVT46" s="74"/>
      <c r="HVU46" s="74"/>
      <c r="HVV46" s="74"/>
      <c r="HVW46" s="74"/>
      <c r="HVX46" s="74"/>
      <c r="HVY46" s="74"/>
      <c r="HVZ46" s="74"/>
      <c r="HWA46" s="74"/>
      <c r="HWB46" s="74"/>
      <c r="HWC46" s="74"/>
      <c r="HWD46" s="74"/>
      <c r="HWE46" s="74"/>
      <c r="HWF46" s="74"/>
      <c r="HWG46" s="74"/>
      <c r="HWH46" s="74"/>
      <c r="HWI46" s="74"/>
      <c r="HWJ46" s="74"/>
      <c r="HWK46" s="74"/>
      <c r="HWL46" s="74"/>
      <c r="HWM46" s="74"/>
      <c r="HWN46" s="74"/>
      <c r="HWO46" s="74"/>
      <c r="HWP46" s="74"/>
      <c r="HWQ46" s="74"/>
      <c r="HWR46" s="74"/>
      <c r="HWS46" s="74"/>
      <c r="HWT46" s="74"/>
      <c r="HWU46" s="74"/>
      <c r="HWV46" s="74"/>
      <c r="HWW46" s="74"/>
      <c r="HWX46" s="74"/>
      <c r="HWY46" s="74"/>
      <c r="HWZ46" s="74"/>
      <c r="HXA46" s="74"/>
      <c r="HXB46" s="74"/>
      <c r="HXC46" s="74"/>
      <c r="HXD46" s="74"/>
      <c r="HXE46" s="74"/>
      <c r="HXF46" s="74"/>
      <c r="HXG46" s="74"/>
      <c r="HXH46" s="74"/>
      <c r="HXI46" s="74"/>
      <c r="HXJ46" s="74"/>
      <c r="HXK46" s="74"/>
      <c r="HXL46" s="74"/>
      <c r="HXM46" s="74"/>
      <c r="HXN46" s="74"/>
      <c r="HXO46" s="74"/>
      <c r="HXP46" s="74"/>
      <c r="HXQ46" s="74"/>
      <c r="HXR46" s="74"/>
      <c r="HXS46" s="74"/>
      <c r="HXT46" s="74"/>
      <c r="HXU46" s="74"/>
      <c r="HXV46" s="74"/>
      <c r="HXW46" s="74"/>
      <c r="HXX46" s="74"/>
      <c r="HXY46" s="74"/>
      <c r="HXZ46" s="74"/>
      <c r="HYA46" s="74"/>
      <c r="HYB46" s="74"/>
      <c r="HYC46" s="74"/>
      <c r="HYD46" s="74"/>
      <c r="HYE46" s="74"/>
      <c r="HYF46" s="74"/>
      <c r="HYG46" s="74"/>
      <c r="HYH46" s="74"/>
      <c r="HYI46" s="74"/>
      <c r="HYJ46" s="74"/>
      <c r="HYK46" s="74"/>
      <c r="HYL46" s="74"/>
      <c r="HYM46" s="74"/>
      <c r="HYN46" s="74"/>
      <c r="HYO46" s="74"/>
      <c r="HYP46" s="74"/>
      <c r="HYQ46" s="74"/>
      <c r="HYR46" s="74"/>
      <c r="HYS46" s="74"/>
      <c r="HYT46" s="74"/>
      <c r="HYU46" s="74"/>
      <c r="HYV46" s="74"/>
      <c r="HYW46" s="74"/>
      <c r="HYX46" s="74"/>
      <c r="HYY46" s="74"/>
      <c r="HYZ46" s="74"/>
      <c r="HZA46" s="74"/>
      <c r="HZB46" s="74"/>
      <c r="HZC46" s="74"/>
      <c r="HZD46" s="74"/>
      <c r="HZE46" s="74"/>
      <c r="HZF46" s="74"/>
      <c r="HZG46" s="74"/>
      <c r="HZH46" s="74"/>
      <c r="HZI46" s="74"/>
      <c r="HZJ46" s="74"/>
      <c r="HZK46" s="74"/>
      <c r="HZL46" s="74"/>
      <c r="HZM46" s="74"/>
      <c r="HZN46" s="74"/>
      <c r="HZO46" s="74"/>
      <c r="HZP46" s="74"/>
      <c r="HZQ46" s="74"/>
      <c r="HZR46" s="74"/>
      <c r="HZS46" s="74"/>
      <c r="HZT46" s="74"/>
      <c r="HZU46" s="74"/>
      <c r="HZV46" s="74"/>
      <c r="HZW46" s="74"/>
      <c r="HZX46" s="74"/>
      <c r="HZY46" s="74"/>
      <c r="HZZ46" s="74"/>
      <c r="IAA46" s="74"/>
      <c r="IAB46" s="74"/>
      <c r="IAC46" s="74"/>
      <c r="IAD46" s="74"/>
      <c r="IAE46" s="74"/>
      <c r="IAF46" s="74"/>
      <c r="IAG46" s="74"/>
      <c r="IAH46" s="74"/>
      <c r="IAI46" s="74"/>
      <c r="IAJ46" s="74"/>
      <c r="IAK46" s="74"/>
      <c r="IAL46" s="74"/>
      <c r="IAM46" s="74"/>
      <c r="IAN46" s="74"/>
      <c r="IAO46" s="74"/>
      <c r="IAP46" s="74"/>
      <c r="IAQ46" s="74"/>
      <c r="IAR46" s="74"/>
      <c r="IAS46" s="74"/>
      <c r="IAT46" s="74"/>
      <c r="IAU46" s="74"/>
      <c r="IAV46" s="74"/>
      <c r="IAW46" s="74"/>
      <c r="IAX46" s="74"/>
      <c r="IAY46" s="74"/>
      <c r="IAZ46" s="74"/>
      <c r="IBA46" s="74"/>
      <c r="IBB46" s="74"/>
      <c r="IBC46" s="74"/>
      <c r="IBD46" s="74"/>
      <c r="IBE46" s="74"/>
      <c r="IBF46" s="74"/>
      <c r="IBG46" s="74"/>
      <c r="IBH46" s="74"/>
      <c r="IBI46" s="74"/>
      <c r="IBJ46" s="74"/>
      <c r="IBK46" s="74"/>
      <c r="IBL46" s="74"/>
      <c r="IBM46" s="74"/>
      <c r="IBN46" s="74"/>
      <c r="IBO46" s="74"/>
      <c r="IBP46" s="74"/>
      <c r="IBQ46" s="74"/>
      <c r="IBR46" s="74"/>
      <c r="IBS46" s="74"/>
      <c r="IBT46" s="74"/>
      <c r="IBU46" s="74"/>
      <c r="IBV46" s="74"/>
      <c r="IBW46" s="74"/>
      <c r="IBX46" s="74"/>
      <c r="IBY46" s="74"/>
      <c r="IBZ46" s="74"/>
      <c r="ICA46" s="74"/>
      <c r="ICB46" s="74"/>
      <c r="ICC46" s="74"/>
      <c r="ICD46" s="74"/>
      <c r="ICE46" s="74"/>
      <c r="ICF46" s="74"/>
      <c r="ICG46" s="74"/>
      <c r="ICH46" s="74"/>
      <c r="ICI46" s="74"/>
      <c r="ICJ46" s="74"/>
      <c r="ICK46" s="74"/>
      <c r="ICL46" s="74"/>
      <c r="ICM46" s="74"/>
      <c r="ICN46" s="74"/>
      <c r="ICO46" s="74"/>
      <c r="ICP46" s="74"/>
      <c r="ICQ46" s="74"/>
      <c r="ICR46" s="74"/>
      <c r="ICS46" s="74"/>
      <c r="ICT46" s="74"/>
      <c r="ICU46" s="74"/>
      <c r="ICV46" s="74"/>
      <c r="ICW46" s="74"/>
      <c r="ICX46" s="74"/>
      <c r="ICY46" s="74"/>
      <c r="ICZ46" s="74"/>
      <c r="IDA46" s="74"/>
      <c r="IDB46" s="74"/>
      <c r="IDC46" s="74"/>
      <c r="IDD46" s="74"/>
      <c r="IDE46" s="74"/>
      <c r="IDF46" s="74"/>
      <c r="IDG46" s="74"/>
      <c r="IDH46" s="74"/>
      <c r="IDI46" s="74"/>
      <c r="IDJ46" s="74"/>
      <c r="IDK46" s="74"/>
      <c r="IDL46" s="74"/>
      <c r="IDM46" s="74"/>
      <c r="IDN46" s="74"/>
      <c r="IDO46" s="74"/>
      <c r="IDP46" s="74"/>
      <c r="IDQ46" s="74"/>
      <c r="IDR46" s="74"/>
      <c r="IDS46" s="74"/>
      <c r="IDT46" s="74"/>
      <c r="IDU46" s="74"/>
      <c r="IDV46" s="74"/>
      <c r="IDW46" s="74"/>
      <c r="IDX46" s="74"/>
      <c r="IDY46" s="74"/>
      <c r="IDZ46" s="74"/>
      <c r="IEA46" s="74"/>
      <c r="IEB46" s="74"/>
      <c r="IEC46" s="74"/>
      <c r="IED46" s="74"/>
      <c r="IEE46" s="74"/>
      <c r="IEF46" s="74"/>
      <c r="IEG46" s="74"/>
      <c r="IEH46" s="74"/>
      <c r="IEI46" s="74"/>
      <c r="IEJ46" s="74"/>
      <c r="IEK46" s="74"/>
      <c r="IEL46" s="74"/>
      <c r="IEM46" s="74"/>
      <c r="IEN46" s="74"/>
      <c r="IEO46" s="74"/>
      <c r="IEP46" s="74"/>
      <c r="IEQ46" s="74"/>
      <c r="IER46" s="74"/>
      <c r="IES46" s="74"/>
      <c r="IET46" s="74"/>
      <c r="IEU46" s="74"/>
      <c r="IEV46" s="74"/>
      <c r="IEW46" s="74"/>
      <c r="IEX46" s="74"/>
      <c r="IEY46" s="74"/>
      <c r="IEZ46" s="74"/>
      <c r="IFA46" s="74"/>
      <c r="IFB46" s="74"/>
      <c r="IFC46" s="74"/>
      <c r="IFD46" s="74"/>
      <c r="IFE46" s="74"/>
      <c r="IFF46" s="74"/>
      <c r="IFG46" s="74"/>
      <c r="IFH46" s="74"/>
      <c r="IFI46" s="74"/>
      <c r="IFJ46" s="74"/>
      <c r="IFK46" s="74"/>
      <c r="IFL46" s="74"/>
      <c r="IFM46" s="74"/>
      <c r="IFN46" s="74"/>
      <c r="IFO46" s="74"/>
      <c r="IFP46" s="74"/>
      <c r="IFQ46" s="74"/>
      <c r="IFR46" s="74"/>
      <c r="IFS46" s="74"/>
      <c r="IFT46" s="74"/>
      <c r="IFU46" s="74"/>
      <c r="IFV46" s="74"/>
      <c r="IFW46" s="74"/>
      <c r="IFX46" s="74"/>
      <c r="IFY46" s="74"/>
      <c r="IFZ46" s="74"/>
      <c r="IGA46" s="74"/>
      <c r="IGB46" s="74"/>
      <c r="IGC46" s="74"/>
      <c r="IGD46" s="74"/>
      <c r="IGE46" s="74"/>
      <c r="IGF46" s="74"/>
      <c r="IGG46" s="74"/>
      <c r="IGH46" s="74"/>
      <c r="IGI46" s="74"/>
      <c r="IGJ46" s="74"/>
      <c r="IGK46" s="74"/>
      <c r="IGL46" s="74"/>
      <c r="IGM46" s="74"/>
      <c r="IGN46" s="74"/>
      <c r="IGO46" s="74"/>
      <c r="IGP46" s="74"/>
      <c r="IGQ46" s="74"/>
      <c r="IGR46" s="74"/>
      <c r="IGS46" s="74"/>
      <c r="IGT46" s="74"/>
      <c r="IGU46" s="74"/>
      <c r="IGV46" s="74"/>
      <c r="IGW46" s="74"/>
      <c r="IGX46" s="74"/>
      <c r="IGY46" s="74"/>
      <c r="IGZ46" s="74"/>
      <c r="IHA46" s="74"/>
      <c r="IHB46" s="74"/>
      <c r="IHC46" s="74"/>
      <c r="IHD46" s="74"/>
      <c r="IHE46" s="74"/>
      <c r="IHF46" s="74"/>
      <c r="IHG46" s="74"/>
      <c r="IHH46" s="74"/>
      <c r="IHI46" s="74"/>
      <c r="IHJ46" s="74"/>
      <c r="IHK46" s="74"/>
      <c r="IHL46" s="74"/>
      <c r="IHM46" s="74"/>
      <c r="IHN46" s="74"/>
      <c r="IHO46" s="74"/>
      <c r="IHP46" s="74"/>
      <c r="IHQ46" s="74"/>
      <c r="IHR46" s="74"/>
      <c r="IHS46" s="74"/>
      <c r="IHT46" s="74"/>
      <c r="IHU46" s="74"/>
      <c r="IHV46" s="74"/>
      <c r="IHW46" s="74"/>
      <c r="IHX46" s="74"/>
      <c r="IHY46" s="74"/>
      <c r="IHZ46" s="74"/>
      <c r="IIA46" s="74"/>
      <c r="IIB46" s="74"/>
      <c r="IIC46" s="74"/>
      <c r="IID46" s="74"/>
      <c r="IIE46" s="74"/>
      <c r="IIF46" s="74"/>
      <c r="IIG46" s="74"/>
      <c r="IIH46" s="74"/>
      <c r="III46" s="74"/>
      <c r="IIJ46" s="74"/>
      <c r="IIK46" s="74"/>
      <c r="IIL46" s="74"/>
      <c r="IIM46" s="74"/>
      <c r="IIN46" s="74"/>
      <c r="IIO46" s="74"/>
      <c r="IIP46" s="74"/>
      <c r="IIQ46" s="74"/>
      <c r="IIR46" s="74"/>
      <c r="IIS46" s="74"/>
      <c r="IIT46" s="74"/>
      <c r="IIU46" s="74"/>
      <c r="IIV46" s="74"/>
      <c r="IIW46" s="74"/>
      <c r="IIX46" s="74"/>
      <c r="IIY46" s="74"/>
      <c r="IIZ46" s="74"/>
      <c r="IJA46" s="74"/>
      <c r="IJB46" s="74"/>
      <c r="IJC46" s="74"/>
      <c r="IJD46" s="74"/>
      <c r="IJE46" s="74"/>
      <c r="IJF46" s="74"/>
      <c r="IJG46" s="74"/>
      <c r="IJH46" s="74"/>
      <c r="IJI46" s="74"/>
      <c r="IJJ46" s="74"/>
      <c r="IJK46" s="74"/>
      <c r="IJL46" s="74"/>
      <c r="IJM46" s="74"/>
      <c r="IJN46" s="74"/>
      <c r="IJO46" s="74"/>
      <c r="IJP46" s="74"/>
      <c r="IJQ46" s="74"/>
      <c r="IJR46" s="74"/>
      <c r="IJS46" s="74"/>
      <c r="IJT46" s="74"/>
      <c r="IJU46" s="74"/>
      <c r="IJV46" s="74"/>
      <c r="IJW46" s="74"/>
      <c r="IJX46" s="74"/>
      <c r="IJY46" s="74"/>
      <c r="IJZ46" s="74"/>
      <c r="IKA46" s="74"/>
      <c r="IKB46" s="74"/>
      <c r="IKC46" s="74"/>
      <c r="IKD46" s="74"/>
      <c r="IKE46" s="74"/>
      <c r="IKF46" s="74"/>
      <c r="IKG46" s="74"/>
      <c r="IKH46" s="74"/>
      <c r="IKI46" s="74"/>
      <c r="IKJ46" s="74"/>
      <c r="IKK46" s="74"/>
      <c r="IKL46" s="74"/>
      <c r="IKM46" s="74"/>
      <c r="IKN46" s="74"/>
      <c r="IKO46" s="74"/>
      <c r="IKP46" s="74"/>
      <c r="IKQ46" s="74"/>
      <c r="IKR46" s="74"/>
      <c r="IKS46" s="74"/>
      <c r="IKT46" s="74"/>
      <c r="IKU46" s="74"/>
      <c r="IKV46" s="74"/>
      <c r="IKW46" s="74"/>
      <c r="IKX46" s="74"/>
      <c r="IKY46" s="74"/>
      <c r="IKZ46" s="74"/>
      <c r="ILA46" s="74"/>
      <c r="ILB46" s="74"/>
      <c r="ILC46" s="74"/>
      <c r="ILD46" s="74"/>
      <c r="ILE46" s="74"/>
      <c r="ILF46" s="74"/>
      <c r="ILG46" s="74"/>
      <c r="ILH46" s="74"/>
      <c r="ILI46" s="74"/>
      <c r="ILJ46" s="74"/>
      <c r="ILK46" s="74"/>
      <c r="ILL46" s="74"/>
      <c r="ILM46" s="74"/>
      <c r="ILN46" s="74"/>
      <c r="ILO46" s="74"/>
      <c r="ILP46" s="74"/>
      <c r="ILQ46" s="74"/>
      <c r="ILR46" s="74"/>
      <c r="ILS46" s="74"/>
      <c r="ILT46" s="74"/>
      <c r="ILU46" s="74"/>
      <c r="ILV46" s="74"/>
      <c r="ILW46" s="74"/>
      <c r="ILX46" s="74"/>
      <c r="ILY46" s="74"/>
      <c r="ILZ46" s="74"/>
      <c r="IMA46" s="74"/>
      <c r="IMB46" s="74"/>
      <c r="IMC46" s="74"/>
      <c r="IMD46" s="74"/>
      <c r="IME46" s="74"/>
      <c r="IMF46" s="74"/>
      <c r="IMG46" s="74"/>
      <c r="IMH46" s="74"/>
      <c r="IMI46" s="74"/>
      <c r="IMJ46" s="74"/>
      <c r="IMK46" s="74"/>
      <c r="IML46" s="74"/>
      <c r="IMM46" s="74"/>
      <c r="IMN46" s="74"/>
      <c r="IMO46" s="74"/>
      <c r="IMP46" s="74"/>
      <c r="IMQ46" s="74"/>
      <c r="IMR46" s="74"/>
      <c r="IMS46" s="74"/>
      <c r="IMT46" s="74"/>
      <c r="IMU46" s="74"/>
      <c r="IMV46" s="74"/>
      <c r="IMW46" s="74"/>
      <c r="IMX46" s="74"/>
      <c r="IMY46" s="74"/>
      <c r="IMZ46" s="74"/>
      <c r="INA46" s="74"/>
      <c r="INB46" s="74"/>
      <c r="INC46" s="74"/>
      <c r="IND46" s="74"/>
      <c r="INE46" s="74"/>
      <c r="INF46" s="74"/>
      <c r="ING46" s="74"/>
      <c r="INH46" s="74"/>
      <c r="INI46" s="74"/>
      <c r="INJ46" s="74"/>
      <c r="INK46" s="74"/>
      <c r="INL46" s="74"/>
      <c r="INM46" s="74"/>
      <c r="INN46" s="74"/>
      <c r="INO46" s="74"/>
      <c r="INP46" s="74"/>
      <c r="INQ46" s="74"/>
      <c r="INR46" s="74"/>
      <c r="INS46" s="74"/>
      <c r="INT46" s="74"/>
      <c r="INU46" s="74"/>
      <c r="INV46" s="74"/>
      <c r="INW46" s="74"/>
      <c r="INX46" s="74"/>
      <c r="INY46" s="74"/>
      <c r="INZ46" s="74"/>
      <c r="IOA46" s="74"/>
      <c r="IOB46" s="74"/>
      <c r="IOC46" s="74"/>
      <c r="IOD46" s="74"/>
      <c r="IOE46" s="74"/>
      <c r="IOF46" s="74"/>
      <c r="IOG46" s="74"/>
      <c r="IOH46" s="74"/>
      <c r="IOI46" s="74"/>
      <c r="IOJ46" s="74"/>
      <c r="IOK46" s="74"/>
      <c r="IOL46" s="74"/>
      <c r="IOM46" s="74"/>
      <c r="ION46" s="74"/>
      <c r="IOO46" s="74"/>
      <c r="IOP46" s="74"/>
      <c r="IOQ46" s="74"/>
      <c r="IOR46" s="74"/>
      <c r="IOS46" s="74"/>
      <c r="IOT46" s="74"/>
      <c r="IOU46" s="74"/>
      <c r="IOV46" s="74"/>
      <c r="IOW46" s="74"/>
      <c r="IOX46" s="74"/>
      <c r="IOY46" s="74"/>
      <c r="IOZ46" s="74"/>
      <c r="IPA46" s="74"/>
      <c r="IPB46" s="74"/>
      <c r="IPC46" s="74"/>
      <c r="IPD46" s="74"/>
      <c r="IPE46" s="74"/>
      <c r="IPF46" s="74"/>
      <c r="IPG46" s="74"/>
      <c r="IPH46" s="74"/>
      <c r="IPI46" s="74"/>
      <c r="IPJ46" s="74"/>
      <c r="IPK46" s="74"/>
      <c r="IPL46" s="74"/>
      <c r="IPM46" s="74"/>
      <c r="IPN46" s="74"/>
      <c r="IPO46" s="74"/>
      <c r="IPP46" s="74"/>
      <c r="IPQ46" s="74"/>
      <c r="IPR46" s="74"/>
      <c r="IPS46" s="74"/>
      <c r="IPT46" s="74"/>
      <c r="IPU46" s="74"/>
      <c r="IPV46" s="74"/>
      <c r="IPW46" s="74"/>
      <c r="IPX46" s="74"/>
      <c r="IPY46" s="74"/>
      <c r="IPZ46" s="74"/>
      <c r="IQA46" s="74"/>
      <c r="IQB46" s="74"/>
      <c r="IQC46" s="74"/>
      <c r="IQD46" s="74"/>
      <c r="IQE46" s="74"/>
      <c r="IQF46" s="74"/>
      <c r="IQG46" s="74"/>
      <c r="IQH46" s="74"/>
      <c r="IQI46" s="74"/>
      <c r="IQJ46" s="74"/>
      <c r="IQK46" s="74"/>
      <c r="IQL46" s="74"/>
      <c r="IQM46" s="74"/>
      <c r="IQN46" s="74"/>
      <c r="IQO46" s="74"/>
      <c r="IQP46" s="74"/>
      <c r="IQQ46" s="74"/>
      <c r="IQR46" s="74"/>
      <c r="IQS46" s="74"/>
      <c r="IQT46" s="74"/>
      <c r="IQU46" s="74"/>
      <c r="IQV46" s="74"/>
      <c r="IQW46" s="74"/>
      <c r="IQX46" s="74"/>
      <c r="IQY46" s="74"/>
      <c r="IQZ46" s="74"/>
      <c r="IRA46" s="74"/>
      <c r="IRB46" s="74"/>
      <c r="IRC46" s="74"/>
      <c r="IRD46" s="74"/>
      <c r="IRE46" s="74"/>
      <c r="IRF46" s="74"/>
      <c r="IRG46" s="74"/>
      <c r="IRH46" s="74"/>
      <c r="IRI46" s="74"/>
      <c r="IRJ46" s="74"/>
      <c r="IRK46" s="74"/>
      <c r="IRL46" s="74"/>
      <c r="IRM46" s="74"/>
      <c r="IRN46" s="74"/>
      <c r="IRO46" s="74"/>
      <c r="IRP46" s="74"/>
      <c r="IRQ46" s="74"/>
      <c r="IRR46" s="74"/>
      <c r="IRS46" s="74"/>
      <c r="IRT46" s="74"/>
      <c r="IRU46" s="74"/>
      <c r="IRV46" s="74"/>
      <c r="IRW46" s="74"/>
      <c r="IRX46" s="74"/>
      <c r="IRY46" s="74"/>
      <c r="IRZ46" s="74"/>
      <c r="ISA46" s="74"/>
      <c r="ISB46" s="74"/>
      <c r="ISC46" s="74"/>
      <c r="ISD46" s="74"/>
      <c r="ISE46" s="74"/>
      <c r="ISF46" s="74"/>
      <c r="ISG46" s="74"/>
      <c r="ISH46" s="74"/>
      <c r="ISI46" s="74"/>
      <c r="ISJ46" s="74"/>
      <c r="ISK46" s="74"/>
      <c r="ISL46" s="74"/>
      <c r="ISM46" s="74"/>
      <c r="ISN46" s="74"/>
      <c r="ISO46" s="74"/>
      <c r="ISP46" s="74"/>
      <c r="ISQ46" s="74"/>
      <c r="ISR46" s="74"/>
      <c r="ISS46" s="74"/>
      <c r="IST46" s="74"/>
      <c r="ISU46" s="74"/>
      <c r="ISV46" s="74"/>
      <c r="ISW46" s="74"/>
      <c r="ISX46" s="74"/>
      <c r="ISY46" s="74"/>
      <c r="ISZ46" s="74"/>
      <c r="ITA46" s="74"/>
      <c r="ITB46" s="74"/>
      <c r="ITC46" s="74"/>
      <c r="ITD46" s="74"/>
      <c r="ITE46" s="74"/>
      <c r="ITF46" s="74"/>
      <c r="ITG46" s="74"/>
      <c r="ITH46" s="74"/>
      <c r="ITI46" s="74"/>
      <c r="ITJ46" s="74"/>
      <c r="ITK46" s="74"/>
      <c r="ITL46" s="74"/>
      <c r="ITM46" s="74"/>
      <c r="ITN46" s="74"/>
      <c r="ITO46" s="74"/>
      <c r="ITP46" s="74"/>
      <c r="ITQ46" s="74"/>
      <c r="ITR46" s="74"/>
      <c r="ITS46" s="74"/>
      <c r="ITT46" s="74"/>
      <c r="ITU46" s="74"/>
      <c r="ITV46" s="74"/>
      <c r="ITW46" s="74"/>
      <c r="ITX46" s="74"/>
      <c r="ITY46" s="74"/>
      <c r="ITZ46" s="74"/>
      <c r="IUA46" s="74"/>
      <c r="IUB46" s="74"/>
      <c r="IUC46" s="74"/>
      <c r="IUD46" s="74"/>
      <c r="IUE46" s="74"/>
      <c r="IUF46" s="74"/>
      <c r="IUG46" s="74"/>
      <c r="IUH46" s="74"/>
      <c r="IUI46" s="74"/>
      <c r="IUJ46" s="74"/>
      <c r="IUK46" s="74"/>
      <c r="IUL46" s="74"/>
      <c r="IUM46" s="74"/>
      <c r="IUN46" s="74"/>
      <c r="IUO46" s="74"/>
      <c r="IUP46" s="74"/>
      <c r="IUQ46" s="74"/>
      <c r="IUR46" s="74"/>
      <c r="IUS46" s="74"/>
      <c r="IUT46" s="74"/>
      <c r="IUU46" s="74"/>
      <c r="IUV46" s="74"/>
      <c r="IUW46" s="74"/>
      <c r="IUX46" s="74"/>
      <c r="IUY46" s="74"/>
      <c r="IUZ46" s="74"/>
      <c r="IVA46" s="74"/>
      <c r="IVB46" s="74"/>
      <c r="IVC46" s="74"/>
      <c r="IVD46" s="74"/>
      <c r="IVE46" s="74"/>
      <c r="IVF46" s="74"/>
      <c r="IVG46" s="74"/>
      <c r="IVH46" s="74"/>
      <c r="IVI46" s="74"/>
      <c r="IVJ46" s="74"/>
      <c r="IVK46" s="74"/>
      <c r="IVL46" s="74"/>
      <c r="IVM46" s="74"/>
      <c r="IVN46" s="74"/>
      <c r="IVO46" s="74"/>
      <c r="IVP46" s="74"/>
      <c r="IVQ46" s="74"/>
      <c r="IVR46" s="74"/>
      <c r="IVS46" s="74"/>
      <c r="IVT46" s="74"/>
      <c r="IVU46" s="74"/>
      <c r="IVV46" s="74"/>
      <c r="IVW46" s="74"/>
      <c r="IVX46" s="74"/>
      <c r="IVY46" s="74"/>
      <c r="IVZ46" s="74"/>
      <c r="IWA46" s="74"/>
      <c r="IWB46" s="74"/>
      <c r="IWC46" s="74"/>
      <c r="IWD46" s="74"/>
      <c r="IWE46" s="74"/>
      <c r="IWF46" s="74"/>
      <c r="IWG46" s="74"/>
      <c r="IWH46" s="74"/>
      <c r="IWI46" s="74"/>
      <c r="IWJ46" s="74"/>
      <c r="IWK46" s="74"/>
      <c r="IWL46" s="74"/>
      <c r="IWM46" s="74"/>
      <c r="IWN46" s="74"/>
      <c r="IWO46" s="74"/>
      <c r="IWP46" s="74"/>
      <c r="IWQ46" s="74"/>
      <c r="IWR46" s="74"/>
      <c r="IWS46" s="74"/>
      <c r="IWT46" s="74"/>
      <c r="IWU46" s="74"/>
      <c r="IWV46" s="74"/>
      <c r="IWW46" s="74"/>
      <c r="IWX46" s="74"/>
      <c r="IWY46" s="74"/>
      <c r="IWZ46" s="74"/>
      <c r="IXA46" s="74"/>
      <c r="IXB46" s="74"/>
      <c r="IXC46" s="74"/>
      <c r="IXD46" s="74"/>
      <c r="IXE46" s="74"/>
      <c r="IXF46" s="74"/>
      <c r="IXG46" s="74"/>
      <c r="IXH46" s="74"/>
      <c r="IXI46" s="74"/>
      <c r="IXJ46" s="74"/>
      <c r="IXK46" s="74"/>
      <c r="IXL46" s="74"/>
      <c r="IXM46" s="74"/>
      <c r="IXN46" s="74"/>
      <c r="IXO46" s="74"/>
      <c r="IXP46" s="74"/>
      <c r="IXQ46" s="74"/>
      <c r="IXR46" s="74"/>
      <c r="IXS46" s="74"/>
      <c r="IXT46" s="74"/>
      <c r="IXU46" s="74"/>
      <c r="IXV46" s="74"/>
      <c r="IXW46" s="74"/>
      <c r="IXX46" s="74"/>
      <c r="IXY46" s="74"/>
      <c r="IXZ46" s="74"/>
      <c r="IYA46" s="74"/>
      <c r="IYB46" s="74"/>
      <c r="IYC46" s="74"/>
      <c r="IYD46" s="74"/>
      <c r="IYE46" s="74"/>
      <c r="IYF46" s="74"/>
      <c r="IYG46" s="74"/>
      <c r="IYH46" s="74"/>
      <c r="IYI46" s="74"/>
      <c r="IYJ46" s="74"/>
      <c r="IYK46" s="74"/>
      <c r="IYL46" s="74"/>
      <c r="IYM46" s="74"/>
      <c r="IYN46" s="74"/>
      <c r="IYO46" s="74"/>
      <c r="IYP46" s="74"/>
      <c r="IYQ46" s="74"/>
      <c r="IYR46" s="74"/>
      <c r="IYS46" s="74"/>
      <c r="IYT46" s="74"/>
      <c r="IYU46" s="74"/>
      <c r="IYV46" s="74"/>
      <c r="IYW46" s="74"/>
      <c r="IYX46" s="74"/>
      <c r="IYY46" s="74"/>
      <c r="IYZ46" s="74"/>
      <c r="IZA46" s="74"/>
      <c r="IZB46" s="74"/>
      <c r="IZC46" s="74"/>
      <c r="IZD46" s="74"/>
      <c r="IZE46" s="74"/>
      <c r="IZF46" s="74"/>
      <c r="IZG46" s="74"/>
      <c r="IZH46" s="74"/>
      <c r="IZI46" s="74"/>
      <c r="IZJ46" s="74"/>
      <c r="IZK46" s="74"/>
      <c r="IZL46" s="74"/>
      <c r="IZM46" s="74"/>
      <c r="IZN46" s="74"/>
      <c r="IZO46" s="74"/>
      <c r="IZP46" s="74"/>
      <c r="IZQ46" s="74"/>
      <c r="IZR46" s="74"/>
      <c r="IZS46" s="74"/>
      <c r="IZT46" s="74"/>
      <c r="IZU46" s="74"/>
      <c r="IZV46" s="74"/>
      <c r="IZW46" s="74"/>
      <c r="IZX46" s="74"/>
      <c r="IZY46" s="74"/>
      <c r="IZZ46" s="74"/>
      <c r="JAA46" s="74"/>
      <c r="JAB46" s="74"/>
      <c r="JAC46" s="74"/>
      <c r="JAD46" s="74"/>
      <c r="JAE46" s="74"/>
      <c r="JAF46" s="74"/>
      <c r="JAG46" s="74"/>
      <c r="JAH46" s="74"/>
      <c r="JAI46" s="74"/>
      <c r="JAJ46" s="74"/>
      <c r="JAK46" s="74"/>
      <c r="JAL46" s="74"/>
      <c r="JAM46" s="74"/>
      <c r="JAN46" s="74"/>
      <c r="JAO46" s="74"/>
      <c r="JAP46" s="74"/>
      <c r="JAQ46" s="74"/>
      <c r="JAR46" s="74"/>
      <c r="JAS46" s="74"/>
      <c r="JAT46" s="74"/>
      <c r="JAU46" s="74"/>
      <c r="JAV46" s="74"/>
      <c r="JAW46" s="74"/>
      <c r="JAX46" s="74"/>
      <c r="JAY46" s="74"/>
      <c r="JAZ46" s="74"/>
      <c r="JBA46" s="74"/>
      <c r="JBB46" s="74"/>
      <c r="JBC46" s="74"/>
      <c r="JBD46" s="74"/>
      <c r="JBE46" s="74"/>
      <c r="JBF46" s="74"/>
      <c r="JBG46" s="74"/>
      <c r="JBH46" s="74"/>
      <c r="JBI46" s="74"/>
      <c r="JBJ46" s="74"/>
      <c r="JBK46" s="74"/>
      <c r="JBL46" s="74"/>
      <c r="JBM46" s="74"/>
      <c r="JBN46" s="74"/>
      <c r="JBO46" s="74"/>
      <c r="JBP46" s="74"/>
      <c r="JBQ46" s="74"/>
      <c r="JBR46" s="74"/>
      <c r="JBS46" s="74"/>
      <c r="JBT46" s="74"/>
      <c r="JBU46" s="74"/>
      <c r="JBV46" s="74"/>
      <c r="JBW46" s="74"/>
      <c r="JBX46" s="74"/>
      <c r="JBY46" s="74"/>
      <c r="JBZ46" s="74"/>
      <c r="JCA46" s="74"/>
      <c r="JCB46" s="74"/>
      <c r="JCC46" s="74"/>
      <c r="JCD46" s="74"/>
      <c r="JCE46" s="74"/>
      <c r="JCF46" s="74"/>
      <c r="JCG46" s="74"/>
      <c r="JCH46" s="74"/>
      <c r="JCI46" s="74"/>
      <c r="JCJ46" s="74"/>
      <c r="JCK46" s="74"/>
      <c r="JCL46" s="74"/>
      <c r="JCM46" s="74"/>
      <c r="JCN46" s="74"/>
      <c r="JCO46" s="74"/>
      <c r="JCP46" s="74"/>
      <c r="JCQ46" s="74"/>
      <c r="JCR46" s="74"/>
      <c r="JCS46" s="74"/>
      <c r="JCT46" s="74"/>
      <c r="JCU46" s="74"/>
      <c r="JCV46" s="74"/>
      <c r="JCW46" s="74"/>
      <c r="JCX46" s="74"/>
      <c r="JCY46" s="74"/>
      <c r="JCZ46" s="74"/>
      <c r="JDA46" s="74"/>
      <c r="JDB46" s="74"/>
      <c r="JDC46" s="74"/>
      <c r="JDD46" s="74"/>
      <c r="JDE46" s="74"/>
      <c r="JDF46" s="74"/>
      <c r="JDG46" s="74"/>
      <c r="JDH46" s="74"/>
      <c r="JDI46" s="74"/>
      <c r="JDJ46" s="74"/>
      <c r="JDK46" s="74"/>
      <c r="JDL46" s="74"/>
      <c r="JDM46" s="74"/>
      <c r="JDN46" s="74"/>
      <c r="JDO46" s="74"/>
      <c r="JDP46" s="74"/>
      <c r="JDQ46" s="74"/>
      <c r="JDR46" s="74"/>
      <c r="JDS46" s="74"/>
      <c r="JDT46" s="74"/>
      <c r="JDU46" s="74"/>
      <c r="JDV46" s="74"/>
      <c r="JDW46" s="74"/>
      <c r="JDX46" s="74"/>
      <c r="JDY46" s="74"/>
      <c r="JDZ46" s="74"/>
      <c r="JEA46" s="74"/>
      <c r="JEB46" s="74"/>
      <c r="JEC46" s="74"/>
      <c r="JED46" s="74"/>
      <c r="JEE46" s="74"/>
      <c r="JEF46" s="74"/>
      <c r="JEG46" s="74"/>
      <c r="JEH46" s="74"/>
      <c r="JEI46" s="74"/>
      <c r="JEJ46" s="74"/>
      <c r="JEK46" s="74"/>
      <c r="JEL46" s="74"/>
      <c r="JEM46" s="74"/>
      <c r="JEN46" s="74"/>
      <c r="JEO46" s="74"/>
      <c r="JEP46" s="74"/>
      <c r="JEQ46" s="74"/>
      <c r="JER46" s="74"/>
      <c r="JES46" s="74"/>
      <c r="JET46" s="74"/>
      <c r="JEU46" s="74"/>
      <c r="JEV46" s="74"/>
      <c r="JEW46" s="74"/>
      <c r="JEX46" s="74"/>
      <c r="JEY46" s="74"/>
      <c r="JEZ46" s="74"/>
      <c r="JFA46" s="74"/>
      <c r="JFB46" s="74"/>
      <c r="JFC46" s="74"/>
      <c r="JFD46" s="74"/>
      <c r="JFE46" s="74"/>
      <c r="JFF46" s="74"/>
      <c r="JFG46" s="74"/>
      <c r="JFH46" s="74"/>
      <c r="JFI46" s="74"/>
      <c r="JFJ46" s="74"/>
      <c r="JFK46" s="74"/>
      <c r="JFL46" s="74"/>
      <c r="JFM46" s="74"/>
      <c r="JFN46" s="74"/>
      <c r="JFO46" s="74"/>
      <c r="JFP46" s="74"/>
      <c r="JFQ46" s="74"/>
      <c r="JFR46" s="74"/>
      <c r="JFS46" s="74"/>
      <c r="JFT46" s="74"/>
      <c r="JFU46" s="74"/>
      <c r="JFV46" s="74"/>
      <c r="JFW46" s="74"/>
      <c r="JFX46" s="74"/>
      <c r="JFY46" s="74"/>
      <c r="JFZ46" s="74"/>
      <c r="JGA46" s="74"/>
      <c r="JGB46" s="74"/>
      <c r="JGC46" s="74"/>
      <c r="JGD46" s="74"/>
      <c r="JGE46" s="74"/>
      <c r="JGF46" s="74"/>
      <c r="JGG46" s="74"/>
      <c r="JGH46" s="74"/>
      <c r="JGI46" s="74"/>
      <c r="JGJ46" s="74"/>
      <c r="JGK46" s="74"/>
      <c r="JGL46" s="74"/>
      <c r="JGM46" s="74"/>
      <c r="JGN46" s="74"/>
      <c r="JGO46" s="74"/>
      <c r="JGP46" s="74"/>
      <c r="JGQ46" s="74"/>
      <c r="JGR46" s="74"/>
      <c r="JGS46" s="74"/>
      <c r="JGT46" s="74"/>
      <c r="JGU46" s="74"/>
      <c r="JGV46" s="74"/>
      <c r="JGW46" s="74"/>
      <c r="JGX46" s="74"/>
      <c r="JGY46" s="74"/>
      <c r="JGZ46" s="74"/>
      <c r="JHA46" s="74"/>
      <c r="JHB46" s="74"/>
      <c r="JHC46" s="74"/>
      <c r="JHD46" s="74"/>
      <c r="JHE46" s="74"/>
      <c r="JHF46" s="74"/>
      <c r="JHG46" s="74"/>
      <c r="JHH46" s="74"/>
      <c r="JHI46" s="74"/>
      <c r="JHJ46" s="74"/>
      <c r="JHK46" s="74"/>
      <c r="JHL46" s="74"/>
      <c r="JHM46" s="74"/>
      <c r="JHN46" s="74"/>
      <c r="JHO46" s="74"/>
      <c r="JHP46" s="74"/>
      <c r="JHQ46" s="74"/>
      <c r="JHR46" s="74"/>
      <c r="JHS46" s="74"/>
      <c r="JHT46" s="74"/>
      <c r="JHU46" s="74"/>
      <c r="JHV46" s="74"/>
      <c r="JHW46" s="74"/>
      <c r="JHX46" s="74"/>
      <c r="JHY46" s="74"/>
      <c r="JHZ46" s="74"/>
      <c r="JIA46" s="74"/>
      <c r="JIB46" s="74"/>
      <c r="JIC46" s="74"/>
      <c r="JID46" s="74"/>
      <c r="JIE46" s="74"/>
      <c r="JIF46" s="74"/>
      <c r="JIG46" s="74"/>
      <c r="JIH46" s="74"/>
      <c r="JII46" s="74"/>
      <c r="JIJ46" s="74"/>
      <c r="JIK46" s="74"/>
      <c r="JIL46" s="74"/>
      <c r="JIM46" s="74"/>
      <c r="JIN46" s="74"/>
      <c r="JIO46" s="74"/>
      <c r="JIP46" s="74"/>
      <c r="JIQ46" s="74"/>
      <c r="JIR46" s="74"/>
      <c r="JIS46" s="74"/>
      <c r="JIT46" s="74"/>
      <c r="JIU46" s="74"/>
      <c r="JIV46" s="74"/>
      <c r="JIW46" s="74"/>
      <c r="JIX46" s="74"/>
      <c r="JIY46" s="74"/>
      <c r="JIZ46" s="74"/>
      <c r="JJA46" s="74"/>
      <c r="JJB46" s="74"/>
      <c r="JJC46" s="74"/>
      <c r="JJD46" s="74"/>
      <c r="JJE46" s="74"/>
      <c r="JJF46" s="74"/>
      <c r="JJG46" s="74"/>
      <c r="JJH46" s="74"/>
      <c r="JJI46" s="74"/>
      <c r="JJJ46" s="74"/>
      <c r="JJK46" s="74"/>
      <c r="JJL46" s="74"/>
      <c r="JJM46" s="74"/>
      <c r="JJN46" s="74"/>
      <c r="JJO46" s="74"/>
      <c r="JJP46" s="74"/>
      <c r="JJQ46" s="74"/>
      <c r="JJR46" s="74"/>
      <c r="JJS46" s="74"/>
      <c r="JJT46" s="74"/>
      <c r="JJU46" s="74"/>
      <c r="JJV46" s="74"/>
      <c r="JJW46" s="74"/>
      <c r="JJX46" s="74"/>
      <c r="JJY46" s="74"/>
      <c r="JJZ46" s="74"/>
      <c r="JKA46" s="74"/>
      <c r="JKB46" s="74"/>
      <c r="JKC46" s="74"/>
      <c r="JKD46" s="74"/>
      <c r="JKE46" s="74"/>
      <c r="JKF46" s="74"/>
      <c r="JKG46" s="74"/>
      <c r="JKH46" s="74"/>
      <c r="JKI46" s="74"/>
      <c r="JKJ46" s="74"/>
      <c r="JKK46" s="74"/>
      <c r="JKL46" s="74"/>
      <c r="JKM46" s="74"/>
      <c r="JKN46" s="74"/>
      <c r="JKO46" s="74"/>
      <c r="JKP46" s="74"/>
      <c r="JKQ46" s="74"/>
      <c r="JKR46" s="74"/>
      <c r="JKS46" s="74"/>
      <c r="JKT46" s="74"/>
      <c r="JKU46" s="74"/>
      <c r="JKV46" s="74"/>
      <c r="JKW46" s="74"/>
      <c r="JKX46" s="74"/>
      <c r="JKY46" s="74"/>
      <c r="JKZ46" s="74"/>
      <c r="JLA46" s="74"/>
      <c r="JLB46" s="74"/>
      <c r="JLC46" s="74"/>
      <c r="JLD46" s="74"/>
      <c r="JLE46" s="74"/>
      <c r="JLF46" s="74"/>
      <c r="JLG46" s="74"/>
      <c r="JLH46" s="74"/>
      <c r="JLI46" s="74"/>
      <c r="JLJ46" s="74"/>
      <c r="JLK46" s="74"/>
      <c r="JLL46" s="74"/>
      <c r="JLM46" s="74"/>
      <c r="JLN46" s="74"/>
      <c r="JLO46" s="74"/>
      <c r="JLP46" s="74"/>
      <c r="JLQ46" s="74"/>
      <c r="JLR46" s="74"/>
      <c r="JLS46" s="74"/>
      <c r="JLT46" s="74"/>
      <c r="JLU46" s="74"/>
      <c r="JLV46" s="74"/>
      <c r="JLW46" s="74"/>
      <c r="JLX46" s="74"/>
      <c r="JLY46" s="74"/>
      <c r="JLZ46" s="74"/>
      <c r="JMA46" s="74"/>
      <c r="JMB46" s="74"/>
      <c r="JMC46" s="74"/>
      <c r="JMD46" s="74"/>
      <c r="JME46" s="74"/>
      <c r="JMF46" s="74"/>
      <c r="JMG46" s="74"/>
      <c r="JMH46" s="74"/>
      <c r="JMI46" s="74"/>
      <c r="JMJ46" s="74"/>
      <c r="JMK46" s="74"/>
      <c r="JML46" s="74"/>
      <c r="JMM46" s="74"/>
      <c r="JMN46" s="74"/>
      <c r="JMO46" s="74"/>
      <c r="JMP46" s="74"/>
      <c r="JMQ46" s="74"/>
      <c r="JMR46" s="74"/>
      <c r="JMS46" s="74"/>
      <c r="JMT46" s="74"/>
      <c r="JMU46" s="74"/>
      <c r="JMV46" s="74"/>
      <c r="JMW46" s="74"/>
      <c r="JMX46" s="74"/>
      <c r="JMY46" s="74"/>
      <c r="JMZ46" s="74"/>
      <c r="JNA46" s="74"/>
      <c r="JNB46" s="74"/>
      <c r="JNC46" s="74"/>
      <c r="JND46" s="74"/>
      <c r="JNE46" s="74"/>
      <c r="JNF46" s="74"/>
      <c r="JNG46" s="74"/>
      <c r="JNH46" s="74"/>
      <c r="JNI46" s="74"/>
      <c r="JNJ46" s="74"/>
      <c r="JNK46" s="74"/>
      <c r="JNL46" s="74"/>
      <c r="JNM46" s="74"/>
      <c r="JNN46" s="74"/>
      <c r="JNO46" s="74"/>
      <c r="JNP46" s="74"/>
      <c r="JNQ46" s="74"/>
      <c r="JNR46" s="74"/>
      <c r="JNS46" s="74"/>
      <c r="JNT46" s="74"/>
      <c r="JNU46" s="74"/>
      <c r="JNV46" s="74"/>
      <c r="JNW46" s="74"/>
      <c r="JNX46" s="74"/>
      <c r="JNY46" s="74"/>
      <c r="JNZ46" s="74"/>
      <c r="JOA46" s="74"/>
      <c r="JOB46" s="74"/>
      <c r="JOC46" s="74"/>
      <c r="JOD46" s="74"/>
      <c r="JOE46" s="74"/>
      <c r="JOF46" s="74"/>
      <c r="JOG46" s="74"/>
      <c r="JOH46" s="74"/>
      <c r="JOI46" s="74"/>
      <c r="JOJ46" s="74"/>
      <c r="JOK46" s="74"/>
      <c r="JOL46" s="74"/>
      <c r="JOM46" s="74"/>
      <c r="JON46" s="74"/>
      <c r="JOO46" s="74"/>
      <c r="JOP46" s="74"/>
      <c r="JOQ46" s="74"/>
      <c r="JOR46" s="74"/>
      <c r="JOS46" s="74"/>
      <c r="JOT46" s="74"/>
      <c r="JOU46" s="74"/>
      <c r="JOV46" s="74"/>
      <c r="JOW46" s="74"/>
      <c r="JOX46" s="74"/>
      <c r="JOY46" s="74"/>
      <c r="JOZ46" s="74"/>
      <c r="JPA46" s="74"/>
      <c r="JPB46" s="74"/>
      <c r="JPC46" s="74"/>
      <c r="JPD46" s="74"/>
      <c r="JPE46" s="74"/>
      <c r="JPF46" s="74"/>
      <c r="JPG46" s="74"/>
      <c r="JPH46" s="74"/>
      <c r="JPI46" s="74"/>
      <c r="JPJ46" s="74"/>
      <c r="JPK46" s="74"/>
      <c r="JPL46" s="74"/>
      <c r="JPM46" s="74"/>
      <c r="JPN46" s="74"/>
      <c r="JPO46" s="74"/>
      <c r="JPP46" s="74"/>
      <c r="JPQ46" s="74"/>
      <c r="JPR46" s="74"/>
      <c r="JPS46" s="74"/>
      <c r="JPT46" s="74"/>
      <c r="JPU46" s="74"/>
      <c r="JPV46" s="74"/>
      <c r="JPW46" s="74"/>
      <c r="JPX46" s="74"/>
      <c r="JPY46" s="74"/>
      <c r="JPZ46" s="74"/>
      <c r="JQA46" s="74"/>
      <c r="JQB46" s="74"/>
      <c r="JQC46" s="74"/>
      <c r="JQD46" s="74"/>
      <c r="JQE46" s="74"/>
      <c r="JQF46" s="74"/>
      <c r="JQG46" s="74"/>
      <c r="JQH46" s="74"/>
      <c r="JQI46" s="74"/>
      <c r="JQJ46" s="74"/>
      <c r="JQK46" s="74"/>
      <c r="JQL46" s="74"/>
      <c r="JQM46" s="74"/>
      <c r="JQN46" s="74"/>
      <c r="JQO46" s="74"/>
      <c r="JQP46" s="74"/>
      <c r="JQQ46" s="74"/>
      <c r="JQR46" s="74"/>
      <c r="JQS46" s="74"/>
      <c r="JQT46" s="74"/>
      <c r="JQU46" s="74"/>
      <c r="JQV46" s="74"/>
      <c r="JQW46" s="74"/>
      <c r="JQX46" s="74"/>
      <c r="JQY46" s="74"/>
      <c r="JQZ46" s="74"/>
      <c r="JRA46" s="74"/>
      <c r="JRB46" s="74"/>
      <c r="JRC46" s="74"/>
      <c r="JRD46" s="74"/>
      <c r="JRE46" s="74"/>
      <c r="JRF46" s="74"/>
      <c r="JRG46" s="74"/>
      <c r="JRH46" s="74"/>
      <c r="JRI46" s="74"/>
      <c r="JRJ46" s="74"/>
      <c r="JRK46" s="74"/>
      <c r="JRL46" s="74"/>
      <c r="JRM46" s="74"/>
      <c r="JRN46" s="74"/>
      <c r="JRO46" s="74"/>
      <c r="JRP46" s="74"/>
      <c r="JRQ46" s="74"/>
      <c r="JRR46" s="74"/>
      <c r="JRS46" s="74"/>
      <c r="JRT46" s="74"/>
      <c r="JRU46" s="74"/>
      <c r="JRV46" s="74"/>
      <c r="JRW46" s="74"/>
      <c r="JRX46" s="74"/>
      <c r="JRY46" s="74"/>
      <c r="JRZ46" s="74"/>
      <c r="JSA46" s="74"/>
      <c r="JSB46" s="74"/>
      <c r="JSC46" s="74"/>
      <c r="JSD46" s="74"/>
      <c r="JSE46" s="74"/>
      <c r="JSF46" s="74"/>
      <c r="JSG46" s="74"/>
      <c r="JSH46" s="74"/>
      <c r="JSI46" s="74"/>
      <c r="JSJ46" s="74"/>
      <c r="JSK46" s="74"/>
      <c r="JSL46" s="74"/>
      <c r="JSM46" s="74"/>
      <c r="JSN46" s="74"/>
      <c r="JSO46" s="74"/>
      <c r="JSP46" s="74"/>
      <c r="JSQ46" s="74"/>
      <c r="JSR46" s="74"/>
      <c r="JSS46" s="74"/>
      <c r="JST46" s="74"/>
      <c r="JSU46" s="74"/>
      <c r="JSV46" s="74"/>
      <c r="JSW46" s="74"/>
      <c r="JSX46" s="74"/>
      <c r="JSY46" s="74"/>
      <c r="JSZ46" s="74"/>
      <c r="JTA46" s="74"/>
      <c r="JTB46" s="74"/>
      <c r="JTC46" s="74"/>
      <c r="JTD46" s="74"/>
      <c r="JTE46" s="74"/>
      <c r="JTF46" s="74"/>
      <c r="JTG46" s="74"/>
      <c r="JTH46" s="74"/>
      <c r="JTI46" s="74"/>
      <c r="JTJ46" s="74"/>
      <c r="JTK46" s="74"/>
      <c r="JTL46" s="74"/>
      <c r="JTM46" s="74"/>
      <c r="JTN46" s="74"/>
      <c r="JTO46" s="74"/>
      <c r="JTP46" s="74"/>
      <c r="JTQ46" s="74"/>
      <c r="JTR46" s="74"/>
      <c r="JTS46" s="74"/>
      <c r="JTT46" s="74"/>
      <c r="JTU46" s="74"/>
      <c r="JTV46" s="74"/>
      <c r="JTW46" s="74"/>
      <c r="JTX46" s="74"/>
      <c r="JTY46" s="74"/>
      <c r="JTZ46" s="74"/>
      <c r="JUA46" s="74"/>
      <c r="JUB46" s="74"/>
      <c r="JUC46" s="74"/>
      <c r="JUD46" s="74"/>
      <c r="JUE46" s="74"/>
      <c r="JUF46" s="74"/>
      <c r="JUG46" s="74"/>
      <c r="JUH46" s="74"/>
      <c r="JUI46" s="74"/>
      <c r="JUJ46" s="74"/>
      <c r="JUK46" s="74"/>
      <c r="JUL46" s="74"/>
      <c r="JUM46" s="74"/>
      <c r="JUN46" s="74"/>
      <c r="JUO46" s="74"/>
      <c r="JUP46" s="74"/>
      <c r="JUQ46" s="74"/>
      <c r="JUR46" s="74"/>
      <c r="JUS46" s="74"/>
      <c r="JUT46" s="74"/>
      <c r="JUU46" s="74"/>
      <c r="JUV46" s="74"/>
      <c r="JUW46" s="74"/>
      <c r="JUX46" s="74"/>
      <c r="JUY46" s="74"/>
      <c r="JUZ46" s="74"/>
      <c r="JVA46" s="74"/>
      <c r="JVB46" s="74"/>
      <c r="JVC46" s="74"/>
      <c r="JVD46" s="74"/>
      <c r="JVE46" s="74"/>
      <c r="JVF46" s="74"/>
      <c r="JVG46" s="74"/>
      <c r="JVH46" s="74"/>
      <c r="JVI46" s="74"/>
      <c r="JVJ46" s="74"/>
      <c r="JVK46" s="74"/>
      <c r="JVL46" s="74"/>
      <c r="JVM46" s="74"/>
      <c r="JVN46" s="74"/>
      <c r="JVO46" s="74"/>
      <c r="JVP46" s="74"/>
      <c r="JVQ46" s="74"/>
      <c r="JVR46" s="74"/>
      <c r="JVS46" s="74"/>
      <c r="JVT46" s="74"/>
      <c r="JVU46" s="74"/>
      <c r="JVV46" s="74"/>
      <c r="JVW46" s="74"/>
      <c r="JVX46" s="74"/>
      <c r="JVY46" s="74"/>
      <c r="JVZ46" s="74"/>
      <c r="JWA46" s="74"/>
      <c r="JWB46" s="74"/>
      <c r="JWC46" s="74"/>
      <c r="JWD46" s="74"/>
      <c r="JWE46" s="74"/>
      <c r="JWF46" s="74"/>
      <c r="JWG46" s="74"/>
      <c r="JWH46" s="74"/>
      <c r="JWI46" s="74"/>
      <c r="JWJ46" s="74"/>
      <c r="JWK46" s="74"/>
      <c r="JWL46" s="74"/>
      <c r="JWM46" s="74"/>
      <c r="JWN46" s="74"/>
      <c r="JWO46" s="74"/>
      <c r="JWP46" s="74"/>
      <c r="JWQ46" s="74"/>
      <c r="JWR46" s="74"/>
      <c r="JWS46" s="74"/>
      <c r="JWT46" s="74"/>
      <c r="JWU46" s="74"/>
      <c r="JWV46" s="74"/>
      <c r="JWW46" s="74"/>
      <c r="JWX46" s="74"/>
      <c r="JWY46" s="74"/>
      <c r="JWZ46" s="74"/>
      <c r="JXA46" s="74"/>
      <c r="JXB46" s="74"/>
      <c r="JXC46" s="74"/>
      <c r="JXD46" s="74"/>
      <c r="JXE46" s="74"/>
      <c r="JXF46" s="74"/>
      <c r="JXG46" s="74"/>
      <c r="JXH46" s="74"/>
      <c r="JXI46" s="74"/>
      <c r="JXJ46" s="74"/>
      <c r="JXK46" s="74"/>
      <c r="JXL46" s="74"/>
      <c r="JXM46" s="74"/>
      <c r="JXN46" s="74"/>
      <c r="JXO46" s="74"/>
      <c r="JXP46" s="74"/>
      <c r="JXQ46" s="74"/>
      <c r="JXR46" s="74"/>
      <c r="JXS46" s="74"/>
      <c r="JXT46" s="74"/>
      <c r="JXU46" s="74"/>
      <c r="JXV46" s="74"/>
      <c r="JXW46" s="74"/>
      <c r="JXX46" s="74"/>
      <c r="JXY46" s="74"/>
      <c r="JXZ46" s="74"/>
      <c r="JYA46" s="74"/>
      <c r="JYB46" s="74"/>
      <c r="JYC46" s="74"/>
      <c r="JYD46" s="74"/>
      <c r="JYE46" s="74"/>
      <c r="JYF46" s="74"/>
      <c r="JYG46" s="74"/>
      <c r="JYH46" s="74"/>
      <c r="JYI46" s="74"/>
      <c r="JYJ46" s="74"/>
      <c r="JYK46" s="74"/>
      <c r="JYL46" s="74"/>
      <c r="JYM46" s="74"/>
      <c r="JYN46" s="74"/>
      <c r="JYO46" s="74"/>
      <c r="JYP46" s="74"/>
      <c r="JYQ46" s="74"/>
      <c r="JYR46" s="74"/>
      <c r="JYS46" s="74"/>
      <c r="JYT46" s="74"/>
      <c r="JYU46" s="74"/>
      <c r="JYV46" s="74"/>
      <c r="JYW46" s="74"/>
      <c r="JYX46" s="74"/>
      <c r="JYY46" s="74"/>
      <c r="JYZ46" s="74"/>
      <c r="JZA46" s="74"/>
      <c r="JZB46" s="74"/>
      <c r="JZC46" s="74"/>
      <c r="JZD46" s="74"/>
      <c r="JZE46" s="74"/>
      <c r="JZF46" s="74"/>
      <c r="JZG46" s="74"/>
      <c r="JZH46" s="74"/>
      <c r="JZI46" s="74"/>
      <c r="JZJ46" s="74"/>
      <c r="JZK46" s="74"/>
      <c r="JZL46" s="74"/>
      <c r="JZM46" s="74"/>
      <c r="JZN46" s="74"/>
      <c r="JZO46" s="74"/>
      <c r="JZP46" s="74"/>
      <c r="JZQ46" s="74"/>
      <c r="JZR46" s="74"/>
      <c r="JZS46" s="74"/>
      <c r="JZT46" s="74"/>
      <c r="JZU46" s="74"/>
      <c r="JZV46" s="74"/>
      <c r="JZW46" s="74"/>
      <c r="JZX46" s="74"/>
      <c r="JZY46" s="74"/>
      <c r="JZZ46" s="74"/>
      <c r="KAA46" s="74"/>
      <c r="KAB46" s="74"/>
      <c r="KAC46" s="74"/>
      <c r="KAD46" s="74"/>
      <c r="KAE46" s="74"/>
      <c r="KAF46" s="74"/>
      <c r="KAG46" s="74"/>
      <c r="KAH46" s="74"/>
      <c r="KAI46" s="74"/>
      <c r="KAJ46" s="74"/>
      <c r="KAK46" s="74"/>
      <c r="KAL46" s="74"/>
      <c r="KAM46" s="74"/>
      <c r="KAN46" s="74"/>
      <c r="KAO46" s="74"/>
      <c r="KAP46" s="74"/>
      <c r="KAQ46" s="74"/>
      <c r="KAR46" s="74"/>
      <c r="KAS46" s="74"/>
      <c r="KAT46" s="74"/>
      <c r="KAU46" s="74"/>
      <c r="KAV46" s="74"/>
      <c r="KAW46" s="74"/>
      <c r="KAX46" s="74"/>
      <c r="KAY46" s="74"/>
      <c r="KAZ46" s="74"/>
      <c r="KBA46" s="74"/>
      <c r="KBB46" s="74"/>
      <c r="KBC46" s="74"/>
      <c r="KBD46" s="74"/>
      <c r="KBE46" s="74"/>
      <c r="KBF46" s="74"/>
      <c r="KBG46" s="74"/>
      <c r="KBH46" s="74"/>
      <c r="KBI46" s="74"/>
      <c r="KBJ46" s="74"/>
      <c r="KBK46" s="74"/>
      <c r="KBL46" s="74"/>
      <c r="KBM46" s="74"/>
      <c r="KBN46" s="74"/>
      <c r="KBO46" s="74"/>
      <c r="KBP46" s="74"/>
      <c r="KBQ46" s="74"/>
      <c r="KBR46" s="74"/>
      <c r="KBS46" s="74"/>
      <c r="KBT46" s="74"/>
      <c r="KBU46" s="74"/>
      <c r="KBV46" s="74"/>
      <c r="KBW46" s="74"/>
      <c r="KBX46" s="74"/>
      <c r="KBY46" s="74"/>
      <c r="KBZ46" s="74"/>
      <c r="KCA46" s="74"/>
      <c r="KCB46" s="74"/>
      <c r="KCC46" s="74"/>
      <c r="KCD46" s="74"/>
      <c r="KCE46" s="74"/>
      <c r="KCF46" s="74"/>
      <c r="KCG46" s="74"/>
      <c r="KCH46" s="74"/>
      <c r="KCI46" s="74"/>
      <c r="KCJ46" s="74"/>
      <c r="KCK46" s="74"/>
      <c r="KCL46" s="74"/>
      <c r="KCM46" s="74"/>
      <c r="KCN46" s="74"/>
      <c r="KCO46" s="74"/>
      <c r="KCP46" s="74"/>
      <c r="KCQ46" s="74"/>
      <c r="KCR46" s="74"/>
      <c r="KCS46" s="74"/>
      <c r="KCT46" s="74"/>
      <c r="KCU46" s="74"/>
      <c r="KCV46" s="74"/>
      <c r="KCW46" s="74"/>
      <c r="KCX46" s="74"/>
      <c r="KCY46" s="74"/>
      <c r="KCZ46" s="74"/>
      <c r="KDA46" s="74"/>
      <c r="KDB46" s="74"/>
      <c r="KDC46" s="74"/>
      <c r="KDD46" s="74"/>
      <c r="KDE46" s="74"/>
      <c r="KDF46" s="74"/>
      <c r="KDG46" s="74"/>
      <c r="KDH46" s="74"/>
      <c r="KDI46" s="74"/>
      <c r="KDJ46" s="74"/>
      <c r="KDK46" s="74"/>
      <c r="KDL46" s="74"/>
      <c r="KDM46" s="74"/>
      <c r="KDN46" s="74"/>
      <c r="KDO46" s="74"/>
      <c r="KDP46" s="74"/>
      <c r="KDQ46" s="74"/>
      <c r="KDR46" s="74"/>
      <c r="KDS46" s="74"/>
      <c r="KDT46" s="74"/>
      <c r="KDU46" s="74"/>
      <c r="KDV46" s="74"/>
      <c r="KDW46" s="74"/>
      <c r="KDX46" s="74"/>
      <c r="KDY46" s="74"/>
      <c r="KDZ46" s="74"/>
      <c r="KEA46" s="74"/>
      <c r="KEB46" s="74"/>
      <c r="KEC46" s="74"/>
      <c r="KED46" s="74"/>
      <c r="KEE46" s="74"/>
      <c r="KEF46" s="74"/>
      <c r="KEG46" s="74"/>
      <c r="KEH46" s="74"/>
      <c r="KEI46" s="74"/>
      <c r="KEJ46" s="74"/>
      <c r="KEK46" s="74"/>
      <c r="KEL46" s="74"/>
      <c r="KEM46" s="74"/>
      <c r="KEN46" s="74"/>
      <c r="KEO46" s="74"/>
      <c r="KEP46" s="74"/>
      <c r="KEQ46" s="74"/>
      <c r="KER46" s="74"/>
      <c r="KES46" s="74"/>
      <c r="KET46" s="74"/>
      <c r="KEU46" s="74"/>
      <c r="KEV46" s="74"/>
      <c r="KEW46" s="74"/>
      <c r="KEX46" s="74"/>
      <c r="KEY46" s="74"/>
      <c r="KEZ46" s="74"/>
      <c r="KFA46" s="74"/>
      <c r="KFB46" s="74"/>
      <c r="KFC46" s="74"/>
      <c r="KFD46" s="74"/>
      <c r="KFE46" s="74"/>
      <c r="KFF46" s="74"/>
      <c r="KFG46" s="74"/>
      <c r="KFH46" s="74"/>
      <c r="KFI46" s="74"/>
      <c r="KFJ46" s="74"/>
      <c r="KFK46" s="74"/>
      <c r="KFL46" s="74"/>
      <c r="KFM46" s="74"/>
      <c r="KFN46" s="74"/>
      <c r="KFO46" s="74"/>
      <c r="KFP46" s="74"/>
      <c r="KFQ46" s="74"/>
      <c r="KFR46" s="74"/>
      <c r="KFS46" s="74"/>
      <c r="KFT46" s="74"/>
      <c r="KFU46" s="74"/>
      <c r="KFV46" s="74"/>
      <c r="KFW46" s="74"/>
      <c r="KFX46" s="74"/>
      <c r="KFY46" s="74"/>
      <c r="KFZ46" s="74"/>
      <c r="KGA46" s="74"/>
      <c r="KGB46" s="74"/>
      <c r="KGC46" s="74"/>
      <c r="KGD46" s="74"/>
      <c r="KGE46" s="74"/>
      <c r="KGF46" s="74"/>
      <c r="KGG46" s="74"/>
      <c r="KGH46" s="74"/>
      <c r="KGI46" s="74"/>
      <c r="KGJ46" s="74"/>
      <c r="KGK46" s="74"/>
      <c r="KGL46" s="74"/>
      <c r="KGM46" s="74"/>
      <c r="KGN46" s="74"/>
      <c r="KGO46" s="74"/>
      <c r="KGP46" s="74"/>
      <c r="KGQ46" s="74"/>
      <c r="KGR46" s="74"/>
      <c r="KGS46" s="74"/>
      <c r="KGT46" s="74"/>
      <c r="KGU46" s="74"/>
      <c r="KGV46" s="74"/>
      <c r="KGW46" s="74"/>
      <c r="KGX46" s="74"/>
      <c r="KGY46" s="74"/>
      <c r="KGZ46" s="74"/>
      <c r="KHA46" s="74"/>
      <c r="KHB46" s="74"/>
      <c r="KHC46" s="74"/>
      <c r="KHD46" s="74"/>
      <c r="KHE46" s="74"/>
      <c r="KHF46" s="74"/>
      <c r="KHG46" s="74"/>
      <c r="KHH46" s="74"/>
      <c r="KHI46" s="74"/>
      <c r="KHJ46" s="74"/>
      <c r="KHK46" s="74"/>
      <c r="KHL46" s="74"/>
      <c r="KHM46" s="74"/>
      <c r="KHN46" s="74"/>
      <c r="KHO46" s="74"/>
      <c r="KHP46" s="74"/>
      <c r="KHQ46" s="74"/>
      <c r="KHR46" s="74"/>
      <c r="KHS46" s="74"/>
      <c r="KHT46" s="74"/>
      <c r="KHU46" s="74"/>
      <c r="KHV46" s="74"/>
      <c r="KHW46" s="74"/>
      <c r="KHX46" s="74"/>
      <c r="KHY46" s="74"/>
      <c r="KHZ46" s="74"/>
      <c r="KIA46" s="74"/>
      <c r="KIB46" s="74"/>
      <c r="KIC46" s="74"/>
      <c r="KID46" s="74"/>
      <c r="KIE46" s="74"/>
      <c r="KIF46" s="74"/>
      <c r="KIG46" s="74"/>
      <c r="KIH46" s="74"/>
      <c r="KII46" s="74"/>
      <c r="KIJ46" s="74"/>
      <c r="KIK46" s="74"/>
      <c r="KIL46" s="74"/>
      <c r="KIM46" s="74"/>
      <c r="KIN46" s="74"/>
      <c r="KIO46" s="74"/>
      <c r="KIP46" s="74"/>
      <c r="KIQ46" s="74"/>
      <c r="KIR46" s="74"/>
      <c r="KIS46" s="74"/>
      <c r="KIT46" s="74"/>
      <c r="KIU46" s="74"/>
      <c r="KIV46" s="74"/>
      <c r="KIW46" s="74"/>
      <c r="KIX46" s="74"/>
      <c r="KIY46" s="74"/>
      <c r="KIZ46" s="74"/>
      <c r="KJA46" s="74"/>
      <c r="KJB46" s="74"/>
      <c r="KJC46" s="74"/>
      <c r="KJD46" s="74"/>
      <c r="KJE46" s="74"/>
      <c r="KJF46" s="74"/>
      <c r="KJG46" s="74"/>
      <c r="KJH46" s="74"/>
      <c r="KJI46" s="74"/>
      <c r="KJJ46" s="74"/>
      <c r="KJK46" s="74"/>
      <c r="KJL46" s="74"/>
      <c r="KJM46" s="74"/>
      <c r="KJN46" s="74"/>
      <c r="KJO46" s="74"/>
      <c r="KJP46" s="74"/>
      <c r="KJQ46" s="74"/>
      <c r="KJR46" s="74"/>
      <c r="KJS46" s="74"/>
      <c r="KJT46" s="74"/>
      <c r="KJU46" s="74"/>
      <c r="KJV46" s="74"/>
      <c r="KJW46" s="74"/>
      <c r="KJX46" s="74"/>
      <c r="KJY46" s="74"/>
      <c r="KJZ46" s="74"/>
      <c r="KKA46" s="74"/>
      <c r="KKB46" s="74"/>
      <c r="KKC46" s="74"/>
      <c r="KKD46" s="74"/>
      <c r="KKE46" s="74"/>
      <c r="KKF46" s="74"/>
      <c r="KKG46" s="74"/>
      <c r="KKH46" s="74"/>
      <c r="KKI46" s="74"/>
      <c r="KKJ46" s="74"/>
      <c r="KKK46" s="74"/>
      <c r="KKL46" s="74"/>
      <c r="KKM46" s="74"/>
      <c r="KKN46" s="74"/>
      <c r="KKO46" s="74"/>
      <c r="KKP46" s="74"/>
      <c r="KKQ46" s="74"/>
      <c r="KKR46" s="74"/>
      <c r="KKS46" s="74"/>
      <c r="KKT46" s="74"/>
      <c r="KKU46" s="74"/>
      <c r="KKV46" s="74"/>
      <c r="KKW46" s="74"/>
      <c r="KKX46" s="74"/>
      <c r="KKY46" s="74"/>
      <c r="KKZ46" s="74"/>
      <c r="KLA46" s="74"/>
      <c r="KLB46" s="74"/>
      <c r="KLC46" s="74"/>
      <c r="KLD46" s="74"/>
      <c r="KLE46" s="74"/>
      <c r="KLF46" s="74"/>
      <c r="KLG46" s="74"/>
      <c r="KLH46" s="74"/>
      <c r="KLI46" s="74"/>
      <c r="KLJ46" s="74"/>
      <c r="KLK46" s="74"/>
      <c r="KLL46" s="74"/>
      <c r="KLM46" s="74"/>
      <c r="KLN46" s="74"/>
      <c r="KLO46" s="74"/>
      <c r="KLP46" s="74"/>
      <c r="KLQ46" s="74"/>
      <c r="KLR46" s="74"/>
      <c r="KLS46" s="74"/>
      <c r="KLT46" s="74"/>
      <c r="KLU46" s="74"/>
      <c r="KLV46" s="74"/>
      <c r="KLW46" s="74"/>
      <c r="KLX46" s="74"/>
      <c r="KLY46" s="74"/>
      <c r="KLZ46" s="74"/>
      <c r="KMA46" s="74"/>
      <c r="KMB46" s="74"/>
      <c r="KMC46" s="74"/>
      <c r="KMD46" s="74"/>
      <c r="KME46" s="74"/>
      <c r="KMF46" s="74"/>
      <c r="KMG46" s="74"/>
      <c r="KMH46" s="74"/>
      <c r="KMI46" s="74"/>
      <c r="KMJ46" s="74"/>
      <c r="KMK46" s="74"/>
      <c r="KML46" s="74"/>
      <c r="KMM46" s="74"/>
      <c r="KMN46" s="74"/>
      <c r="KMO46" s="74"/>
      <c r="KMP46" s="74"/>
      <c r="KMQ46" s="74"/>
      <c r="KMR46" s="74"/>
      <c r="KMS46" s="74"/>
      <c r="KMT46" s="74"/>
      <c r="KMU46" s="74"/>
      <c r="KMV46" s="74"/>
      <c r="KMW46" s="74"/>
      <c r="KMX46" s="74"/>
      <c r="KMY46" s="74"/>
      <c r="KMZ46" s="74"/>
      <c r="KNA46" s="74"/>
      <c r="KNB46" s="74"/>
      <c r="KNC46" s="74"/>
      <c r="KND46" s="74"/>
      <c r="KNE46" s="74"/>
      <c r="KNF46" s="74"/>
      <c r="KNG46" s="74"/>
      <c r="KNH46" s="74"/>
      <c r="KNI46" s="74"/>
      <c r="KNJ46" s="74"/>
      <c r="KNK46" s="74"/>
      <c r="KNL46" s="74"/>
      <c r="KNM46" s="74"/>
      <c r="KNN46" s="74"/>
      <c r="KNO46" s="74"/>
      <c r="KNP46" s="74"/>
      <c r="KNQ46" s="74"/>
      <c r="KNR46" s="74"/>
      <c r="KNS46" s="74"/>
      <c r="KNT46" s="74"/>
      <c r="KNU46" s="74"/>
      <c r="KNV46" s="74"/>
      <c r="KNW46" s="74"/>
      <c r="KNX46" s="74"/>
      <c r="KNY46" s="74"/>
      <c r="KNZ46" s="74"/>
      <c r="KOA46" s="74"/>
      <c r="KOB46" s="74"/>
      <c r="KOC46" s="74"/>
      <c r="KOD46" s="74"/>
      <c r="KOE46" s="74"/>
      <c r="KOF46" s="74"/>
      <c r="KOG46" s="74"/>
      <c r="KOH46" s="74"/>
      <c r="KOI46" s="74"/>
      <c r="KOJ46" s="74"/>
      <c r="KOK46" s="74"/>
      <c r="KOL46" s="74"/>
      <c r="KOM46" s="74"/>
      <c r="KON46" s="74"/>
      <c r="KOO46" s="74"/>
      <c r="KOP46" s="74"/>
      <c r="KOQ46" s="74"/>
      <c r="KOR46" s="74"/>
      <c r="KOS46" s="74"/>
      <c r="KOT46" s="74"/>
      <c r="KOU46" s="74"/>
      <c r="KOV46" s="74"/>
      <c r="KOW46" s="74"/>
      <c r="KOX46" s="74"/>
      <c r="KOY46" s="74"/>
      <c r="KOZ46" s="74"/>
      <c r="KPA46" s="74"/>
      <c r="KPB46" s="74"/>
      <c r="KPC46" s="74"/>
      <c r="KPD46" s="74"/>
      <c r="KPE46" s="74"/>
      <c r="KPF46" s="74"/>
      <c r="KPG46" s="74"/>
      <c r="KPH46" s="74"/>
      <c r="KPI46" s="74"/>
      <c r="KPJ46" s="74"/>
      <c r="KPK46" s="74"/>
      <c r="KPL46" s="74"/>
      <c r="KPM46" s="74"/>
      <c r="KPN46" s="74"/>
      <c r="KPO46" s="74"/>
      <c r="KPP46" s="74"/>
      <c r="KPQ46" s="74"/>
      <c r="KPR46" s="74"/>
      <c r="KPS46" s="74"/>
      <c r="KPT46" s="74"/>
      <c r="KPU46" s="74"/>
      <c r="KPV46" s="74"/>
      <c r="KPW46" s="74"/>
      <c r="KPX46" s="74"/>
      <c r="KPY46" s="74"/>
      <c r="KPZ46" s="74"/>
      <c r="KQA46" s="74"/>
      <c r="KQB46" s="74"/>
      <c r="KQC46" s="74"/>
      <c r="KQD46" s="74"/>
      <c r="KQE46" s="74"/>
      <c r="KQF46" s="74"/>
      <c r="KQG46" s="74"/>
      <c r="KQH46" s="74"/>
      <c r="KQI46" s="74"/>
      <c r="KQJ46" s="74"/>
      <c r="KQK46" s="74"/>
      <c r="KQL46" s="74"/>
      <c r="KQM46" s="74"/>
      <c r="KQN46" s="74"/>
      <c r="KQO46" s="74"/>
      <c r="KQP46" s="74"/>
      <c r="KQQ46" s="74"/>
      <c r="KQR46" s="74"/>
      <c r="KQS46" s="74"/>
      <c r="KQT46" s="74"/>
      <c r="KQU46" s="74"/>
      <c r="KQV46" s="74"/>
      <c r="KQW46" s="74"/>
      <c r="KQX46" s="74"/>
      <c r="KQY46" s="74"/>
      <c r="KQZ46" s="74"/>
      <c r="KRA46" s="74"/>
      <c r="KRB46" s="74"/>
      <c r="KRC46" s="74"/>
      <c r="KRD46" s="74"/>
      <c r="KRE46" s="74"/>
      <c r="KRF46" s="74"/>
      <c r="KRG46" s="74"/>
      <c r="KRH46" s="74"/>
      <c r="KRI46" s="74"/>
      <c r="KRJ46" s="74"/>
      <c r="KRK46" s="74"/>
      <c r="KRL46" s="74"/>
      <c r="KRM46" s="74"/>
      <c r="KRN46" s="74"/>
      <c r="KRO46" s="74"/>
      <c r="KRP46" s="74"/>
      <c r="KRQ46" s="74"/>
      <c r="KRR46" s="74"/>
      <c r="KRS46" s="74"/>
      <c r="KRT46" s="74"/>
      <c r="KRU46" s="74"/>
      <c r="KRV46" s="74"/>
      <c r="KRW46" s="74"/>
      <c r="KRX46" s="74"/>
      <c r="KRY46" s="74"/>
      <c r="KRZ46" s="74"/>
      <c r="KSA46" s="74"/>
      <c r="KSB46" s="74"/>
      <c r="KSC46" s="74"/>
      <c r="KSD46" s="74"/>
      <c r="KSE46" s="74"/>
      <c r="KSF46" s="74"/>
      <c r="KSG46" s="74"/>
      <c r="KSH46" s="74"/>
      <c r="KSI46" s="74"/>
      <c r="KSJ46" s="74"/>
      <c r="KSK46" s="74"/>
      <c r="KSL46" s="74"/>
      <c r="KSM46" s="74"/>
      <c r="KSN46" s="74"/>
      <c r="KSO46" s="74"/>
      <c r="KSP46" s="74"/>
      <c r="KSQ46" s="74"/>
      <c r="KSR46" s="74"/>
      <c r="KSS46" s="74"/>
      <c r="KST46" s="74"/>
      <c r="KSU46" s="74"/>
      <c r="KSV46" s="74"/>
      <c r="KSW46" s="74"/>
      <c r="KSX46" s="74"/>
      <c r="KSY46" s="74"/>
      <c r="KSZ46" s="74"/>
      <c r="KTA46" s="74"/>
      <c r="KTB46" s="74"/>
      <c r="KTC46" s="74"/>
      <c r="KTD46" s="74"/>
      <c r="KTE46" s="74"/>
      <c r="KTF46" s="74"/>
      <c r="KTG46" s="74"/>
      <c r="KTH46" s="74"/>
      <c r="KTI46" s="74"/>
      <c r="KTJ46" s="74"/>
      <c r="KTK46" s="74"/>
      <c r="KTL46" s="74"/>
      <c r="KTM46" s="74"/>
      <c r="KTN46" s="74"/>
      <c r="KTO46" s="74"/>
      <c r="KTP46" s="74"/>
      <c r="KTQ46" s="74"/>
      <c r="KTR46" s="74"/>
      <c r="KTS46" s="74"/>
      <c r="KTT46" s="74"/>
      <c r="KTU46" s="74"/>
      <c r="KTV46" s="74"/>
      <c r="KTW46" s="74"/>
      <c r="KTX46" s="74"/>
      <c r="KTY46" s="74"/>
      <c r="KTZ46" s="74"/>
      <c r="KUA46" s="74"/>
      <c r="KUB46" s="74"/>
      <c r="KUC46" s="74"/>
      <c r="KUD46" s="74"/>
      <c r="KUE46" s="74"/>
      <c r="KUF46" s="74"/>
      <c r="KUG46" s="74"/>
      <c r="KUH46" s="74"/>
      <c r="KUI46" s="74"/>
      <c r="KUJ46" s="74"/>
      <c r="KUK46" s="74"/>
      <c r="KUL46" s="74"/>
      <c r="KUM46" s="74"/>
      <c r="KUN46" s="74"/>
      <c r="KUO46" s="74"/>
      <c r="KUP46" s="74"/>
      <c r="KUQ46" s="74"/>
      <c r="KUR46" s="74"/>
      <c r="KUS46" s="74"/>
      <c r="KUT46" s="74"/>
      <c r="KUU46" s="74"/>
      <c r="KUV46" s="74"/>
      <c r="KUW46" s="74"/>
      <c r="KUX46" s="74"/>
      <c r="KUY46" s="74"/>
      <c r="KUZ46" s="74"/>
      <c r="KVA46" s="74"/>
      <c r="KVB46" s="74"/>
      <c r="KVC46" s="74"/>
      <c r="KVD46" s="74"/>
      <c r="KVE46" s="74"/>
      <c r="KVF46" s="74"/>
      <c r="KVG46" s="74"/>
      <c r="KVH46" s="74"/>
      <c r="KVI46" s="74"/>
      <c r="KVJ46" s="74"/>
      <c r="KVK46" s="74"/>
      <c r="KVL46" s="74"/>
      <c r="KVM46" s="74"/>
      <c r="KVN46" s="74"/>
      <c r="KVO46" s="74"/>
      <c r="KVP46" s="74"/>
      <c r="KVQ46" s="74"/>
      <c r="KVR46" s="74"/>
      <c r="KVS46" s="74"/>
      <c r="KVT46" s="74"/>
      <c r="KVU46" s="74"/>
      <c r="KVV46" s="74"/>
      <c r="KVW46" s="74"/>
      <c r="KVX46" s="74"/>
      <c r="KVY46" s="74"/>
      <c r="KVZ46" s="74"/>
      <c r="KWA46" s="74"/>
      <c r="KWB46" s="74"/>
      <c r="KWC46" s="74"/>
      <c r="KWD46" s="74"/>
      <c r="KWE46" s="74"/>
      <c r="KWF46" s="74"/>
      <c r="KWG46" s="74"/>
      <c r="KWH46" s="74"/>
      <c r="KWI46" s="74"/>
      <c r="KWJ46" s="74"/>
      <c r="KWK46" s="74"/>
      <c r="KWL46" s="74"/>
      <c r="KWM46" s="74"/>
      <c r="KWN46" s="74"/>
      <c r="KWO46" s="74"/>
      <c r="KWP46" s="74"/>
      <c r="KWQ46" s="74"/>
      <c r="KWR46" s="74"/>
      <c r="KWS46" s="74"/>
      <c r="KWT46" s="74"/>
      <c r="KWU46" s="74"/>
      <c r="KWV46" s="74"/>
      <c r="KWW46" s="74"/>
      <c r="KWX46" s="74"/>
      <c r="KWY46" s="74"/>
      <c r="KWZ46" s="74"/>
      <c r="KXA46" s="74"/>
      <c r="KXB46" s="74"/>
      <c r="KXC46" s="74"/>
      <c r="KXD46" s="74"/>
      <c r="KXE46" s="74"/>
      <c r="KXF46" s="74"/>
      <c r="KXG46" s="74"/>
      <c r="KXH46" s="74"/>
      <c r="KXI46" s="74"/>
      <c r="KXJ46" s="74"/>
      <c r="KXK46" s="74"/>
      <c r="KXL46" s="74"/>
      <c r="KXM46" s="74"/>
      <c r="KXN46" s="74"/>
      <c r="KXO46" s="74"/>
      <c r="KXP46" s="74"/>
      <c r="KXQ46" s="74"/>
      <c r="KXR46" s="74"/>
      <c r="KXS46" s="74"/>
      <c r="KXT46" s="74"/>
      <c r="KXU46" s="74"/>
      <c r="KXV46" s="74"/>
      <c r="KXW46" s="74"/>
      <c r="KXX46" s="74"/>
      <c r="KXY46" s="74"/>
      <c r="KXZ46" s="74"/>
      <c r="KYA46" s="74"/>
      <c r="KYB46" s="74"/>
      <c r="KYC46" s="74"/>
      <c r="KYD46" s="74"/>
      <c r="KYE46" s="74"/>
      <c r="KYF46" s="74"/>
      <c r="KYG46" s="74"/>
      <c r="KYH46" s="74"/>
      <c r="KYI46" s="74"/>
      <c r="KYJ46" s="74"/>
      <c r="KYK46" s="74"/>
      <c r="KYL46" s="74"/>
      <c r="KYM46" s="74"/>
      <c r="KYN46" s="74"/>
      <c r="KYO46" s="74"/>
      <c r="KYP46" s="74"/>
      <c r="KYQ46" s="74"/>
      <c r="KYR46" s="74"/>
      <c r="KYS46" s="74"/>
      <c r="KYT46" s="74"/>
      <c r="KYU46" s="74"/>
      <c r="KYV46" s="74"/>
      <c r="KYW46" s="74"/>
      <c r="KYX46" s="74"/>
      <c r="KYY46" s="74"/>
      <c r="KYZ46" s="74"/>
      <c r="KZA46" s="74"/>
      <c r="KZB46" s="74"/>
      <c r="KZC46" s="74"/>
      <c r="KZD46" s="74"/>
      <c r="KZE46" s="74"/>
      <c r="KZF46" s="74"/>
      <c r="KZG46" s="74"/>
      <c r="KZH46" s="74"/>
      <c r="KZI46" s="74"/>
      <c r="KZJ46" s="74"/>
      <c r="KZK46" s="74"/>
      <c r="KZL46" s="74"/>
      <c r="KZM46" s="74"/>
      <c r="KZN46" s="74"/>
      <c r="KZO46" s="74"/>
      <c r="KZP46" s="74"/>
      <c r="KZQ46" s="74"/>
      <c r="KZR46" s="74"/>
      <c r="KZS46" s="74"/>
      <c r="KZT46" s="74"/>
      <c r="KZU46" s="74"/>
      <c r="KZV46" s="74"/>
      <c r="KZW46" s="74"/>
      <c r="KZX46" s="74"/>
      <c r="KZY46" s="74"/>
      <c r="KZZ46" s="74"/>
      <c r="LAA46" s="74"/>
      <c r="LAB46" s="74"/>
      <c r="LAC46" s="74"/>
      <c r="LAD46" s="74"/>
      <c r="LAE46" s="74"/>
      <c r="LAF46" s="74"/>
      <c r="LAG46" s="74"/>
      <c r="LAH46" s="74"/>
      <c r="LAI46" s="74"/>
      <c r="LAJ46" s="74"/>
      <c r="LAK46" s="74"/>
      <c r="LAL46" s="74"/>
      <c r="LAM46" s="74"/>
      <c r="LAN46" s="74"/>
      <c r="LAO46" s="74"/>
      <c r="LAP46" s="74"/>
      <c r="LAQ46" s="74"/>
      <c r="LAR46" s="74"/>
      <c r="LAS46" s="74"/>
      <c r="LAT46" s="74"/>
      <c r="LAU46" s="74"/>
      <c r="LAV46" s="74"/>
      <c r="LAW46" s="74"/>
      <c r="LAX46" s="74"/>
      <c r="LAY46" s="74"/>
      <c r="LAZ46" s="74"/>
      <c r="LBA46" s="74"/>
      <c r="LBB46" s="74"/>
      <c r="LBC46" s="74"/>
      <c r="LBD46" s="74"/>
      <c r="LBE46" s="74"/>
      <c r="LBF46" s="74"/>
      <c r="LBG46" s="74"/>
      <c r="LBH46" s="74"/>
      <c r="LBI46" s="74"/>
      <c r="LBJ46" s="74"/>
      <c r="LBK46" s="74"/>
      <c r="LBL46" s="74"/>
      <c r="LBM46" s="74"/>
      <c r="LBN46" s="74"/>
      <c r="LBO46" s="74"/>
      <c r="LBP46" s="74"/>
      <c r="LBQ46" s="74"/>
      <c r="LBR46" s="74"/>
      <c r="LBS46" s="74"/>
      <c r="LBT46" s="74"/>
      <c r="LBU46" s="74"/>
      <c r="LBV46" s="74"/>
      <c r="LBW46" s="74"/>
      <c r="LBX46" s="74"/>
      <c r="LBY46" s="74"/>
      <c r="LBZ46" s="74"/>
      <c r="LCA46" s="74"/>
      <c r="LCB46" s="74"/>
      <c r="LCC46" s="74"/>
      <c r="LCD46" s="74"/>
      <c r="LCE46" s="74"/>
      <c r="LCF46" s="74"/>
      <c r="LCG46" s="74"/>
      <c r="LCH46" s="74"/>
      <c r="LCI46" s="74"/>
      <c r="LCJ46" s="74"/>
      <c r="LCK46" s="74"/>
      <c r="LCL46" s="74"/>
      <c r="LCM46" s="74"/>
      <c r="LCN46" s="74"/>
      <c r="LCO46" s="74"/>
      <c r="LCP46" s="74"/>
      <c r="LCQ46" s="74"/>
      <c r="LCR46" s="74"/>
      <c r="LCS46" s="74"/>
      <c r="LCT46" s="74"/>
      <c r="LCU46" s="74"/>
      <c r="LCV46" s="74"/>
      <c r="LCW46" s="74"/>
      <c r="LCX46" s="74"/>
      <c r="LCY46" s="74"/>
      <c r="LCZ46" s="74"/>
      <c r="LDA46" s="74"/>
      <c r="LDB46" s="74"/>
      <c r="LDC46" s="74"/>
      <c r="LDD46" s="74"/>
      <c r="LDE46" s="74"/>
      <c r="LDF46" s="74"/>
      <c r="LDG46" s="74"/>
      <c r="LDH46" s="74"/>
      <c r="LDI46" s="74"/>
      <c r="LDJ46" s="74"/>
      <c r="LDK46" s="74"/>
      <c r="LDL46" s="74"/>
      <c r="LDM46" s="74"/>
      <c r="LDN46" s="74"/>
      <c r="LDO46" s="74"/>
      <c r="LDP46" s="74"/>
      <c r="LDQ46" s="74"/>
      <c r="LDR46" s="74"/>
      <c r="LDS46" s="74"/>
      <c r="LDT46" s="74"/>
      <c r="LDU46" s="74"/>
      <c r="LDV46" s="74"/>
      <c r="LDW46" s="74"/>
      <c r="LDX46" s="74"/>
      <c r="LDY46" s="74"/>
      <c r="LDZ46" s="74"/>
      <c r="LEA46" s="74"/>
      <c r="LEB46" s="74"/>
      <c r="LEC46" s="74"/>
      <c r="LED46" s="74"/>
      <c r="LEE46" s="74"/>
      <c r="LEF46" s="74"/>
      <c r="LEG46" s="74"/>
      <c r="LEH46" s="74"/>
      <c r="LEI46" s="74"/>
      <c r="LEJ46" s="74"/>
      <c r="LEK46" s="74"/>
      <c r="LEL46" s="74"/>
      <c r="LEM46" s="74"/>
      <c r="LEN46" s="74"/>
      <c r="LEO46" s="74"/>
      <c r="LEP46" s="74"/>
      <c r="LEQ46" s="74"/>
      <c r="LER46" s="74"/>
      <c r="LES46" s="74"/>
      <c r="LET46" s="74"/>
      <c r="LEU46" s="74"/>
      <c r="LEV46" s="74"/>
      <c r="LEW46" s="74"/>
      <c r="LEX46" s="74"/>
      <c r="LEY46" s="74"/>
      <c r="LEZ46" s="74"/>
      <c r="LFA46" s="74"/>
      <c r="LFB46" s="74"/>
      <c r="LFC46" s="74"/>
      <c r="LFD46" s="74"/>
      <c r="LFE46" s="74"/>
      <c r="LFF46" s="74"/>
      <c r="LFG46" s="74"/>
      <c r="LFH46" s="74"/>
      <c r="LFI46" s="74"/>
      <c r="LFJ46" s="74"/>
      <c r="LFK46" s="74"/>
      <c r="LFL46" s="74"/>
      <c r="LFM46" s="74"/>
      <c r="LFN46" s="74"/>
      <c r="LFO46" s="74"/>
      <c r="LFP46" s="74"/>
      <c r="LFQ46" s="74"/>
      <c r="LFR46" s="74"/>
      <c r="LFS46" s="74"/>
      <c r="LFT46" s="74"/>
      <c r="LFU46" s="74"/>
      <c r="LFV46" s="74"/>
      <c r="LFW46" s="74"/>
      <c r="LFX46" s="74"/>
      <c r="LFY46" s="74"/>
      <c r="LFZ46" s="74"/>
      <c r="LGA46" s="74"/>
      <c r="LGB46" s="74"/>
      <c r="LGC46" s="74"/>
      <c r="LGD46" s="74"/>
      <c r="LGE46" s="74"/>
      <c r="LGF46" s="74"/>
      <c r="LGG46" s="74"/>
      <c r="LGH46" s="74"/>
      <c r="LGI46" s="74"/>
      <c r="LGJ46" s="74"/>
      <c r="LGK46" s="74"/>
      <c r="LGL46" s="74"/>
      <c r="LGM46" s="74"/>
      <c r="LGN46" s="74"/>
      <c r="LGO46" s="74"/>
      <c r="LGP46" s="74"/>
      <c r="LGQ46" s="74"/>
      <c r="LGR46" s="74"/>
      <c r="LGS46" s="74"/>
      <c r="LGT46" s="74"/>
      <c r="LGU46" s="74"/>
      <c r="LGV46" s="74"/>
      <c r="LGW46" s="74"/>
      <c r="LGX46" s="74"/>
      <c r="LGY46" s="74"/>
      <c r="LGZ46" s="74"/>
      <c r="LHA46" s="74"/>
      <c r="LHB46" s="74"/>
      <c r="LHC46" s="74"/>
      <c r="LHD46" s="74"/>
      <c r="LHE46" s="74"/>
      <c r="LHF46" s="74"/>
      <c r="LHG46" s="74"/>
      <c r="LHH46" s="74"/>
      <c r="LHI46" s="74"/>
      <c r="LHJ46" s="74"/>
      <c r="LHK46" s="74"/>
      <c r="LHL46" s="74"/>
      <c r="LHM46" s="74"/>
      <c r="LHN46" s="74"/>
      <c r="LHO46" s="74"/>
      <c r="LHP46" s="74"/>
      <c r="LHQ46" s="74"/>
      <c r="LHR46" s="74"/>
      <c r="LHS46" s="74"/>
      <c r="LHT46" s="74"/>
      <c r="LHU46" s="74"/>
      <c r="LHV46" s="74"/>
      <c r="LHW46" s="74"/>
      <c r="LHX46" s="74"/>
      <c r="LHY46" s="74"/>
      <c r="LHZ46" s="74"/>
      <c r="LIA46" s="74"/>
      <c r="LIB46" s="74"/>
      <c r="LIC46" s="74"/>
      <c r="LID46" s="74"/>
      <c r="LIE46" s="74"/>
      <c r="LIF46" s="74"/>
      <c r="LIG46" s="74"/>
      <c r="LIH46" s="74"/>
      <c r="LII46" s="74"/>
      <c r="LIJ46" s="74"/>
      <c r="LIK46" s="74"/>
      <c r="LIL46" s="74"/>
      <c r="LIM46" s="74"/>
      <c r="LIN46" s="74"/>
      <c r="LIO46" s="74"/>
      <c r="LIP46" s="74"/>
      <c r="LIQ46" s="74"/>
      <c r="LIR46" s="74"/>
      <c r="LIS46" s="74"/>
      <c r="LIT46" s="74"/>
      <c r="LIU46" s="74"/>
      <c r="LIV46" s="74"/>
      <c r="LIW46" s="74"/>
      <c r="LIX46" s="74"/>
      <c r="LIY46" s="74"/>
      <c r="LIZ46" s="74"/>
      <c r="LJA46" s="74"/>
      <c r="LJB46" s="74"/>
      <c r="LJC46" s="74"/>
      <c r="LJD46" s="74"/>
      <c r="LJE46" s="74"/>
      <c r="LJF46" s="74"/>
      <c r="LJG46" s="74"/>
      <c r="LJH46" s="74"/>
      <c r="LJI46" s="74"/>
      <c r="LJJ46" s="74"/>
      <c r="LJK46" s="74"/>
      <c r="LJL46" s="74"/>
      <c r="LJM46" s="74"/>
      <c r="LJN46" s="74"/>
      <c r="LJO46" s="74"/>
      <c r="LJP46" s="74"/>
      <c r="LJQ46" s="74"/>
      <c r="LJR46" s="74"/>
      <c r="LJS46" s="74"/>
      <c r="LJT46" s="74"/>
      <c r="LJU46" s="74"/>
      <c r="LJV46" s="74"/>
      <c r="LJW46" s="74"/>
      <c r="LJX46" s="74"/>
      <c r="LJY46" s="74"/>
      <c r="LJZ46" s="74"/>
      <c r="LKA46" s="74"/>
      <c r="LKB46" s="74"/>
      <c r="LKC46" s="74"/>
      <c r="LKD46" s="74"/>
      <c r="LKE46" s="74"/>
      <c r="LKF46" s="74"/>
      <c r="LKG46" s="74"/>
      <c r="LKH46" s="74"/>
      <c r="LKI46" s="74"/>
      <c r="LKJ46" s="74"/>
      <c r="LKK46" s="74"/>
      <c r="LKL46" s="74"/>
      <c r="LKM46" s="74"/>
      <c r="LKN46" s="74"/>
      <c r="LKO46" s="74"/>
      <c r="LKP46" s="74"/>
      <c r="LKQ46" s="74"/>
      <c r="LKR46" s="74"/>
      <c r="LKS46" s="74"/>
      <c r="LKT46" s="74"/>
      <c r="LKU46" s="74"/>
      <c r="LKV46" s="74"/>
      <c r="LKW46" s="74"/>
      <c r="LKX46" s="74"/>
      <c r="LKY46" s="74"/>
      <c r="LKZ46" s="74"/>
      <c r="LLA46" s="74"/>
      <c r="LLB46" s="74"/>
      <c r="LLC46" s="74"/>
      <c r="LLD46" s="74"/>
      <c r="LLE46" s="74"/>
      <c r="LLF46" s="74"/>
      <c r="LLG46" s="74"/>
      <c r="LLH46" s="74"/>
      <c r="LLI46" s="74"/>
      <c r="LLJ46" s="74"/>
      <c r="LLK46" s="74"/>
      <c r="LLL46" s="74"/>
      <c r="LLM46" s="74"/>
      <c r="LLN46" s="74"/>
      <c r="LLO46" s="74"/>
      <c r="LLP46" s="74"/>
      <c r="LLQ46" s="74"/>
      <c r="LLR46" s="74"/>
      <c r="LLS46" s="74"/>
      <c r="LLT46" s="74"/>
      <c r="LLU46" s="74"/>
      <c r="LLV46" s="74"/>
      <c r="LLW46" s="74"/>
      <c r="LLX46" s="74"/>
      <c r="LLY46" s="74"/>
      <c r="LLZ46" s="74"/>
      <c r="LMA46" s="74"/>
      <c r="LMB46" s="74"/>
      <c r="LMC46" s="74"/>
      <c r="LMD46" s="74"/>
      <c r="LME46" s="74"/>
      <c r="LMF46" s="74"/>
      <c r="LMG46" s="74"/>
      <c r="LMH46" s="74"/>
      <c r="LMI46" s="74"/>
      <c r="LMJ46" s="74"/>
      <c r="LMK46" s="74"/>
      <c r="LML46" s="74"/>
      <c r="LMM46" s="74"/>
      <c r="LMN46" s="74"/>
      <c r="LMO46" s="74"/>
      <c r="LMP46" s="74"/>
      <c r="LMQ46" s="74"/>
      <c r="LMR46" s="74"/>
      <c r="LMS46" s="74"/>
      <c r="LMT46" s="74"/>
      <c r="LMU46" s="74"/>
      <c r="LMV46" s="74"/>
      <c r="LMW46" s="74"/>
      <c r="LMX46" s="74"/>
      <c r="LMY46" s="74"/>
      <c r="LMZ46" s="74"/>
      <c r="LNA46" s="74"/>
      <c r="LNB46" s="74"/>
      <c r="LNC46" s="74"/>
      <c r="LND46" s="74"/>
      <c r="LNE46" s="74"/>
      <c r="LNF46" s="74"/>
      <c r="LNG46" s="74"/>
      <c r="LNH46" s="74"/>
      <c r="LNI46" s="74"/>
      <c r="LNJ46" s="74"/>
      <c r="LNK46" s="74"/>
      <c r="LNL46" s="74"/>
      <c r="LNM46" s="74"/>
      <c r="LNN46" s="74"/>
      <c r="LNO46" s="74"/>
      <c r="LNP46" s="74"/>
      <c r="LNQ46" s="74"/>
      <c r="LNR46" s="74"/>
      <c r="LNS46" s="74"/>
      <c r="LNT46" s="74"/>
      <c r="LNU46" s="74"/>
      <c r="LNV46" s="74"/>
      <c r="LNW46" s="74"/>
      <c r="LNX46" s="74"/>
      <c r="LNY46" s="74"/>
      <c r="LNZ46" s="74"/>
      <c r="LOA46" s="74"/>
      <c r="LOB46" s="74"/>
      <c r="LOC46" s="74"/>
      <c r="LOD46" s="74"/>
      <c r="LOE46" s="74"/>
      <c r="LOF46" s="74"/>
      <c r="LOG46" s="74"/>
      <c r="LOH46" s="74"/>
      <c r="LOI46" s="74"/>
      <c r="LOJ46" s="74"/>
      <c r="LOK46" s="74"/>
      <c r="LOL46" s="74"/>
      <c r="LOM46" s="74"/>
      <c r="LON46" s="74"/>
      <c r="LOO46" s="74"/>
      <c r="LOP46" s="74"/>
      <c r="LOQ46" s="74"/>
      <c r="LOR46" s="74"/>
      <c r="LOS46" s="74"/>
      <c r="LOT46" s="74"/>
      <c r="LOU46" s="74"/>
      <c r="LOV46" s="74"/>
      <c r="LOW46" s="74"/>
      <c r="LOX46" s="74"/>
      <c r="LOY46" s="74"/>
      <c r="LOZ46" s="74"/>
      <c r="LPA46" s="74"/>
      <c r="LPB46" s="74"/>
      <c r="LPC46" s="74"/>
      <c r="LPD46" s="74"/>
      <c r="LPE46" s="74"/>
      <c r="LPF46" s="74"/>
      <c r="LPG46" s="74"/>
      <c r="LPH46" s="74"/>
      <c r="LPI46" s="74"/>
      <c r="LPJ46" s="74"/>
      <c r="LPK46" s="74"/>
      <c r="LPL46" s="74"/>
      <c r="LPM46" s="74"/>
      <c r="LPN46" s="74"/>
      <c r="LPO46" s="74"/>
      <c r="LPP46" s="74"/>
      <c r="LPQ46" s="74"/>
      <c r="LPR46" s="74"/>
      <c r="LPS46" s="74"/>
      <c r="LPT46" s="74"/>
      <c r="LPU46" s="74"/>
      <c r="LPV46" s="74"/>
      <c r="LPW46" s="74"/>
      <c r="LPX46" s="74"/>
      <c r="LPY46" s="74"/>
      <c r="LPZ46" s="74"/>
      <c r="LQA46" s="74"/>
      <c r="LQB46" s="74"/>
      <c r="LQC46" s="74"/>
      <c r="LQD46" s="74"/>
      <c r="LQE46" s="74"/>
      <c r="LQF46" s="74"/>
      <c r="LQG46" s="74"/>
      <c r="LQH46" s="74"/>
      <c r="LQI46" s="74"/>
      <c r="LQJ46" s="74"/>
      <c r="LQK46" s="74"/>
      <c r="LQL46" s="74"/>
      <c r="LQM46" s="74"/>
      <c r="LQN46" s="74"/>
      <c r="LQO46" s="74"/>
      <c r="LQP46" s="74"/>
      <c r="LQQ46" s="74"/>
      <c r="LQR46" s="74"/>
      <c r="LQS46" s="74"/>
      <c r="LQT46" s="74"/>
      <c r="LQU46" s="74"/>
      <c r="LQV46" s="74"/>
      <c r="LQW46" s="74"/>
      <c r="LQX46" s="74"/>
      <c r="LQY46" s="74"/>
      <c r="LQZ46" s="74"/>
      <c r="LRA46" s="74"/>
      <c r="LRB46" s="74"/>
      <c r="LRC46" s="74"/>
      <c r="LRD46" s="74"/>
      <c r="LRE46" s="74"/>
      <c r="LRF46" s="74"/>
      <c r="LRG46" s="74"/>
      <c r="LRH46" s="74"/>
      <c r="LRI46" s="74"/>
      <c r="LRJ46" s="74"/>
      <c r="LRK46" s="74"/>
      <c r="LRL46" s="74"/>
      <c r="LRM46" s="74"/>
      <c r="LRN46" s="74"/>
      <c r="LRO46" s="74"/>
      <c r="LRP46" s="74"/>
      <c r="LRQ46" s="74"/>
      <c r="LRR46" s="74"/>
      <c r="LRS46" s="74"/>
      <c r="LRT46" s="74"/>
      <c r="LRU46" s="74"/>
      <c r="LRV46" s="74"/>
      <c r="LRW46" s="74"/>
      <c r="LRX46" s="74"/>
      <c r="LRY46" s="74"/>
      <c r="LRZ46" s="74"/>
      <c r="LSA46" s="74"/>
      <c r="LSB46" s="74"/>
      <c r="LSC46" s="74"/>
      <c r="LSD46" s="74"/>
      <c r="LSE46" s="74"/>
      <c r="LSF46" s="74"/>
      <c r="LSG46" s="74"/>
      <c r="LSH46" s="74"/>
      <c r="LSI46" s="74"/>
      <c r="LSJ46" s="74"/>
      <c r="LSK46" s="74"/>
      <c r="LSL46" s="74"/>
      <c r="LSM46" s="74"/>
      <c r="LSN46" s="74"/>
      <c r="LSO46" s="74"/>
      <c r="LSP46" s="74"/>
      <c r="LSQ46" s="74"/>
      <c r="LSR46" s="74"/>
      <c r="LSS46" s="74"/>
      <c r="LST46" s="74"/>
      <c r="LSU46" s="74"/>
      <c r="LSV46" s="74"/>
      <c r="LSW46" s="74"/>
      <c r="LSX46" s="74"/>
      <c r="LSY46" s="74"/>
      <c r="LSZ46" s="74"/>
      <c r="LTA46" s="74"/>
      <c r="LTB46" s="74"/>
      <c r="LTC46" s="74"/>
      <c r="LTD46" s="74"/>
      <c r="LTE46" s="74"/>
      <c r="LTF46" s="74"/>
      <c r="LTG46" s="74"/>
      <c r="LTH46" s="74"/>
      <c r="LTI46" s="74"/>
      <c r="LTJ46" s="74"/>
      <c r="LTK46" s="74"/>
      <c r="LTL46" s="74"/>
      <c r="LTM46" s="74"/>
      <c r="LTN46" s="74"/>
      <c r="LTO46" s="74"/>
      <c r="LTP46" s="74"/>
      <c r="LTQ46" s="74"/>
      <c r="LTR46" s="74"/>
      <c r="LTS46" s="74"/>
      <c r="LTT46" s="74"/>
      <c r="LTU46" s="74"/>
      <c r="LTV46" s="74"/>
      <c r="LTW46" s="74"/>
      <c r="LTX46" s="74"/>
      <c r="LTY46" s="74"/>
      <c r="LTZ46" s="74"/>
      <c r="LUA46" s="74"/>
      <c r="LUB46" s="74"/>
      <c r="LUC46" s="74"/>
      <c r="LUD46" s="74"/>
      <c r="LUE46" s="74"/>
      <c r="LUF46" s="74"/>
      <c r="LUG46" s="74"/>
      <c r="LUH46" s="74"/>
      <c r="LUI46" s="74"/>
      <c r="LUJ46" s="74"/>
      <c r="LUK46" s="74"/>
      <c r="LUL46" s="74"/>
      <c r="LUM46" s="74"/>
      <c r="LUN46" s="74"/>
      <c r="LUO46" s="74"/>
      <c r="LUP46" s="74"/>
      <c r="LUQ46" s="74"/>
      <c r="LUR46" s="74"/>
      <c r="LUS46" s="74"/>
      <c r="LUT46" s="74"/>
      <c r="LUU46" s="74"/>
      <c r="LUV46" s="74"/>
      <c r="LUW46" s="74"/>
      <c r="LUX46" s="74"/>
      <c r="LUY46" s="74"/>
      <c r="LUZ46" s="74"/>
      <c r="LVA46" s="74"/>
      <c r="LVB46" s="74"/>
      <c r="LVC46" s="74"/>
      <c r="LVD46" s="74"/>
      <c r="LVE46" s="74"/>
      <c r="LVF46" s="74"/>
      <c r="LVG46" s="74"/>
      <c r="LVH46" s="74"/>
      <c r="LVI46" s="74"/>
      <c r="LVJ46" s="74"/>
      <c r="LVK46" s="74"/>
      <c r="LVL46" s="74"/>
      <c r="LVM46" s="74"/>
      <c r="LVN46" s="74"/>
      <c r="LVO46" s="74"/>
      <c r="LVP46" s="74"/>
      <c r="LVQ46" s="74"/>
      <c r="LVR46" s="74"/>
      <c r="LVS46" s="74"/>
      <c r="LVT46" s="74"/>
      <c r="LVU46" s="74"/>
      <c r="LVV46" s="74"/>
      <c r="LVW46" s="74"/>
      <c r="LVX46" s="74"/>
      <c r="LVY46" s="74"/>
      <c r="LVZ46" s="74"/>
      <c r="LWA46" s="74"/>
      <c r="LWB46" s="74"/>
      <c r="LWC46" s="74"/>
      <c r="LWD46" s="74"/>
      <c r="LWE46" s="74"/>
      <c r="LWF46" s="74"/>
      <c r="LWG46" s="74"/>
      <c r="LWH46" s="74"/>
      <c r="LWI46" s="74"/>
      <c r="LWJ46" s="74"/>
      <c r="LWK46" s="74"/>
      <c r="LWL46" s="74"/>
      <c r="LWM46" s="74"/>
      <c r="LWN46" s="74"/>
      <c r="LWO46" s="74"/>
      <c r="LWP46" s="74"/>
      <c r="LWQ46" s="74"/>
      <c r="LWR46" s="74"/>
      <c r="LWS46" s="74"/>
      <c r="LWT46" s="74"/>
      <c r="LWU46" s="74"/>
      <c r="LWV46" s="74"/>
      <c r="LWW46" s="74"/>
      <c r="LWX46" s="74"/>
      <c r="LWY46" s="74"/>
      <c r="LWZ46" s="74"/>
      <c r="LXA46" s="74"/>
      <c r="LXB46" s="74"/>
      <c r="LXC46" s="74"/>
      <c r="LXD46" s="74"/>
      <c r="LXE46" s="74"/>
      <c r="LXF46" s="74"/>
      <c r="LXG46" s="74"/>
      <c r="LXH46" s="74"/>
      <c r="LXI46" s="74"/>
      <c r="LXJ46" s="74"/>
      <c r="LXK46" s="74"/>
      <c r="LXL46" s="74"/>
      <c r="LXM46" s="74"/>
      <c r="LXN46" s="74"/>
      <c r="LXO46" s="74"/>
      <c r="LXP46" s="74"/>
      <c r="LXQ46" s="74"/>
      <c r="LXR46" s="74"/>
      <c r="LXS46" s="74"/>
      <c r="LXT46" s="74"/>
      <c r="LXU46" s="74"/>
      <c r="LXV46" s="74"/>
      <c r="LXW46" s="74"/>
      <c r="LXX46" s="74"/>
      <c r="LXY46" s="74"/>
      <c r="LXZ46" s="74"/>
      <c r="LYA46" s="74"/>
      <c r="LYB46" s="74"/>
      <c r="LYC46" s="74"/>
      <c r="LYD46" s="74"/>
      <c r="LYE46" s="74"/>
      <c r="LYF46" s="74"/>
      <c r="LYG46" s="74"/>
      <c r="LYH46" s="74"/>
      <c r="LYI46" s="74"/>
      <c r="LYJ46" s="74"/>
      <c r="LYK46" s="74"/>
      <c r="LYL46" s="74"/>
      <c r="LYM46" s="74"/>
      <c r="LYN46" s="74"/>
      <c r="LYO46" s="74"/>
      <c r="LYP46" s="74"/>
      <c r="LYQ46" s="74"/>
      <c r="LYR46" s="74"/>
      <c r="LYS46" s="74"/>
      <c r="LYT46" s="74"/>
      <c r="LYU46" s="74"/>
      <c r="LYV46" s="74"/>
      <c r="LYW46" s="74"/>
      <c r="LYX46" s="74"/>
      <c r="LYY46" s="74"/>
      <c r="LYZ46" s="74"/>
      <c r="LZA46" s="74"/>
      <c r="LZB46" s="74"/>
      <c r="LZC46" s="74"/>
      <c r="LZD46" s="74"/>
      <c r="LZE46" s="74"/>
      <c r="LZF46" s="74"/>
      <c r="LZG46" s="74"/>
      <c r="LZH46" s="74"/>
      <c r="LZI46" s="74"/>
      <c r="LZJ46" s="74"/>
      <c r="LZK46" s="74"/>
      <c r="LZL46" s="74"/>
      <c r="LZM46" s="74"/>
      <c r="LZN46" s="74"/>
      <c r="LZO46" s="74"/>
      <c r="LZP46" s="74"/>
      <c r="LZQ46" s="74"/>
      <c r="LZR46" s="74"/>
      <c r="LZS46" s="74"/>
      <c r="LZT46" s="74"/>
      <c r="LZU46" s="74"/>
      <c r="LZV46" s="74"/>
      <c r="LZW46" s="74"/>
      <c r="LZX46" s="74"/>
      <c r="LZY46" s="74"/>
      <c r="LZZ46" s="74"/>
      <c r="MAA46" s="74"/>
      <c r="MAB46" s="74"/>
      <c r="MAC46" s="74"/>
      <c r="MAD46" s="74"/>
      <c r="MAE46" s="74"/>
      <c r="MAF46" s="74"/>
      <c r="MAG46" s="74"/>
      <c r="MAH46" s="74"/>
      <c r="MAI46" s="74"/>
      <c r="MAJ46" s="74"/>
      <c r="MAK46" s="74"/>
      <c r="MAL46" s="74"/>
      <c r="MAM46" s="74"/>
      <c r="MAN46" s="74"/>
      <c r="MAO46" s="74"/>
      <c r="MAP46" s="74"/>
      <c r="MAQ46" s="74"/>
      <c r="MAR46" s="74"/>
      <c r="MAS46" s="74"/>
      <c r="MAT46" s="74"/>
      <c r="MAU46" s="74"/>
      <c r="MAV46" s="74"/>
      <c r="MAW46" s="74"/>
      <c r="MAX46" s="74"/>
      <c r="MAY46" s="74"/>
      <c r="MAZ46" s="74"/>
      <c r="MBA46" s="74"/>
      <c r="MBB46" s="74"/>
      <c r="MBC46" s="74"/>
      <c r="MBD46" s="74"/>
      <c r="MBE46" s="74"/>
      <c r="MBF46" s="74"/>
      <c r="MBG46" s="74"/>
      <c r="MBH46" s="74"/>
      <c r="MBI46" s="74"/>
      <c r="MBJ46" s="74"/>
      <c r="MBK46" s="74"/>
      <c r="MBL46" s="74"/>
      <c r="MBM46" s="74"/>
      <c r="MBN46" s="74"/>
      <c r="MBO46" s="74"/>
      <c r="MBP46" s="74"/>
      <c r="MBQ46" s="74"/>
      <c r="MBR46" s="74"/>
      <c r="MBS46" s="74"/>
      <c r="MBT46" s="74"/>
      <c r="MBU46" s="74"/>
      <c r="MBV46" s="74"/>
      <c r="MBW46" s="74"/>
      <c r="MBX46" s="74"/>
      <c r="MBY46" s="74"/>
      <c r="MBZ46" s="74"/>
      <c r="MCA46" s="74"/>
      <c r="MCB46" s="74"/>
      <c r="MCC46" s="74"/>
      <c r="MCD46" s="74"/>
      <c r="MCE46" s="74"/>
      <c r="MCF46" s="74"/>
      <c r="MCG46" s="74"/>
      <c r="MCH46" s="74"/>
      <c r="MCI46" s="74"/>
      <c r="MCJ46" s="74"/>
      <c r="MCK46" s="74"/>
      <c r="MCL46" s="74"/>
      <c r="MCM46" s="74"/>
      <c r="MCN46" s="74"/>
      <c r="MCO46" s="74"/>
      <c r="MCP46" s="74"/>
      <c r="MCQ46" s="74"/>
      <c r="MCR46" s="74"/>
      <c r="MCS46" s="74"/>
      <c r="MCT46" s="74"/>
      <c r="MCU46" s="74"/>
      <c r="MCV46" s="74"/>
      <c r="MCW46" s="74"/>
      <c r="MCX46" s="74"/>
      <c r="MCY46" s="74"/>
      <c r="MCZ46" s="74"/>
      <c r="MDA46" s="74"/>
      <c r="MDB46" s="74"/>
      <c r="MDC46" s="74"/>
      <c r="MDD46" s="74"/>
      <c r="MDE46" s="74"/>
      <c r="MDF46" s="74"/>
      <c r="MDG46" s="74"/>
      <c r="MDH46" s="74"/>
      <c r="MDI46" s="74"/>
      <c r="MDJ46" s="74"/>
      <c r="MDK46" s="74"/>
      <c r="MDL46" s="74"/>
      <c r="MDM46" s="74"/>
      <c r="MDN46" s="74"/>
      <c r="MDO46" s="74"/>
      <c r="MDP46" s="74"/>
      <c r="MDQ46" s="74"/>
      <c r="MDR46" s="74"/>
      <c r="MDS46" s="74"/>
      <c r="MDT46" s="74"/>
      <c r="MDU46" s="74"/>
      <c r="MDV46" s="74"/>
      <c r="MDW46" s="74"/>
      <c r="MDX46" s="74"/>
      <c r="MDY46" s="74"/>
      <c r="MDZ46" s="74"/>
      <c r="MEA46" s="74"/>
      <c r="MEB46" s="74"/>
      <c r="MEC46" s="74"/>
      <c r="MED46" s="74"/>
      <c r="MEE46" s="74"/>
      <c r="MEF46" s="74"/>
      <c r="MEG46" s="74"/>
      <c r="MEH46" s="74"/>
      <c r="MEI46" s="74"/>
      <c r="MEJ46" s="74"/>
      <c r="MEK46" s="74"/>
      <c r="MEL46" s="74"/>
      <c r="MEM46" s="74"/>
      <c r="MEN46" s="74"/>
      <c r="MEO46" s="74"/>
      <c r="MEP46" s="74"/>
      <c r="MEQ46" s="74"/>
      <c r="MER46" s="74"/>
      <c r="MES46" s="74"/>
      <c r="MET46" s="74"/>
      <c r="MEU46" s="74"/>
      <c r="MEV46" s="74"/>
      <c r="MEW46" s="74"/>
      <c r="MEX46" s="74"/>
      <c r="MEY46" s="74"/>
      <c r="MEZ46" s="74"/>
      <c r="MFA46" s="74"/>
      <c r="MFB46" s="74"/>
      <c r="MFC46" s="74"/>
      <c r="MFD46" s="74"/>
      <c r="MFE46" s="74"/>
      <c r="MFF46" s="74"/>
      <c r="MFG46" s="74"/>
      <c r="MFH46" s="74"/>
      <c r="MFI46" s="74"/>
      <c r="MFJ46" s="74"/>
      <c r="MFK46" s="74"/>
      <c r="MFL46" s="74"/>
      <c r="MFM46" s="74"/>
      <c r="MFN46" s="74"/>
      <c r="MFO46" s="74"/>
      <c r="MFP46" s="74"/>
      <c r="MFQ46" s="74"/>
      <c r="MFR46" s="74"/>
      <c r="MFS46" s="74"/>
      <c r="MFT46" s="74"/>
      <c r="MFU46" s="74"/>
      <c r="MFV46" s="74"/>
      <c r="MFW46" s="74"/>
      <c r="MFX46" s="74"/>
      <c r="MFY46" s="74"/>
      <c r="MFZ46" s="74"/>
      <c r="MGA46" s="74"/>
      <c r="MGB46" s="74"/>
      <c r="MGC46" s="74"/>
      <c r="MGD46" s="74"/>
      <c r="MGE46" s="74"/>
      <c r="MGF46" s="74"/>
      <c r="MGG46" s="74"/>
      <c r="MGH46" s="74"/>
      <c r="MGI46" s="74"/>
      <c r="MGJ46" s="74"/>
      <c r="MGK46" s="74"/>
      <c r="MGL46" s="74"/>
      <c r="MGM46" s="74"/>
      <c r="MGN46" s="74"/>
      <c r="MGO46" s="74"/>
      <c r="MGP46" s="74"/>
      <c r="MGQ46" s="74"/>
      <c r="MGR46" s="74"/>
      <c r="MGS46" s="74"/>
      <c r="MGT46" s="74"/>
      <c r="MGU46" s="74"/>
      <c r="MGV46" s="74"/>
      <c r="MGW46" s="74"/>
      <c r="MGX46" s="74"/>
      <c r="MGY46" s="74"/>
      <c r="MGZ46" s="74"/>
      <c r="MHA46" s="74"/>
      <c r="MHB46" s="74"/>
      <c r="MHC46" s="74"/>
      <c r="MHD46" s="74"/>
      <c r="MHE46" s="74"/>
      <c r="MHF46" s="74"/>
      <c r="MHG46" s="74"/>
      <c r="MHH46" s="74"/>
      <c r="MHI46" s="74"/>
      <c r="MHJ46" s="74"/>
      <c r="MHK46" s="74"/>
      <c r="MHL46" s="74"/>
      <c r="MHM46" s="74"/>
      <c r="MHN46" s="74"/>
      <c r="MHO46" s="74"/>
      <c r="MHP46" s="74"/>
      <c r="MHQ46" s="74"/>
      <c r="MHR46" s="74"/>
      <c r="MHS46" s="74"/>
      <c r="MHT46" s="74"/>
      <c r="MHU46" s="74"/>
      <c r="MHV46" s="74"/>
      <c r="MHW46" s="74"/>
      <c r="MHX46" s="74"/>
      <c r="MHY46" s="74"/>
      <c r="MHZ46" s="74"/>
      <c r="MIA46" s="74"/>
      <c r="MIB46" s="74"/>
      <c r="MIC46" s="74"/>
      <c r="MID46" s="74"/>
      <c r="MIE46" s="74"/>
      <c r="MIF46" s="74"/>
      <c r="MIG46" s="74"/>
      <c r="MIH46" s="74"/>
      <c r="MII46" s="74"/>
      <c r="MIJ46" s="74"/>
      <c r="MIK46" s="74"/>
      <c r="MIL46" s="74"/>
      <c r="MIM46" s="74"/>
      <c r="MIN46" s="74"/>
      <c r="MIO46" s="74"/>
      <c r="MIP46" s="74"/>
      <c r="MIQ46" s="74"/>
      <c r="MIR46" s="74"/>
      <c r="MIS46" s="74"/>
      <c r="MIT46" s="74"/>
      <c r="MIU46" s="74"/>
      <c r="MIV46" s="74"/>
      <c r="MIW46" s="74"/>
      <c r="MIX46" s="74"/>
      <c r="MIY46" s="74"/>
      <c r="MIZ46" s="74"/>
      <c r="MJA46" s="74"/>
      <c r="MJB46" s="74"/>
      <c r="MJC46" s="74"/>
      <c r="MJD46" s="74"/>
      <c r="MJE46" s="74"/>
      <c r="MJF46" s="74"/>
      <c r="MJG46" s="74"/>
      <c r="MJH46" s="74"/>
      <c r="MJI46" s="74"/>
      <c r="MJJ46" s="74"/>
      <c r="MJK46" s="74"/>
      <c r="MJL46" s="74"/>
      <c r="MJM46" s="74"/>
      <c r="MJN46" s="74"/>
      <c r="MJO46" s="74"/>
      <c r="MJP46" s="74"/>
      <c r="MJQ46" s="74"/>
      <c r="MJR46" s="74"/>
      <c r="MJS46" s="74"/>
      <c r="MJT46" s="74"/>
      <c r="MJU46" s="74"/>
      <c r="MJV46" s="74"/>
      <c r="MJW46" s="74"/>
      <c r="MJX46" s="74"/>
      <c r="MJY46" s="74"/>
      <c r="MJZ46" s="74"/>
      <c r="MKA46" s="74"/>
      <c r="MKB46" s="74"/>
      <c r="MKC46" s="74"/>
      <c r="MKD46" s="74"/>
      <c r="MKE46" s="74"/>
      <c r="MKF46" s="74"/>
      <c r="MKG46" s="74"/>
      <c r="MKH46" s="74"/>
      <c r="MKI46" s="74"/>
      <c r="MKJ46" s="74"/>
      <c r="MKK46" s="74"/>
      <c r="MKL46" s="74"/>
      <c r="MKM46" s="74"/>
      <c r="MKN46" s="74"/>
      <c r="MKO46" s="74"/>
      <c r="MKP46" s="74"/>
      <c r="MKQ46" s="74"/>
      <c r="MKR46" s="74"/>
      <c r="MKS46" s="74"/>
      <c r="MKT46" s="74"/>
      <c r="MKU46" s="74"/>
      <c r="MKV46" s="74"/>
      <c r="MKW46" s="74"/>
      <c r="MKX46" s="74"/>
      <c r="MKY46" s="74"/>
      <c r="MKZ46" s="74"/>
      <c r="MLA46" s="74"/>
      <c r="MLB46" s="74"/>
      <c r="MLC46" s="74"/>
      <c r="MLD46" s="74"/>
      <c r="MLE46" s="74"/>
      <c r="MLF46" s="74"/>
      <c r="MLG46" s="74"/>
      <c r="MLH46" s="74"/>
      <c r="MLI46" s="74"/>
      <c r="MLJ46" s="74"/>
      <c r="MLK46" s="74"/>
      <c r="MLL46" s="74"/>
      <c r="MLM46" s="74"/>
      <c r="MLN46" s="74"/>
      <c r="MLO46" s="74"/>
      <c r="MLP46" s="74"/>
      <c r="MLQ46" s="74"/>
      <c r="MLR46" s="74"/>
      <c r="MLS46" s="74"/>
      <c r="MLT46" s="74"/>
      <c r="MLU46" s="74"/>
      <c r="MLV46" s="74"/>
      <c r="MLW46" s="74"/>
      <c r="MLX46" s="74"/>
      <c r="MLY46" s="74"/>
      <c r="MLZ46" s="74"/>
      <c r="MMA46" s="74"/>
      <c r="MMB46" s="74"/>
      <c r="MMC46" s="74"/>
      <c r="MMD46" s="74"/>
      <c r="MME46" s="74"/>
      <c r="MMF46" s="74"/>
      <c r="MMG46" s="74"/>
      <c r="MMH46" s="74"/>
      <c r="MMI46" s="74"/>
      <c r="MMJ46" s="74"/>
      <c r="MMK46" s="74"/>
      <c r="MML46" s="74"/>
      <c r="MMM46" s="74"/>
      <c r="MMN46" s="74"/>
      <c r="MMO46" s="74"/>
      <c r="MMP46" s="74"/>
      <c r="MMQ46" s="74"/>
      <c r="MMR46" s="74"/>
      <c r="MMS46" s="74"/>
      <c r="MMT46" s="74"/>
      <c r="MMU46" s="74"/>
      <c r="MMV46" s="74"/>
      <c r="MMW46" s="74"/>
      <c r="MMX46" s="74"/>
      <c r="MMY46" s="74"/>
      <c r="MMZ46" s="74"/>
      <c r="MNA46" s="74"/>
      <c r="MNB46" s="74"/>
      <c r="MNC46" s="74"/>
      <c r="MND46" s="74"/>
      <c r="MNE46" s="74"/>
      <c r="MNF46" s="74"/>
      <c r="MNG46" s="74"/>
      <c r="MNH46" s="74"/>
      <c r="MNI46" s="74"/>
      <c r="MNJ46" s="74"/>
      <c r="MNK46" s="74"/>
      <c r="MNL46" s="74"/>
      <c r="MNM46" s="74"/>
      <c r="MNN46" s="74"/>
      <c r="MNO46" s="74"/>
      <c r="MNP46" s="74"/>
      <c r="MNQ46" s="74"/>
      <c r="MNR46" s="74"/>
      <c r="MNS46" s="74"/>
      <c r="MNT46" s="74"/>
      <c r="MNU46" s="74"/>
      <c r="MNV46" s="74"/>
      <c r="MNW46" s="74"/>
      <c r="MNX46" s="74"/>
      <c r="MNY46" s="74"/>
      <c r="MNZ46" s="74"/>
      <c r="MOA46" s="74"/>
      <c r="MOB46" s="74"/>
      <c r="MOC46" s="74"/>
      <c r="MOD46" s="74"/>
      <c r="MOE46" s="74"/>
      <c r="MOF46" s="74"/>
      <c r="MOG46" s="74"/>
      <c r="MOH46" s="74"/>
      <c r="MOI46" s="74"/>
      <c r="MOJ46" s="74"/>
      <c r="MOK46" s="74"/>
      <c r="MOL46" s="74"/>
      <c r="MOM46" s="74"/>
      <c r="MON46" s="74"/>
      <c r="MOO46" s="74"/>
      <c r="MOP46" s="74"/>
      <c r="MOQ46" s="74"/>
      <c r="MOR46" s="74"/>
      <c r="MOS46" s="74"/>
      <c r="MOT46" s="74"/>
      <c r="MOU46" s="74"/>
      <c r="MOV46" s="74"/>
      <c r="MOW46" s="74"/>
      <c r="MOX46" s="74"/>
      <c r="MOY46" s="74"/>
      <c r="MOZ46" s="74"/>
      <c r="MPA46" s="74"/>
      <c r="MPB46" s="74"/>
      <c r="MPC46" s="74"/>
      <c r="MPD46" s="74"/>
      <c r="MPE46" s="74"/>
      <c r="MPF46" s="74"/>
      <c r="MPG46" s="74"/>
      <c r="MPH46" s="74"/>
      <c r="MPI46" s="74"/>
      <c r="MPJ46" s="74"/>
      <c r="MPK46" s="74"/>
      <c r="MPL46" s="74"/>
      <c r="MPM46" s="74"/>
      <c r="MPN46" s="74"/>
      <c r="MPO46" s="74"/>
      <c r="MPP46" s="74"/>
      <c r="MPQ46" s="74"/>
      <c r="MPR46" s="74"/>
      <c r="MPS46" s="74"/>
      <c r="MPT46" s="74"/>
      <c r="MPU46" s="74"/>
      <c r="MPV46" s="74"/>
      <c r="MPW46" s="74"/>
      <c r="MPX46" s="74"/>
      <c r="MPY46" s="74"/>
      <c r="MPZ46" s="74"/>
      <c r="MQA46" s="74"/>
      <c r="MQB46" s="74"/>
      <c r="MQC46" s="74"/>
      <c r="MQD46" s="74"/>
      <c r="MQE46" s="74"/>
      <c r="MQF46" s="74"/>
      <c r="MQG46" s="74"/>
      <c r="MQH46" s="74"/>
      <c r="MQI46" s="74"/>
      <c r="MQJ46" s="74"/>
      <c r="MQK46" s="74"/>
      <c r="MQL46" s="74"/>
      <c r="MQM46" s="74"/>
      <c r="MQN46" s="74"/>
      <c r="MQO46" s="74"/>
      <c r="MQP46" s="74"/>
      <c r="MQQ46" s="74"/>
      <c r="MQR46" s="74"/>
      <c r="MQS46" s="74"/>
      <c r="MQT46" s="74"/>
      <c r="MQU46" s="74"/>
      <c r="MQV46" s="74"/>
      <c r="MQW46" s="74"/>
      <c r="MQX46" s="74"/>
      <c r="MQY46" s="74"/>
      <c r="MQZ46" s="74"/>
      <c r="MRA46" s="74"/>
      <c r="MRB46" s="74"/>
      <c r="MRC46" s="74"/>
      <c r="MRD46" s="74"/>
      <c r="MRE46" s="74"/>
      <c r="MRF46" s="74"/>
      <c r="MRG46" s="74"/>
      <c r="MRH46" s="74"/>
      <c r="MRI46" s="74"/>
      <c r="MRJ46" s="74"/>
      <c r="MRK46" s="74"/>
      <c r="MRL46" s="74"/>
      <c r="MRM46" s="74"/>
      <c r="MRN46" s="74"/>
      <c r="MRO46" s="74"/>
      <c r="MRP46" s="74"/>
      <c r="MRQ46" s="74"/>
      <c r="MRR46" s="74"/>
      <c r="MRS46" s="74"/>
      <c r="MRT46" s="74"/>
      <c r="MRU46" s="74"/>
      <c r="MRV46" s="74"/>
      <c r="MRW46" s="74"/>
      <c r="MRX46" s="74"/>
      <c r="MRY46" s="74"/>
      <c r="MRZ46" s="74"/>
      <c r="MSA46" s="74"/>
      <c r="MSB46" s="74"/>
      <c r="MSC46" s="74"/>
      <c r="MSD46" s="74"/>
      <c r="MSE46" s="74"/>
      <c r="MSF46" s="74"/>
      <c r="MSG46" s="74"/>
      <c r="MSH46" s="74"/>
      <c r="MSI46" s="74"/>
      <c r="MSJ46" s="74"/>
      <c r="MSK46" s="74"/>
      <c r="MSL46" s="74"/>
      <c r="MSM46" s="74"/>
      <c r="MSN46" s="74"/>
      <c r="MSO46" s="74"/>
      <c r="MSP46" s="74"/>
      <c r="MSQ46" s="74"/>
      <c r="MSR46" s="74"/>
      <c r="MSS46" s="74"/>
      <c r="MST46" s="74"/>
      <c r="MSU46" s="74"/>
      <c r="MSV46" s="74"/>
      <c r="MSW46" s="74"/>
      <c r="MSX46" s="74"/>
      <c r="MSY46" s="74"/>
      <c r="MSZ46" s="74"/>
      <c r="MTA46" s="74"/>
      <c r="MTB46" s="74"/>
      <c r="MTC46" s="74"/>
      <c r="MTD46" s="74"/>
      <c r="MTE46" s="74"/>
      <c r="MTF46" s="74"/>
      <c r="MTG46" s="74"/>
      <c r="MTH46" s="74"/>
      <c r="MTI46" s="74"/>
      <c r="MTJ46" s="74"/>
      <c r="MTK46" s="74"/>
      <c r="MTL46" s="74"/>
      <c r="MTM46" s="74"/>
      <c r="MTN46" s="74"/>
      <c r="MTO46" s="74"/>
      <c r="MTP46" s="74"/>
      <c r="MTQ46" s="74"/>
      <c r="MTR46" s="74"/>
      <c r="MTS46" s="74"/>
      <c r="MTT46" s="74"/>
      <c r="MTU46" s="74"/>
      <c r="MTV46" s="74"/>
      <c r="MTW46" s="74"/>
      <c r="MTX46" s="74"/>
      <c r="MTY46" s="74"/>
      <c r="MTZ46" s="74"/>
      <c r="MUA46" s="74"/>
      <c r="MUB46" s="74"/>
      <c r="MUC46" s="74"/>
      <c r="MUD46" s="74"/>
      <c r="MUE46" s="74"/>
      <c r="MUF46" s="74"/>
      <c r="MUG46" s="74"/>
      <c r="MUH46" s="74"/>
      <c r="MUI46" s="74"/>
      <c r="MUJ46" s="74"/>
      <c r="MUK46" s="74"/>
      <c r="MUL46" s="74"/>
      <c r="MUM46" s="74"/>
      <c r="MUN46" s="74"/>
      <c r="MUO46" s="74"/>
      <c r="MUP46" s="74"/>
      <c r="MUQ46" s="74"/>
      <c r="MUR46" s="74"/>
      <c r="MUS46" s="74"/>
      <c r="MUT46" s="74"/>
      <c r="MUU46" s="74"/>
      <c r="MUV46" s="74"/>
      <c r="MUW46" s="74"/>
      <c r="MUX46" s="74"/>
      <c r="MUY46" s="74"/>
      <c r="MUZ46" s="74"/>
      <c r="MVA46" s="74"/>
      <c r="MVB46" s="74"/>
      <c r="MVC46" s="74"/>
      <c r="MVD46" s="74"/>
      <c r="MVE46" s="74"/>
      <c r="MVF46" s="74"/>
      <c r="MVG46" s="74"/>
      <c r="MVH46" s="74"/>
      <c r="MVI46" s="74"/>
      <c r="MVJ46" s="74"/>
      <c r="MVK46" s="74"/>
      <c r="MVL46" s="74"/>
      <c r="MVM46" s="74"/>
      <c r="MVN46" s="74"/>
      <c r="MVO46" s="74"/>
      <c r="MVP46" s="74"/>
      <c r="MVQ46" s="74"/>
      <c r="MVR46" s="74"/>
      <c r="MVS46" s="74"/>
      <c r="MVT46" s="74"/>
      <c r="MVU46" s="74"/>
      <c r="MVV46" s="74"/>
      <c r="MVW46" s="74"/>
      <c r="MVX46" s="74"/>
      <c r="MVY46" s="74"/>
      <c r="MVZ46" s="74"/>
      <c r="MWA46" s="74"/>
      <c r="MWB46" s="74"/>
      <c r="MWC46" s="74"/>
      <c r="MWD46" s="74"/>
      <c r="MWE46" s="74"/>
      <c r="MWF46" s="74"/>
      <c r="MWG46" s="74"/>
      <c r="MWH46" s="74"/>
      <c r="MWI46" s="74"/>
      <c r="MWJ46" s="74"/>
      <c r="MWK46" s="74"/>
      <c r="MWL46" s="74"/>
      <c r="MWM46" s="74"/>
      <c r="MWN46" s="74"/>
      <c r="MWO46" s="74"/>
      <c r="MWP46" s="74"/>
      <c r="MWQ46" s="74"/>
      <c r="MWR46" s="74"/>
      <c r="MWS46" s="74"/>
      <c r="MWT46" s="74"/>
      <c r="MWU46" s="74"/>
      <c r="MWV46" s="74"/>
      <c r="MWW46" s="74"/>
      <c r="MWX46" s="74"/>
      <c r="MWY46" s="74"/>
      <c r="MWZ46" s="74"/>
      <c r="MXA46" s="74"/>
      <c r="MXB46" s="74"/>
      <c r="MXC46" s="74"/>
      <c r="MXD46" s="74"/>
      <c r="MXE46" s="74"/>
      <c r="MXF46" s="74"/>
      <c r="MXG46" s="74"/>
      <c r="MXH46" s="74"/>
      <c r="MXI46" s="74"/>
      <c r="MXJ46" s="74"/>
      <c r="MXK46" s="74"/>
      <c r="MXL46" s="74"/>
      <c r="MXM46" s="74"/>
      <c r="MXN46" s="74"/>
      <c r="MXO46" s="74"/>
      <c r="MXP46" s="74"/>
      <c r="MXQ46" s="74"/>
      <c r="MXR46" s="74"/>
      <c r="MXS46" s="74"/>
      <c r="MXT46" s="74"/>
      <c r="MXU46" s="74"/>
      <c r="MXV46" s="74"/>
      <c r="MXW46" s="74"/>
      <c r="MXX46" s="74"/>
      <c r="MXY46" s="74"/>
      <c r="MXZ46" s="74"/>
      <c r="MYA46" s="74"/>
      <c r="MYB46" s="74"/>
      <c r="MYC46" s="74"/>
      <c r="MYD46" s="74"/>
      <c r="MYE46" s="74"/>
      <c r="MYF46" s="74"/>
      <c r="MYG46" s="74"/>
      <c r="MYH46" s="74"/>
      <c r="MYI46" s="74"/>
      <c r="MYJ46" s="74"/>
      <c r="MYK46" s="74"/>
      <c r="MYL46" s="74"/>
      <c r="MYM46" s="74"/>
      <c r="MYN46" s="74"/>
      <c r="MYO46" s="74"/>
      <c r="MYP46" s="74"/>
      <c r="MYQ46" s="74"/>
      <c r="MYR46" s="74"/>
      <c r="MYS46" s="74"/>
      <c r="MYT46" s="74"/>
      <c r="MYU46" s="74"/>
      <c r="MYV46" s="74"/>
      <c r="MYW46" s="74"/>
      <c r="MYX46" s="74"/>
      <c r="MYY46" s="74"/>
      <c r="MYZ46" s="74"/>
      <c r="MZA46" s="74"/>
      <c r="MZB46" s="74"/>
      <c r="MZC46" s="74"/>
      <c r="MZD46" s="74"/>
      <c r="MZE46" s="74"/>
      <c r="MZF46" s="74"/>
      <c r="MZG46" s="74"/>
      <c r="MZH46" s="74"/>
      <c r="MZI46" s="74"/>
      <c r="MZJ46" s="74"/>
      <c r="MZK46" s="74"/>
      <c r="MZL46" s="74"/>
      <c r="MZM46" s="74"/>
      <c r="MZN46" s="74"/>
      <c r="MZO46" s="74"/>
      <c r="MZP46" s="74"/>
      <c r="MZQ46" s="74"/>
      <c r="MZR46" s="74"/>
      <c r="MZS46" s="74"/>
      <c r="MZT46" s="74"/>
      <c r="MZU46" s="74"/>
      <c r="MZV46" s="74"/>
      <c r="MZW46" s="74"/>
      <c r="MZX46" s="74"/>
      <c r="MZY46" s="74"/>
      <c r="MZZ46" s="74"/>
      <c r="NAA46" s="74"/>
      <c r="NAB46" s="74"/>
      <c r="NAC46" s="74"/>
      <c r="NAD46" s="74"/>
      <c r="NAE46" s="74"/>
      <c r="NAF46" s="74"/>
      <c r="NAG46" s="74"/>
      <c r="NAH46" s="74"/>
      <c r="NAI46" s="74"/>
      <c r="NAJ46" s="74"/>
      <c r="NAK46" s="74"/>
      <c r="NAL46" s="74"/>
      <c r="NAM46" s="74"/>
      <c r="NAN46" s="74"/>
      <c r="NAO46" s="74"/>
      <c r="NAP46" s="74"/>
      <c r="NAQ46" s="74"/>
      <c r="NAR46" s="74"/>
      <c r="NAS46" s="74"/>
      <c r="NAT46" s="74"/>
      <c r="NAU46" s="74"/>
      <c r="NAV46" s="74"/>
      <c r="NAW46" s="74"/>
      <c r="NAX46" s="74"/>
      <c r="NAY46" s="74"/>
      <c r="NAZ46" s="74"/>
      <c r="NBA46" s="74"/>
      <c r="NBB46" s="74"/>
      <c r="NBC46" s="74"/>
      <c r="NBD46" s="74"/>
      <c r="NBE46" s="74"/>
      <c r="NBF46" s="74"/>
      <c r="NBG46" s="74"/>
      <c r="NBH46" s="74"/>
      <c r="NBI46" s="74"/>
      <c r="NBJ46" s="74"/>
      <c r="NBK46" s="74"/>
      <c r="NBL46" s="74"/>
      <c r="NBM46" s="74"/>
      <c r="NBN46" s="74"/>
      <c r="NBO46" s="74"/>
      <c r="NBP46" s="74"/>
      <c r="NBQ46" s="74"/>
      <c r="NBR46" s="74"/>
      <c r="NBS46" s="74"/>
      <c r="NBT46" s="74"/>
      <c r="NBU46" s="74"/>
      <c r="NBV46" s="74"/>
      <c r="NBW46" s="74"/>
      <c r="NBX46" s="74"/>
      <c r="NBY46" s="74"/>
      <c r="NBZ46" s="74"/>
      <c r="NCA46" s="74"/>
      <c r="NCB46" s="74"/>
      <c r="NCC46" s="74"/>
      <c r="NCD46" s="74"/>
      <c r="NCE46" s="74"/>
      <c r="NCF46" s="74"/>
      <c r="NCG46" s="74"/>
      <c r="NCH46" s="74"/>
      <c r="NCI46" s="74"/>
      <c r="NCJ46" s="74"/>
      <c r="NCK46" s="74"/>
      <c r="NCL46" s="74"/>
      <c r="NCM46" s="74"/>
      <c r="NCN46" s="74"/>
      <c r="NCO46" s="74"/>
      <c r="NCP46" s="74"/>
      <c r="NCQ46" s="74"/>
      <c r="NCR46" s="74"/>
      <c r="NCS46" s="74"/>
      <c r="NCT46" s="74"/>
      <c r="NCU46" s="74"/>
      <c r="NCV46" s="74"/>
      <c r="NCW46" s="74"/>
      <c r="NCX46" s="74"/>
      <c r="NCY46" s="74"/>
      <c r="NCZ46" s="74"/>
      <c r="NDA46" s="74"/>
      <c r="NDB46" s="74"/>
      <c r="NDC46" s="74"/>
      <c r="NDD46" s="74"/>
      <c r="NDE46" s="74"/>
      <c r="NDF46" s="74"/>
      <c r="NDG46" s="74"/>
      <c r="NDH46" s="74"/>
      <c r="NDI46" s="74"/>
      <c r="NDJ46" s="74"/>
      <c r="NDK46" s="74"/>
      <c r="NDL46" s="74"/>
      <c r="NDM46" s="74"/>
      <c r="NDN46" s="74"/>
      <c r="NDO46" s="74"/>
      <c r="NDP46" s="74"/>
      <c r="NDQ46" s="74"/>
      <c r="NDR46" s="74"/>
      <c r="NDS46" s="74"/>
      <c r="NDT46" s="74"/>
      <c r="NDU46" s="74"/>
      <c r="NDV46" s="74"/>
      <c r="NDW46" s="74"/>
      <c r="NDX46" s="74"/>
      <c r="NDY46" s="74"/>
      <c r="NDZ46" s="74"/>
      <c r="NEA46" s="74"/>
      <c r="NEB46" s="74"/>
      <c r="NEC46" s="74"/>
      <c r="NED46" s="74"/>
      <c r="NEE46" s="74"/>
      <c r="NEF46" s="74"/>
      <c r="NEG46" s="74"/>
      <c r="NEH46" s="74"/>
      <c r="NEI46" s="74"/>
      <c r="NEJ46" s="74"/>
      <c r="NEK46" s="74"/>
      <c r="NEL46" s="74"/>
      <c r="NEM46" s="74"/>
      <c r="NEN46" s="74"/>
      <c r="NEO46" s="74"/>
      <c r="NEP46" s="74"/>
      <c r="NEQ46" s="74"/>
      <c r="NER46" s="74"/>
      <c r="NES46" s="74"/>
      <c r="NET46" s="74"/>
      <c r="NEU46" s="74"/>
      <c r="NEV46" s="74"/>
      <c r="NEW46" s="74"/>
      <c r="NEX46" s="74"/>
      <c r="NEY46" s="74"/>
      <c r="NEZ46" s="74"/>
      <c r="NFA46" s="74"/>
      <c r="NFB46" s="74"/>
      <c r="NFC46" s="74"/>
      <c r="NFD46" s="74"/>
      <c r="NFE46" s="74"/>
      <c r="NFF46" s="74"/>
      <c r="NFG46" s="74"/>
      <c r="NFH46" s="74"/>
      <c r="NFI46" s="74"/>
      <c r="NFJ46" s="74"/>
      <c r="NFK46" s="74"/>
      <c r="NFL46" s="74"/>
      <c r="NFM46" s="74"/>
      <c r="NFN46" s="74"/>
      <c r="NFO46" s="74"/>
      <c r="NFP46" s="74"/>
      <c r="NFQ46" s="74"/>
      <c r="NFR46" s="74"/>
      <c r="NFS46" s="74"/>
      <c r="NFT46" s="74"/>
      <c r="NFU46" s="74"/>
      <c r="NFV46" s="74"/>
      <c r="NFW46" s="74"/>
      <c r="NFX46" s="74"/>
      <c r="NFY46" s="74"/>
      <c r="NFZ46" s="74"/>
      <c r="NGA46" s="74"/>
      <c r="NGB46" s="74"/>
      <c r="NGC46" s="74"/>
      <c r="NGD46" s="74"/>
      <c r="NGE46" s="74"/>
      <c r="NGF46" s="74"/>
      <c r="NGG46" s="74"/>
      <c r="NGH46" s="74"/>
      <c r="NGI46" s="74"/>
      <c r="NGJ46" s="74"/>
      <c r="NGK46" s="74"/>
      <c r="NGL46" s="74"/>
      <c r="NGM46" s="74"/>
      <c r="NGN46" s="74"/>
      <c r="NGO46" s="74"/>
      <c r="NGP46" s="74"/>
      <c r="NGQ46" s="74"/>
      <c r="NGR46" s="74"/>
      <c r="NGS46" s="74"/>
      <c r="NGT46" s="74"/>
      <c r="NGU46" s="74"/>
      <c r="NGV46" s="74"/>
      <c r="NGW46" s="74"/>
      <c r="NGX46" s="74"/>
      <c r="NGY46" s="74"/>
      <c r="NGZ46" s="74"/>
      <c r="NHA46" s="74"/>
      <c r="NHB46" s="74"/>
      <c r="NHC46" s="74"/>
      <c r="NHD46" s="74"/>
      <c r="NHE46" s="74"/>
      <c r="NHF46" s="74"/>
      <c r="NHG46" s="74"/>
      <c r="NHH46" s="74"/>
      <c r="NHI46" s="74"/>
      <c r="NHJ46" s="74"/>
      <c r="NHK46" s="74"/>
      <c r="NHL46" s="74"/>
      <c r="NHM46" s="74"/>
      <c r="NHN46" s="74"/>
      <c r="NHO46" s="74"/>
      <c r="NHP46" s="74"/>
      <c r="NHQ46" s="74"/>
      <c r="NHR46" s="74"/>
      <c r="NHS46" s="74"/>
      <c r="NHT46" s="74"/>
      <c r="NHU46" s="74"/>
      <c r="NHV46" s="74"/>
      <c r="NHW46" s="74"/>
      <c r="NHX46" s="74"/>
      <c r="NHY46" s="74"/>
      <c r="NHZ46" s="74"/>
      <c r="NIA46" s="74"/>
      <c r="NIB46" s="74"/>
      <c r="NIC46" s="74"/>
      <c r="NID46" s="74"/>
      <c r="NIE46" s="74"/>
      <c r="NIF46" s="74"/>
      <c r="NIG46" s="74"/>
      <c r="NIH46" s="74"/>
      <c r="NII46" s="74"/>
      <c r="NIJ46" s="74"/>
      <c r="NIK46" s="74"/>
      <c r="NIL46" s="74"/>
      <c r="NIM46" s="74"/>
      <c r="NIN46" s="74"/>
      <c r="NIO46" s="74"/>
      <c r="NIP46" s="74"/>
      <c r="NIQ46" s="74"/>
      <c r="NIR46" s="74"/>
      <c r="NIS46" s="74"/>
      <c r="NIT46" s="74"/>
      <c r="NIU46" s="74"/>
      <c r="NIV46" s="74"/>
      <c r="NIW46" s="74"/>
      <c r="NIX46" s="74"/>
      <c r="NIY46" s="74"/>
      <c r="NIZ46" s="74"/>
      <c r="NJA46" s="74"/>
      <c r="NJB46" s="74"/>
      <c r="NJC46" s="74"/>
      <c r="NJD46" s="74"/>
      <c r="NJE46" s="74"/>
      <c r="NJF46" s="74"/>
      <c r="NJG46" s="74"/>
      <c r="NJH46" s="74"/>
      <c r="NJI46" s="74"/>
      <c r="NJJ46" s="74"/>
      <c r="NJK46" s="74"/>
      <c r="NJL46" s="74"/>
      <c r="NJM46" s="74"/>
      <c r="NJN46" s="74"/>
      <c r="NJO46" s="74"/>
      <c r="NJP46" s="74"/>
      <c r="NJQ46" s="74"/>
      <c r="NJR46" s="74"/>
      <c r="NJS46" s="74"/>
      <c r="NJT46" s="74"/>
      <c r="NJU46" s="74"/>
      <c r="NJV46" s="74"/>
      <c r="NJW46" s="74"/>
      <c r="NJX46" s="74"/>
      <c r="NJY46" s="74"/>
      <c r="NJZ46" s="74"/>
      <c r="NKA46" s="74"/>
      <c r="NKB46" s="74"/>
      <c r="NKC46" s="74"/>
      <c r="NKD46" s="74"/>
      <c r="NKE46" s="74"/>
      <c r="NKF46" s="74"/>
      <c r="NKG46" s="74"/>
      <c r="NKH46" s="74"/>
      <c r="NKI46" s="74"/>
      <c r="NKJ46" s="74"/>
      <c r="NKK46" s="74"/>
      <c r="NKL46" s="74"/>
      <c r="NKM46" s="74"/>
      <c r="NKN46" s="74"/>
      <c r="NKO46" s="74"/>
      <c r="NKP46" s="74"/>
      <c r="NKQ46" s="74"/>
      <c r="NKR46" s="74"/>
      <c r="NKS46" s="74"/>
      <c r="NKT46" s="74"/>
      <c r="NKU46" s="74"/>
      <c r="NKV46" s="74"/>
      <c r="NKW46" s="74"/>
      <c r="NKX46" s="74"/>
      <c r="NKY46" s="74"/>
      <c r="NKZ46" s="74"/>
      <c r="NLA46" s="74"/>
      <c r="NLB46" s="74"/>
      <c r="NLC46" s="74"/>
      <c r="NLD46" s="74"/>
      <c r="NLE46" s="74"/>
      <c r="NLF46" s="74"/>
      <c r="NLG46" s="74"/>
      <c r="NLH46" s="74"/>
      <c r="NLI46" s="74"/>
      <c r="NLJ46" s="74"/>
      <c r="NLK46" s="74"/>
      <c r="NLL46" s="74"/>
      <c r="NLM46" s="74"/>
      <c r="NLN46" s="74"/>
      <c r="NLO46" s="74"/>
      <c r="NLP46" s="74"/>
      <c r="NLQ46" s="74"/>
      <c r="NLR46" s="74"/>
      <c r="NLS46" s="74"/>
      <c r="NLT46" s="74"/>
      <c r="NLU46" s="74"/>
      <c r="NLV46" s="74"/>
      <c r="NLW46" s="74"/>
      <c r="NLX46" s="74"/>
      <c r="NLY46" s="74"/>
      <c r="NLZ46" s="74"/>
      <c r="NMA46" s="74"/>
      <c r="NMB46" s="74"/>
      <c r="NMC46" s="74"/>
      <c r="NMD46" s="74"/>
      <c r="NME46" s="74"/>
      <c r="NMF46" s="74"/>
      <c r="NMG46" s="74"/>
      <c r="NMH46" s="74"/>
      <c r="NMI46" s="74"/>
      <c r="NMJ46" s="74"/>
      <c r="NMK46" s="74"/>
      <c r="NML46" s="74"/>
      <c r="NMM46" s="74"/>
      <c r="NMN46" s="74"/>
      <c r="NMO46" s="74"/>
      <c r="NMP46" s="74"/>
      <c r="NMQ46" s="74"/>
      <c r="NMR46" s="74"/>
      <c r="NMS46" s="74"/>
      <c r="NMT46" s="74"/>
      <c r="NMU46" s="74"/>
      <c r="NMV46" s="74"/>
      <c r="NMW46" s="74"/>
      <c r="NMX46" s="74"/>
      <c r="NMY46" s="74"/>
      <c r="NMZ46" s="74"/>
      <c r="NNA46" s="74"/>
      <c r="NNB46" s="74"/>
      <c r="NNC46" s="74"/>
      <c r="NND46" s="74"/>
      <c r="NNE46" s="74"/>
      <c r="NNF46" s="74"/>
      <c r="NNG46" s="74"/>
      <c r="NNH46" s="74"/>
      <c r="NNI46" s="74"/>
      <c r="NNJ46" s="74"/>
      <c r="NNK46" s="74"/>
      <c r="NNL46" s="74"/>
      <c r="NNM46" s="74"/>
      <c r="NNN46" s="74"/>
      <c r="NNO46" s="74"/>
      <c r="NNP46" s="74"/>
      <c r="NNQ46" s="74"/>
      <c r="NNR46" s="74"/>
      <c r="NNS46" s="74"/>
      <c r="NNT46" s="74"/>
      <c r="NNU46" s="74"/>
      <c r="NNV46" s="74"/>
      <c r="NNW46" s="74"/>
      <c r="NNX46" s="74"/>
      <c r="NNY46" s="74"/>
      <c r="NNZ46" s="74"/>
      <c r="NOA46" s="74"/>
      <c r="NOB46" s="74"/>
      <c r="NOC46" s="74"/>
      <c r="NOD46" s="74"/>
      <c r="NOE46" s="74"/>
      <c r="NOF46" s="74"/>
      <c r="NOG46" s="74"/>
      <c r="NOH46" s="74"/>
      <c r="NOI46" s="74"/>
      <c r="NOJ46" s="74"/>
      <c r="NOK46" s="74"/>
      <c r="NOL46" s="74"/>
      <c r="NOM46" s="74"/>
      <c r="NON46" s="74"/>
      <c r="NOO46" s="74"/>
      <c r="NOP46" s="74"/>
      <c r="NOQ46" s="74"/>
      <c r="NOR46" s="74"/>
      <c r="NOS46" s="74"/>
      <c r="NOT46" s="74"/>
      <c r="NOU46" s="74"/>
      <c r="NOV46" s="74"/>
      <c r="NOW46" s="74"/>
      <c r="NOX46" s="74"/>
      <c r="NOY46" s="74"/>
      <c r="NOZ46" s="74"/>
      <c r="NPA46" s="74"/>
      <c r="NPB46" s="74"/>
      <c r="NPC46" s="74"/>
      <c r="NPD46" s="74"/>
      <c r="NPE46" s="74"/>
      <c r="NPF46" s="74"/>
      <c r="NPG46" s="74"/>
      <c r="NPH46" s="74"/>
      <c r="NPI46" s="74"/>
      <c r="NPJ46" s="74"/>
      <c r="NPK46" s="74"/>
      <c r="NPL46" s="74"/>
      <c r="NPM46" s="74"/>
      <c r="NPN46" s="74"/>
      <c r="NPO46" s="74"/>
      <c r="NPP46" s="74"/>
      <c r="NPQ46" s="74"/>
      <c r="NPR46" s="74"/>
      <c r="NPS46" s="74"/>
      <c r="NPT46" s="74"/>
      <c r="NPU46" s="74"/>
      <c r="NPV46" s="74"/>
      <c r="NPW46" s="74"/>
      <c r="NPX46" s="74"/>
      <c r="NPY46" s="74"/>
      <c r="NPZ46" s="74"/>
      <c r="NQA46" s="74"/>
      <c r="NQB46" s="74"/>
      <c r="NQC46" s="74"/>
      <c r="NQD46" s="74"/>
      <c r="NQE46" s="74"/>
      <c r="NQF46" s="74"/>
      <c r="NQG46" s="74"/>
      <c r="NQH46" s="74"/>
      <c r="NQI46" s="74"/>
      <c r="NQJ46" s="74"/>
      <c r="NQK46" s="74"/>
      <c r="NQL46" s="74"/>
      <c r="NQM46" s="74"/>
      <c r="NQN46" s="74"/>
      <c r="NQO46" s="74"/>
      <c r="NQP46" s="74"/>
      <c r="NQQ46" s="74"/>
      <c r="NQR46" s="74"/>
      <c r="NQS46" s="74"/>
      <c r="NQT46" s="74"/>
      <c r="NQU46" s="74"/>
      <c r="NQV46" s="74"/>
      <c r="NQW46" s="74"/>
      <c r="NQX46" s="74"/>
      <c r="NQY46" s="74"/>
      <c r="NQZ46" s="74"/>
      <c r="NRA46" s="74"/>
      <c r="NRB46" s="74"/>
      <c r="NRC46" s="74"/>
      <c r="NRD46" s="74"/>
      <c r="NRE46" s="74"/>
      <c r="NRF46" s="74"/>
      <c r="NRG46" s="74"/>
      <c r="NRH46" s="74"/>
      <c r="NRI46" s="74"/>
      <c r="NRJ46" s="74"/>
      <c r="NRK46" s="74"/>
      <c r="NRL46" s="74"/>
      <c r="NRM46" s="74"/>
      <c r="NRN46" s="74"/>
      <c r="NRO46" s="74"/>
      <c r="NRP46" s="74"/>
      <c r="NRQ46" s="74"/>
      <c r="NRR46" s="74"/>
      <c r="NRS46" s="74"/>
      <c r="NRT46" s="74"/>
      <c r="NRU46" s="74"/>
      <c r="NRV46" s="74"/>
      <c r="NRW46" s="74"/>
      <c r="NRX46" s="74"/>
      <c r="NRY46" s="74"/>
      <c r="NRZ46" s="74"/>
      <c r="NSA46" s="74"/>
      <c r="NSB46" s="74"/>
      <c r="NSC46" s="74"/>
      <c r="NSD46" s="74"/>
      <c r="NSE46" s="74"/>
      <c r="NSF46" s="74"/>
      <c r="NSG46" s="74"/>
      <c r="NSH46" s="74"/>
      <c r="NSI46" s="74"/>
      <c r="NSJ46" s="74"/>
      <c r="NSK46" s="74"/>
      <c r="NSL46" s="74"/>
      <c r="NSM46" s="74"/>
      <c r="NSN46" s="74"/>
      <c r="NSO46" s="74"/>
      <c r="NSP46" s="74"/>
      <c r="NSQ46" s="74"/>
      <c r="NSR46" s="74"/>
      <c r="NSS46" s="74"/>
      <c r="NST46" s="74"/>
      <c r="NSU46" s="74"/>
      <c r="NSV46" s="74"/>
      <c r="NSW46" s="74"/>
      <c r="NSX46" s="74"/>
      <c r="NSY46" s="74"/>
      <c r="NSZ46" s="74"/>
      <c r="NTA46" s="74"/>
      <c r="NTB46" s="74"/>
      <c r="NTC46" s="74"/>
      <c r="NTD46" s="74"/>
      <c r="NTE46" s="74"/>
      <c r="NTF46" s="74"/>
      <c r="NTG46" s="74"/>
      <c r="NTH46" s="74"/>
      <c r="NTI46" s="74"/>
      <c r="NTJ46" s="74"/>
      <c r="NTK46" s="74"/>
      <c r="NTL46" s="74"/>
      <c r="NTM46" s="74"/>
      <c r="NTN46" s="74"/>
      <c r="NTO46" s="74"/>
      <c r="NTP46" s="74"/>
      <c r="NTQ46" s="74"/>
      <c r="NTR46" s="74"/>
      <c r="NTS46" s="74"/>
      <c r="NTT46" s="74"/>
      <c r="NTU46" s="74"/>
      <c r="NTV46" s="74"/>
      <c r="NTW46" s="74"/>
      <c r="NTX46" s="74"/>
      <c r="NTY46" s="74"/>
      <c r="NTZ46" s="74"/>
      <c r="NUA46" s="74"/>
      <c r="NUB46" s="74"/>
      <c r="NUC46" s="74"/>
      <c r="NUD46" s="74"/>
      <c r="NUE46" s="74"/>
      <c r="NUF46" s="74"/>
      <c r="NUG46" s="74"/>
      <c r="NUH46" s="74"/>
      <c r="NUI46" s="74"/>
      <c r="NUJ46" s="74"/>
      <c r="NUK46" s="74"/>
      <c r="NUL46" s="74"/>
      <c r="NUM46" s="74"/>
      <c r="NUN46" s="74"/>
      <c r="NUO46" s="74"/>
      <c r="NUP46" s="74"/>
      <c r="NUQ46" s="74"/>
      <c r="NUR46" s="74"/>
      <c r="NUS46" s="74"/>
      <c r="NUT46" s="74"/>
      <c r="NUU46" s="74"/>
      <c r="NUV46" s="74"/>
      <c r="NUW46" s="74"/>
      <c r="NUX46" s="74"/>
      <c r="NUY46" s="74"/>
      <c r="NUZ46" s="74"/>
      <c r="NVA46" s="74"/>
      <c r="NVB46" s="74"/>
      <c r="NVC46" s="74"/>
      <c r="NVD46" s="74"/>
      <c r="NVE46" s="74"/>
      <c r="NVF46" s="74"/>
      <c r="NVG46" s="74"/>
      <c r="NVH46" s="74"/>
      <c r="NVI46" s="74"/>
      <c r="NVJ46" s="74"/>
      <c r="NVK46" s="74"/>
      <c r="NVL46" s="74"/>
      <c r="NVM46" s="74"/>
      <c r="NVN46" s="74"/>
      <c r="NVO46" s="74"/>
      <c r="NVP46" s="74"/>
      <c r="NVQ46" s="74"/>
      <c r="NVR46" s="74"/>
      <c r="NVS46" s="74"/>
      <c r="NVT46" s="74"/>
      <c r="NVU46" s="74"/>
      <c r="NVV46" s="74"/>
      <c r="NVW46" s="74"/>
      <c r="NVX46" s="74"/>
      <c r="NVY46" s="74"/>
      <c r="NVZ46" s="74"/>
      <c r="NWA46" s="74"/>
      <c r="NWB46" s="74"/>
      <c r="NWC46" s="74"/>
      <c r="NWD46" s="74"/>
      <c r="NWE46" s="74"/>
      <c r="NWF46" s="74"/>
      <c r="NWG46" s="74"/>
      <c r="NWH46" s="74"/>
      <c r="NWI46" s="74"/>
      <c r="NWJ46" s="74"/>
      <c r="NWK46" s="74"/>
      <c r="NWL46" s="74"/>
      <c r="NWM46" s="74"/>
      <c r="NWN46" s="74"/>
      <c r="NWO46" s="74"/>
      <c r="NWP46" s="74"/>
      <c r="NWQ46" s="74"/>
      <c r="NWR46" s="74"/>
      <c r="NWS46" s="74"/>
      <c r="NWT46" s="74"/>
      <c r="NWU46" s="74"/>
      <c r="NWV46" s="74"/>
      <c r="NWW46" s="74"/>
      <c r="NWX46" s="74"/>
      <c r="NWY46" s="74"/>
      <c r="NWZ46" s="74"/>
      <c r="NXA46" s="74"/>
      <c r="NXB46" s="74"/>
      <c r="NXC46" s="74"/>
      <c r="NXD46" s="74"/>
      <c r="NXE46" s="74"/>
      <c r="NXF46" s="74"/>
      <c r="NXG46" s="74"/>
      <c r="NXH46" s="74"/>
      <c r="NXI46" s="74"/>
      <c r="NXJ46" s="74"/>
      <c r="NXK46" s="74"/>
      <c r="NXL46" s="74"/>
      <c r="NXM46" s="74"/>
      <c r="NXN46" s="74"/>
      <c r="NXO46" s="74"/>
      <c r="NXP46" s="74"/>
      <c r="NXQ46" s="74"/>
      <c r="NXR46" s="74"/>
      <c r="NXS46" s="74"/>
      <c r="NXT46" s="74"/>
      <c r="NXU46" s="74"/>
      <c r="NXV46" s="74"/>
      <c r="NXW46" s="74"/>
      <c r="NXX46" s="74"/>
      <c r="NXY46" s="74"/>
      <c r="NXZ46" s="74"/>
      <c r="NYA46" s="74"/>
      <c r="NYB46" s="74"/>
      <c r="NYC46" s="74"/>
      <c r="NYD46" s="74"/>
      <c r="NYE46" s="74"/>
      <c r="NYF46" s="74"/>
      <c r="NYG46" s="74"/>
      <c r="NYH46" s="74"/>
      <c r="NYI46" s="74"/>
      <c r="NYJ46" s="74"/>
      <c r="NYK46" s="74"/>
      <c r="NYL46" s="74"/>
      <c r="NYM46" s="74"/>
      <c r="NYN46" s="74"/>
      <c r="NYO46" s="74"/>
      <c r="NYP46" s="74"/>
      <c r="NYQ46" s="74"/>
      <c r="NYR46" s="74"/>
      <c r="NYS46" s="74"/>
      <c r="NYT46" s="74"/>
      <c r="NYU46" s="74"/>
      <c r="NYV46" s="74"/>
      <c r="NYW46" s="74"/>
      <c r="NYX46" s="74"/>
      <c r="NYY46" s="74"/>
      <c r="NYZ46" s="74"/>
      <c r="NZA46" s="74"/>
      <c r="NZB46" s="74"/>
      <c r="NZC46" s="74"/>
      <c r="NZD46" s="74"/>
      <c r="NZE46" s="74"/>
      <c r="NZF46" s="74"/>
      <c r="NZG46" s="74"/>
      <c r="NZH46" s="74"/>
      <c r="NZI46" s="74"/>
      <c r="NZJ46" s="74"/>
      <c r="NZK46" s="74"/>
      <c r="NZL46" s="74"/>
      <c r="NZM46" s="74"/>
      <c r="NZN46" s="74"/>
      <c r="NZO46" s="74"/>
      <c r="NZP46" s="74"/>
      <c r="NZQ46" s="74"/>
      <c r="NZR46" s="74"/>
      <c r="NZS46" s="74"/>
      <c r="NZT46" s="74"/>
      <c r="NZU46" s="74"/>
      <c r="NZV46" s="74"/>
      <c r="NZW46" s="74"/>
      <c r="NZX46" s="74"/>
      <c r="NZY46" s="74"/>
      <c r="NZZ46" s="74"/>
      <c r="OAA46" s="74"/>
      <c r="OAB46" s="74"/>
      <c r="OAC46" s="74"/>
      <c r="OAD46" s="74"/>
      <c r="OAE46" s="74"/>
      <c r="OAF46" s="74"/>
      <c r="OAG46" s="74"/>
      <c r="OAH46" s="74"/>
      <c r="OAI46" s="74"/>
      <c r="OAJ46" s="74"/>
      <c r="OAK46" s="74"/>
      <c r="OAL46" s="74"/>
      <c r="OAM46" s="74"/>
      <c r="OAN46" s="74"/>
      <c r="OAO46" s="74"/>
      <c r="OAP46" s="74"/>
      <c r="OAQ46" s="74"/>
      <c r="OAR46" s="74"/>
      <c r="OAS46" s="74"/>
      <c r="OAT46" s="74"/>
      <c r="OAU46" s="74"/>
      <c r="OAV46" s="74"/>
      <c r="OAW46" s="74"/>
      <c r="OAX46" s="74"/>
      <c r="OAY46" s="74"/>
      <c r="OAZ46" s="74"/>
      <c r="OBA46" s="74"/>
      <c r="OBB46" s="74"/>
      <c r="OBC46" s="74"/>
      <c r="OBD46" s="74"/>
      <c r="OBE46" s="74"/>
      <c r="OBF46" s="74"/>
      <c r="OBG46" s="74"/>
      <c r="OBH46" s="74"/>
      <c r="OBI46" s="74"/>
      <c r="OBJ46" s="74"/>
      <c r="OBK46" s="74"/>
      <c r="OBL46" s="74"/>
      <c r="OBM46" s="74"/>
      <c r="OBN46" s="74"/>
      <c r="OBO46" s="74"/>
      <c r="OBP46" s="74"/>
      <c r="OBQ46" s="74"/>
      <c r="OBR46" s="74"/>
      <c r="OBS46" s="74"/>
      <c r="OBT46" s="74"/>
      <c r="OBU46" s="74"/>
      <c r="OBV46" s="74"/>
      <c r="OBW46" s="74"/>
      <c r="OBX46" s="74"/>
      <c r="OBY46" s="74"/>
      <c r="OBZ46" s="74"/>
      <c r="OCA46" s="74"/>
      <c r="OCB46" s="74"/>
      <c r="OCC46" s="74"/>
      <c r="OCD46" s="74"/>
      <c r="OCE46" s="74"/>
      <c r="OCF46" s="74"/>
      <c r="OCG46" s="74"/>
      <c r="OCH46" s="74"/>
      <c r="OCI46" s="74"/>
      <c r="OCJ46" s="74"/>
      <c r="OCK46" s="74"/>
      <c r="OCL46" s="74"/>
      <c r="OCM46" s="74"/>
      <c r="OCN46" s="74"/>
      <c r="OCO46" s="74"/>
      <c r="OCP46" s="74"/>
      <c r="OCQ46" s="74"/>
      <c r="OCR46" s="74"/>
      <c r="OCS46" s="74"/>
      <c r="OCT46" s="74"/>
      <c r="OCU46" s="74"/>
      <c r="OCV46" s="74"/>
      <c r="OCW46" s="74"/>
      <c r="OCX46" s="74"/>
      <c r="OCY46" s="74"/>
      <c r="OCZ46" s="74"/>
      <c r="ODA46" s="74"/>
      <c r="ODB46" s="74"/>
      <c r="ODC46" s="74"/>
      <c r="ODD46" s="74"/>
      <c r="ODE46" s="74"/>
      <c r="ODF46" s="74"/>
      <c r="ODG46" s="74"/>
      <c r="ODH46" s="74"/>
      <c r="ODI46" s="74"/>
      <c r="ODJ46" s="74"/>
      <c r="ODK46" s="74"/>
      <c r="ODL46" s="74"/>
      <c r="ODM46" s="74"/>
      <c r="ODN46" s="74"/>
      <c r="ODO46" s="74"/>
      <c r="ODP46" s="74"/>
      <c r="ODQ46" s="74"/>
      <c r="ODR46" s="74"/>
      <c r="ODS46" s="74"/>
      <c r="ODT46" s="74"/>
      <c r="ODU46" s="74"/>
      <c r="ODV46" s="74"/>
      <c r="ODW46" s="74"/>
      <c r="ODX46" s="74"/>
      <c r="ODY46" s="74"/>
      <c r="ODZ46" s="74"/>
      <c r="OEA46" s="74"/>
      <c r="OEB46" s="74"/>
      <c r="OEC46" s="74"/>
      <c r="OED46" s="74"/>
      <c r="OEE46" s="74"/>
      <c r="OEF46" s="74"/>
      <c r="OEG46" s="74"/>
      <c r="OEH46" s="74"/>
      <c r="OEI46" s="74"/>
      <c r="OEJ46" s="74"/>
      <c r="OEK46" s="74"/>
      <c r="OEL46" s="74"/>
      <c r="OEM46" s="74"/>
      <c r="OEN46" s="74"/>
      <c r="OEO46" s="74"/>
      <c r="OEP46" s="74"/>
      <c r="OEQ46" s="74"/>
      <c r="OER46" s="74"/>
      <c r="OES46" s="74"/>
      <c r="OET46" s="74"/>
      <c r="OEU46" s="74"/>
      <c r="OEV46" s="74"/>
      <c r="OEW46" s="74"/>
      <c r="OEX46" s="74"/>
      <c r="OEY46" s="74"/>
      <c r="OEZ46" s="74"/>
      <c r="OFA46" s="74"/>
      <c r="OFB46" s="74"/>
      <c r="OFC46" s="74"/>
      <c r="OFD46" s="74"/>
      <c r="OFE46" s="74"/>
      <c r="OFF46" s="74"/>
      <c r="OFG46" s="74"/>
      <c r="OFH46" s="74"/>
      <c r="OFI46" s="74"/>
      <c r="OFJ46" s="74"/>
      <c r="OFK46" s="74"/>
      <c r="OFL46" s="74"/>
      <c r="OFM46" s="74"/>
      <c r="OFN46" s="74"/>
      <c r="OFO46" s="74"/>
      <c r="OFP46" s="74"/>
      <c r="OFQ46" s="74"/>
      <c r="OFR46" s="74"/>
      <c r="OFS46" s="74"/>
      <c r="OFT46" s="74"/>
      <c r="OFU46" s="74"/>
      <c r="OFV46" s="74"/>
      <c r="OFW46" s="74"/>
      <c r="OFX46" s="74"/>
      <c r="OFY46" s="74"/>
      <c r="OFZ46" s="74"/>
      <c r="OGA46" s="74"/>
      <c r="OGB46" s="74"/>
      <c r="OGC46" s="74"/>
      <c r="OGD46" s="74"/>
      <c r="OGE46" s="74"/>
      <c r="OGF46" s="74"/>
      <c r="OGG46" s="74"/>
      <c r="OGH46" s="74"/>
      <c r="OGI46" s="74"/>
      <c r="OGJ46" s="74"/>
      <c r="OGK46" s="74"/>
      <c r="OGL46" s="74"/>
      <c r="OGM46" s="74"/>
      <c r="OGN46" s="74"/>
      <c r="OGO46" s="74"/>
      <c r="OGP46" s="74"/>
      <c r="OGQ46" s="74"/>
      <c r="OGR46" s="74"/>
      <c r="OGS46" s="74"/>
      <c r="OGT46" s="74"/>
      <c r="OGU46" s="74"/>
      <c r="OGV46" s="74"/>
      <c r="OGW46" s="74"/>
      <c r="OGX46" s="74"/>
      <c r="OGY46" s="74"/>
      <c r="OGZ46" s="74"/>
      <c r="OHA46" s="74"/>
      <c r="OHB46" s="74"/>
      <c r="OHC46" s="74"/>
      <c r="OHD46" s="74"/>
      <c r="OHE46" s="74"/>
      <c r="OHF46" s="74"/>
      <c r="OHG46" s="74"/>
      <c r="OHH46" s="74"/>
      <c r="OHI46" s="74"/>
      <c r="OHJ46" s="74"/>
      <c r="OHK46" s="74"/>
      <c r="OHL46" s="74"/>
      <c r="OHM46" s="74"/>
      <c r="OHN46" s="74"/>
      <c r="OHO46" s="74"/>
      <c r="OHP46" s="74"/>
      <c r="OHQ46" s="74"/>
      <c r="OHR46" s="74"/>
      <c r="OHS46" s="74"/>
      <c r="OHT46" s="74"/>
      <c r="OHU46" s="74"/>
      <c r="OHV46" s="74"/>
      <c r="OHW46" s="74"/>
      <c r="OHX46" s="74"/>
      <c r="OHY46" s="74"/>
      <c r="OHZ46" s="74"/>
      <c r="OIA46" s="74"/>
      <c r="OIB46" s="74"/>
      <c r="OIC46" s="74"/>
      <c r="OID46" s="74"/>
      <c r="OIE46" s="74"/>
      <c r="OIF46" s="74"/>
      <c r="OIG46" s="74"/>
      <c r="OIH46" s="74"/>
      <c r="OII46" s="74"/>
      <c r="OIJ46" s="74"/>
      <c r="OIK46" s="74"/>
      <c r="OIL46" s="74"/>
      <c r="OIM46" s="74"/>
      <c r="OIN46" s="74"/>
      <c r="OIO46" s="74"/>
      <c r="OIP46" s="74"/>
      <c r="OIQ46" s="74"/>
      <c r="OIR46" s="74"/>
      <c r="OIS46" s="74"/>
      <c r="OIT46" s="74"/>
      <c r="OIU46" s="74"/>
      <c r="OIV46" s="74"/>
      <c r="OIW46" s="74"/>
      <c r="OIX46" s="74"/>
      <c r="OIY46" s="74"/>
      <c r="OIZ46" s="74"/>
      <c r="OJA46" s="74"/>
      <c r="OJB46" s="74"/>
      <c r="OJC46" s="74"/>
      <c r="OJD46" s="74"/>
      <c r="OJE46" s="74"/>
      <c r="OJF46" s="74"/>
      <c r="OJG46" s="74"/>
      <c r="OJH46" s="74"/>
      <c r="OJI46" s="74"/>
      <c r="OJJ46" s="74"/>
      <c r="OJK46" s="74"/>
      <c r="OJL46" s="74"/>
      <c r="OJM46" s="74"/>
      <c r="OJN46" s="74"/>
      <c r="OJO46" s="74"/>
      <c r="OJP46" s="74"/>
      <c r="OJQ46" s="74"/>
      <c r="OJR46" s="74"/>
      <c r="OJS46" s="74"/>
      <c r="OJT46" s="74"/>
      <c r="OJU46" s="74"/>
      <c r="OJV46" s="74"/>
      <c r="OJW46" s="74"/>
      <c r="OJX46" s="74"/>
      <c r="OJY46" s="74"/>
      <c r="OJZ46" s="74"/>
      <c r="OKA46" s="74"/>
      <c r="OKB46" s="74"/>
      <c r="OKC46" s="74"/>
      <c r="OKD46" s="74"/>
      <c r="OKE46" s="74"/>
      <c r="OKF46" s="74"/>
      <c r="OKG46" s="74"/>
      <c r="OKH46" s="74"/>
      <c r="OKI46" s="74"/>
      <c r="OKJ46" s="74"/>
      <c r="OKK46" s="74"/>
      <c r="OKL46" s="74"/>
      <c r="OKM46" s="74"/>
      <c r="OKN46" s="74"/>
      <c r="OKO46" s="74"/>
      <c r="OKP46" s="74"/>
      <c r="OKQ46" s="74"/>
      <c r="OKR46" s="74"/>
      <c r="OKS46" s="74"/>
      <c r="OKT46" s="74"/>
      <c r="OKU46" s="74"/>
      <c r="OKV46" s="74"/>
      <c r="OKW46" s="74"/>
      <c r="OKX46" s="74"/>
      <c r="OKY46" s="74"/>
      <c r="OKZ46" s="74"/>
      <c r="OLA46" s="74"/>
      <c r="OLB46" s="74"/>
      <c r="OLC46" s="74"/>
      <c r="OLD46" s="74"/>
      <c r="OLE46" s="74"/>
      <c r="OLF46" s="74"/>
      <c r="OLG46" s="74"/>
      <c r="OLH46" s="74"/>
      <c r="OLI46" s="74"/>
      <c r="OLJ46" s="74"/>
      <c r="OLK46" s="74"/>
      <c r="OLL46" s="74"/>
      <c r="OLM46" s="74"/>
      <c r="OLN46" s="74"/>
      <c r="OLO46" s="74"/>
      <c r="OLP46" s="74"/>
      <c r="OLQ46" s="74"/>
      <c r="OLR46" s="74"/>
      <c r="OLS46" s="74"/>
      <c r="OLT46" s="74"/>
      <c r="OLU46" s="74"/>
      <c r="OLV46" s="74"/>
      <c r="OLW46" s="74"/>
      <c r="OLX46" s="74"/>
      <c r="OLY46" s="74"/>
      <c r="OLZ46" s="74"/>
      <c r="OMA46" s="74"/>
      <c r="OMB46" s="74"/>
      <c r="OMC46" s="74"/>
      <c r="OMD46" s="74"/>
      <c r="OME46" s="74"/>
      <c r="OMF46" s="74"/>
      <c r="OMG46" s="74"/>
      <c r="OMH46" s="74"/>
      <c r="OMI46" s="74"/>
      <c r="OMJ46" s="74"/>
      <c r="OMK46" s="74"/>
      <c r="OML46" s="74"/>
      <c r="OMM46" s="74"/>
      <c r="OMN46" s="74"/>
      <c r="OMO46" s="74"/>
      <c r="OMP46" s="74"/>
      <c r="OMQ46" s="74"/>
      <c r="OMR46" s="74"/>
      <c r="OMS46" s="74"/>
      <c r="OMT46" s="74"/>
      <c r="OMU46" s="74"/>
      <c r="OMV46" s="74"/>
      <c r="OMW46" s="74"/>
      <c r="OMX46" s="74"/>
      <c r="OMY46" s="74"/>
      <c r="OMZ46" s="74"/>
      <c r="ONA46" s="74"/>
      <c r="ONB46" s="74"/>
      <c r="ONC46" s="74"/>
      <c r="OND46" s="74"/>
      <c r="ONE46" s="74"/>
      <c r="ONF46" s="74"/>
      <c r="ONG46" s="74"/>
      <c r="ONH46" s="74"/>
      <c r="ONI46" s="74"/>
      <c r="ONJ46" s="74"/>
      <c r="ONK46" s="74"/>
      <c r="ONL46" s="74"/>
      <c r="ONM46" s="74"/>
      <c r="ONN46" s="74"/>
      <c r="ONO46" s="74"/>
      <c r="ONP46" s="74"/>
      <c r="ONQ46" s="74"/>
      <c r="ONR46" s="74"/>
      <c r="ONS46" s="74"/>
      <c r="ONT46" s="74"/>
      <c r="ONU46" s="74"/>
      <c r="ONV46" s="74"/>
      <c r="ONW46" s="74"/>
      <c r="ONX46" s="74"/>
      <c r="ONY46" s="74"/>
      <c r="ONZ46" s="74"/>
      <c r="OOA46" s="74"/>
      <c r="OOB46" s="74"/>
      <c r="OOC46" s="74"/>
      <c r="OOD46" s="74"/>
      <c r="OOE46" s="74"/>
      <c r="OOF46" s="74"/>
      <c r="OOG46" s="74"/>
      <c r="OOH46" s="74"/>
      <c r="OOI46" s="74"/>
      <c r="OOJ46" s="74"/>
      <c r="OOK46" s="74"/>
      <c r="OOL46" s="74"/>
      <c r="OOM46" s="74"/>
      <c r="OON46" s="74"/>
      <c r="OOO46" s="74"/>
      <c r="OOP46" s="74"/>
      <c r="OOQ46" s="74"/>
      <c r="OOR46" s="74"/>
      <c r="OOS46" s="74"/>
      <c r="OOT46" s="74"/>
      <c r="OOU46" s="74"/>
      <c r="OOV46" s="74"/>
      <c r="OOW46" s="74"/>
      <c r="OOX46" s="74"/>
      <c r="OOY46" s="74"/>
      <c r="OOZ46" s="74"/>
      <c r="OPA46" s="74"/>
      <c r="OPB46" s="74"/>
      <c r="OPC46" s="74"/>
      <c r="OPD46" s="74"/>
      <c r="OPE46" s="74"/>
      <c r="OPF46" s="74"/>
      <c r="OPG46" s="74"/>
      <c r="OPH46" s="74"/>
      <c r="OPI46" s="74"/>
      <c r="OPJ46" s="74"/>
      <c r="OPK46" s="74"/>
      <c r="OPL46" s="74"/>
      <c r="OPM46" s="74"/>
      <c r="OPN46" s="74"/>
      <c r="OPO46" s="74"/>
      <c r="OPP46" s="74"/>
      <c r="OPQ46" s="74"/>
      <c r="OPR46" s="74"/>
      <c r="OPS46" s="74"/>
      <c r="OPT46" s="74"/>
      <c r="OPU46" s="74"/>
      <c r="OPV46" s="74"/>
      <c r="OPW46" s="74"/>
      <c r="OPX46" s="74"/>
      <c r="OPY46" s="74"/>
      <c r="OPZ46" s="74"/>
      <c r="OQA46" s="74"/>
      <c r="OQB46" s="74"/>
      <c r="OQC46" s="74"/>
      <c r="OQD46" s="74"/>
      <c r="OQE46" s="74"/>
      <c r="OQF46" s="74"/>
      <c r="OQG46" s="74"/>
      <c r="OQH46" s="74"/>
      <c r="OQI46" s="74"/>
      <c r="OQJ46" s="74"/>
      <c r="OQK46" s="74"/>
      <c r="OQL46" s="74"/>
      <c r="OQM46" s="74"/>
      <c r="OQN46" s="74"/>
      <c r="OQO46" s="74"/>
      <c r="OQP46" s="74"/>
      <c r="OQQ46" s="74"/>
      <c r="OQR46" s="74"/>
      <c r="OQS46" s="74"/>
      <c r="OQT46" s="74"/>
      <c r="OQU46" s="74"/>
      <c r="OQV46" s="74"/>
      <c r="OQW46" s="74"/>
      <c r="OQX46" s="74"/>
      <c r="OQY46" s="74"/>
      <c r="OQZ46" s="74"/>
      <c r="ORA46" s="74"/>
      <c r="ORB46" s="74"/>
      <c r="ORC46" s="74"/>
      <c r="ORD46" s="74"/>
      <c r="ORE46" s="74"/>
      <c r="ORF46" s="74"/>
      <c r="ORG46" s="74"/>
      <c r="ORH46" s="74"/>
      <c r="ORI46" s="74"/>
      <c r="ORJ46" s="74"/>
      <c r="ORK46" s="74"/>
      <c r="ORL46" s="74"/>
      <c r="ORM46" s="74"/>
      <c r="ORN46" s="74"/>
      <c r="ORO46" s="74"/>
      <c r="ORP46" s="74"/>
      <c r="ORQ46" s="74"/>
      <c r="ORR46" s="74"/>
      <c r="ORS46" s="74"/>
      <c r="ORT46" s="74"/>
      <c r="ORU46" s="74"/>
      <c r="ORV46" s="74"/>
      <c r="ORW46" s="74"/>
      <c r="ORX46" s="74"/>
      <c r="ORY46" s="74"/>
      <c r="ORZ46" s="74"/>
      <c r="OSA46" s="74"/>
      <c r="OSB46" s="74"/>
      <c r="OSC46" s="74"/>
      <c r="OSD46" s="74"/>
      <c r="OSE46" s="74"/>
      <c r="OSF46" s="74"/>
      <c r="OSG46" s="74"/>
      <c r="OSH46" s="74"/>
      <c r="OSI46" s="74"/>
      <c r="OSJ46" s="74"/>
      <c r="OSK46" s="74"/>
      <c r="OSL46" s="74"/>
      <c r="OSM46" s="74"/>
      <c r="OSN46" s="74"/>
      <c r="OSO46" s="74"/>
      <c r="OSP46" s="74"/>
      <c r="OSQ46" s="74"/>
      <c r="OSR46" s="74"/>
      <c r="OSS46" s="74"/>
      <c r="OST46" s="74"/>
      <c r="OSU46" s="74"/>
      <c r="OSV46" s="74"/>
      <c r="OSW46" s="74"/>
      <c r="OSX46" s="74"/>
      <c r="OSY46" s="74"/>
      <c r="OSZ46" s="74"/>
      <c r="OTA46" s="74"/>
      <c r="OTB46" s="74"/>
      <c r="OTC46" s="74"/>
      <c r="OTD46" s="74"/>
      <c r="OTE46" s="74"/>
      <c r="OTF46" s="74"/>
      <c r="OTG46" s="74"/>
      <c r="OTH46" s="74"/>
      <c r="OTI46" s="74"/>
      <c r="OTJ46" s="74"/>
      <c r="OTK46" s="74"/>
      <c r="OTL46" s="74"/>
      <c r="OTM46" s="74"/>
      <c r="OTN46" s="74"/>
      <c r="OTO46" s="74"/>
      <c r="OTP46" s="74"/>
      <c r="OTQ46" s="74"/>
      <c r="OTR46" s="74"/>
      <c r="OTS46" s="74"/>
      <c r="OTT46" s="74"/>
      <c r="OTU46" s="74"/>
      <c r="OTV46" s="74"/>
      <c r="OTW46" s="74"/>
      <c r="OTX46" s="74"/>
      <c r="OTY46" s="74"/>
      <c r="OTZ46" s="74"/>
      <c r="OUA46" s="74"/>
      <c r="OUB46" s="74"/>
      <c r="OUC46" s="74"/>
      <c r="OUD46" s="74"/>
      <c r="OUE46" s="74"/>
      <c r="OUF46" s="74"/>
      <c r="OUG46" s="74"/>
      <c r="OUH46" s="74"/>
      <c r="OUI46" s="74"/>
      <c r="OUJ46" s="74"/>
      <c r="OUK46" s="74"/>
      <c r="OUL46" s="74"/>
      <c r="OUM46" s="74"/>
      <c r="OUN46" s="74"/>
      <c r="OUO46" s="74"/>
      <c r="OUP46" s="74"/>
      <c r="OUQ46" s="74"/>
      <c r="OUR46" s="74"/>
      <c r="OUS46" s="74"/>
      <c r="OUT46" s="74"/>
      <c r="OUU46" s="74"/>
      <c r="OUV46" s="74"/>
      <c r="OUW46" s="74"/>
      <c r="OUX46" s="74"/>
      <c r="OUY46" s="74"/>
      <c r="OUZ46" s="74"/>
      <c r="OVA46" s="74"/>
      <c r="OVB46" s="74"/>
      <c r="OVC46" s="74"/>
      <c r="OVD46" s="74"/>
      <c r="OVE46" s="74"/>
      <c r="OVF46" s="74"/>
      <c r="OVG46" s="74"/>
      <c r="OVH46" s="74"/>
      <c r="OVI46" s="74"/>
      <c r="OVJ46" s="74"/>
      <c r="OVK46" s="74"/>
      <c r="OVL46" s="74"/>
      <c r="OVM46" s="74"/>
      <c r="OVN46" s="74"/>
      <c r="OVO46" s="74"/>
      <c r="OVP46" s="74"/>
      <c r="OVQ46" s="74"/>
      <c r="OVR46" s="74"/>
      <c r="OVS46" s="74"/>
      <c r="OVT46" s="74"/>
      <c r="OVU46" s="74"/>
      <c r="OVV46" s="74"/>
      <c r="OVW46" s="74"/>
      <c r="OVX46" s="74"/>
      <c r="OVY46" s="74"/>
      <c r="OVZ46" s="74"/>
      <c r="OWA46" s="74"/>
      <c r="OWB46" s="74"/>
      <c r="OWC46" s="74"/>
      <c r="OWD46" s="74"/>
      <c r="OWE46" s="74"/>
      <c r="OWF46" s="74"/>
      <c r="OWG46" s="74"/>
      <c r="OWH46" s="74"/>
      <c r="OWI46" s="74"/>
      <c r="OWJ46" s="74"/>
      <c r="OWK46" s="74"/>
      <c r="OWL46" s="74"/>
      <c r="OWM46" s="74"/>
      <c r="OWN46" s="74"/>
      <c r="OWO46" s="74"/>
      <c r="OWP46" s="74"/>
      <c r="OWQ46" s="74"/>
      <c r="OWR46" s="74"/>
      <c r="OWS46" s="74"/>
      <c r="OWT46" s="74"/>
      <c r="OWU46" s="74"/>
      <c r="OWV46" s="74"/>
      <c r="OWW46" s="74"/>
      <c r="OWX46" s="74"/>
      <c r="OWY46" s="74"/>
      <c r="OWZ46" s="74"/>
      <c r="OXA46" s="74"/>
      <c r="OXB46" s="74"/>
      <c r="OXC46" s="74"/>
      <c r="OXD46" s="74"/>
      <c r="OXE46" s="74"/>
      <c r="OXF46" s="74"/>
      <c r="OXG46" s="74"/>
      <c r="OXH46" s="74"/>
      <c r="OXI46" s="74"/>
      <c r="OXJ46" s="74"/>
      <c r="OXK46" s="74"/>
      <c r="OXL46" s="74"/>
      <c r="OXM46" s="74"/>
      <c r="OXN46" s="74"/>
      <c r="OXO46" s="74"/>
      <c r="OXP46" s="74"/>
      <c r="OXQ46" s="74"/>
      <c r="OXR46" s="74"/>
      <c r="OXS46" s="74"/>
      <c r="OXT46" s="74"/>
      <c r="OXU46" s="74"/>
      <c r="OXV46" s="74"/>
      <c r="OXW46" s="74"/>
      <c r="OXX46" s="74"/>
      <c r="OXY46" s="74"/>
      <c r="OXZ46" s="74"/>
      <c r="OYA46" s="74"/>
      <c r="OYB46" s="74"/>
      <c r="OYC46" s="74"/>
      <c r="OYD46" s="74"/>
      <c r="OYE46" s="74"/>
      <c r="OYF46" s="74"/>
      <c r="OYG46" s="74"/>
      <c r="OYH46" s="74"/>
      <c r="OYI46" s="74"/>
      <c r="OYJ46" s="74"/>
      <c r="OYK46" s="74"/>
      <c r="OYL46" s="74"/>
      <c r="OYM46" s="74"/>
      <c r="OYN46" s="74"/>
      <c r="OYO46" s="74"/>
      <c r="OYP46" s="74"/>
      <c r="OYQ46" s="74"/>
      <c r="OYR46" s="74"/>
      <c r="OYS46" s="74"/>
      <c r="OYT46" s="74"/>
      <c r="OYU46" s="74"/>
      <c r="OYV46" s="74"/>
      <c r="OYW46" s="74"/>
      <c r="OYX46" s="74"/>
      <c r="OYY46" s="74"/>
      <c r="OYZ46" s="74"/>
      <c r="OZA46" s="74"/>
      <c r="OZB46" s="74"/>
      <c r="OZC46" s="74"/>
      <c r="OZD46" s="74"/>
      <c r="OZE46" s="74"/>
      <c r="OZF46" s="74"/>
      <c r="OZG46" s="74"/>
      <c r="OZH46" s="74"/>
      <c r="OZI46" s="74"/>
      <c r="OZJ46" s="74"/>
      <c r="OZK46" s="74"/>
      <c r="OZL46" s="74"/>
      <c r="OZM46" s="74"/>
      <c r="OZN46" s="74"/>
      <c r="OZO46" s="74"/>
      <c r="OZP46" s="74"/>
      <c r="OZQ46" s="74"/>
      <c r="OZR46" s="74"/>
      <c r="OZS46" s="74"/>
      <c r="OZT46" s="74"/>
      <c r="OZU46" s="74"/>
      <c r="OZV46" s="74"/>
      <c r="OZW46" s="74"/>
      <c r="OZX46" s="74"/>
      <c r="OZY46" s="74"/>
      <c r="OZZ46" s="74"/>
      <c r="PAA46" s="74"/>
      <c r="PAB46" s="74"/>
      <c r="PAC46" s="74"/>
      <c r="PAD46" s="74"/>
      <c r="PAE46" s="74"/>
      <c r="PAF46" s="74"/>
      <c r="PAG46" s="74"/>
      <c r="PAH46" s="74"/>
      <c r="PAI46" s="74"/>
      <c r="PAJ46" s="74"/>
      <c r="PAK46" s="74"/>
      <c r="PAL46" s="74"/>
      <c r="PAM46" s="74"/>
      <c r="PAN46" s="74"/>
      <c r="PAO46" s="74"/>
      <c r="PAP46" s="74"/>
      <c r="PAQ46" s="74"/>
      <c r="PAR46" s="74"/>
      <c r="PAS46" s="74"/>
      <c r="PAT46" s="74"/>
      <c r="PAU46" s="74"/>
      <c r="PAV46" s="74"/>
      <c r="PAW46" s="74"/>
      <c r="PAX46" s="74"/>
      <c r="PAY46" s="74"/>
      <c r="PAZ46" s="74"/>
      <c r="PBA46" s="74"/>
      <c r="PBB46" s="74"/>
      <c r="PBC46" s="74"/>
      <c r="PBD46" s="74"/>
      <c r="PBE46" s="74"/>
      <c r="PBF46" s="74"/>
      <c r="PBG46" s="74"/>
      <c r="PBH46" s="74"/>
      <c r="PBI46" s="74"/>
      <c r="PBJ46" s="74"/>
      <c r="PBK46" s="74"/>
      <c r="PBL46" s="74"/>
      <c r="PBM46" s="74"/>
      <c r="PBN46" s="74"/>
      <c r="PBO46" s="74"/>
      <c r="PBP46" s="74"/>
      <c r="PBQ46" s="74"/>
      <c r="PBR46" s="74"/>
      <c r="PBS46" s="74"/>
      <c r="PBT46" s="74"/>
      <c r="PBU46" s="74"/>
      <c r="PBV46" s="74"/>
      <c r="PBW46" s="74"/>
      <c r="PBX46" s="74"/>
      <c r="PBY46" s="74"/>
      <c r="PBZ46" s="74"/>
      <c r="PCA46" s="74"/>
      <c r="PCB46" s="74"/>
      <c r="PCC46" s="74"/>
      <c r="PCD46" s="74"/>
      <c r="PCE46" s="74"/>
      <c r="PCF46" s="74"/>
      <c r="PCG46" s="74"/>
      <c r="PCH46" s="74"/>
      <c r="PCI46" s="74"/>
      <c r="PCJ46" s="74"/>
      <c r="PCK46" s="74"/>
      <c r="PCL46" s="74"/>
      <c r="PCM46" s="74"/>
      <c r="PCN46" s="74"/>
      <c r="PCO46" s="74"/>
      <c r="PCP46" s="74"/>
      <c r="PCQ46" s="74"/>
      <c r="PCR46" s="74"/>
      <c r="PCS46" s="74"/>
      <c r="PCT46" s="74"/>
      <c r="PCU46" s="74"/>
      <c r="PCV46" s="74"/>
      <c r="PCW46" s="74"/>
      <c r="PCX46" s="74"/>
      <c r="PCY46" s="74"/>
      <c r="PCZ46" s="74"/>
      <c r="PDA46" s="74"/>
      <c r="PDB46" s="74"/>
      <c r="PDC46" s="74"/>
      <c r="PDD46" s="74"/>
      <c r="PDE46" s="74"/>
      <c r="PDF46" s="74"/>
      <c r="PDG46" s="74"/>
      <c r="PDH46" s="74"/>
      <c r="PDI46" s="74"/>
      <c r="PDJ46" s="74"/>
      <c r="PDK46" s="74"/>
      <c r="PDL46" s="74"/>
      <c r="PDM46" s="74"/>
      <c r="PDN46" s="74"/>
      <c r="PDO46" s="74"/>
      <c r="PDP46" s="74"/>
      <c r="PDQ46" s="74"/>
      <c r="PDR46" s="74"/>
      <c r="PDS46" s="74"/>
      <c r="PDT46" s="74"/>
      <c r="PDU46" s="74"/>
      <c r="PDV46" s="74"/>
      <c r="PDW46" s="74"/>
      <c r="PDX46" s="74"/>
      <c r="PDY46" s="74"/>
      <c r="PDZ46" s="74"/>
      <c r="PEA46" s="74"/>
      <c r="PEB46" s="74"/>
      <c r="PEC46" s="74"/>
      <c r="PED46" s="74"/>
      <c r="PEE46" s="74"/>
      <c r="PEF46" s="74"/>
      <c r="PEG46" s="74"/>
      <c r="PEH46" s="74"/>
      <c r="PEI46" s="74"/>
      <c r="PEJ46" s="74"/>
      <c r="PEK46" s="74"/>
      <c r="PEL46" s="74"/>
      <c r="PEM46" s="74"/>
      <c r="PEN46" s="74"/>
      <c r="PEO46" s="74"/>
      <c r="PEP46" s="74"/>
      <c r="PEQ46" s="74"/>
      <c r="PER46" s="74"/>
      <c r="PES46" s="74"/>
      <c r="PET46" s="74"/>
      <c r="PEU46" s="74"/>
      <c r="PEV46" s="74"/>
      <c r="PEW46" s="74"/>
      <c r="PEX46" s="74"/>
      <c r="PEY46" s="74"/>
      <c r="PEZ46" s="74"/>
      <c r="PFA46" s="74"/>
      <c r="PFB46" s="74"/>
      <c r="PFC46" s="74"/>
      <c r="PFD46" s="74"/>
      <c r="PFE46" s="74"/>
      <c r="PFF46" s="74"/>
      <c r="PFG46" s="74"/>
      <c r="PFH46" s="74"/>
      <c r="PFI46" s="74"/>
      <c r="PFJ46" s="74"/>
      <c r="PFK46" s="74"/>
      <c r="PFL46" s="74"/>
      <c r="PFM46" s="74"/>
      <c r="PFN46" s="74"/>
      <c r="PFO46" s="74"/>
      <c r="PFP46" s="74"/>
      <c r="PFQ46" s="74"/>
      <c r="PFR46" s="74"/>
      <c r="PFS46" s="74"/>
      <c r="PFT46" s="74"/>
      <c r="PFU46" s="74"/>
      <c r="PFV46" s="74"/>
      <c r="PFW46" s="74"/>
      <c r="PFX46" s="74"/>
      <c r="PFY46" s="74"/>
      <c r="PFZ46" s="74"/>
      <c r="PGA46" s="74"/>
      <c r="PGB46" s="74"/>
      <c r="PGC46" s="74"/>
      <c r="PGD46" s="74"/>
      <c r="PGE46" s="74"/>
      <c r="PGF46" s="74"/>
      <c r="PGG46" s="74"/>
      <c r="PGH46" s="74"/>
      <c r="PGI46" s="74"/>
      <c r="PGJ46" s="74"/>
      <c r="PGK46" s="74"/>
      <c r="PGL46" s="74"/>
      <c r="PGM46" s="74"/>
      <c r="PGN46" s="74"/>
      <c r="PGO46" s="74"/>
      <c r="PGP46" s="74"/>
      <c r="PGQ46" s="74"/>
      <c r="PGR46" s="74"/>
      <c r="PGS46" s="74"/>
      <c r="PGT46" s="74"/>
      <c r="PGU46" s="74"/>
      <c r="PGV46" s="74"/>
      <c r="PGW46" s="74"/>
      <c r="PGX46" s="74"/>
      <c r="PGY46" s="74"/>
      <c r="PGZ46" s="74"/>
      <c r="PHA46" s="74"/>
      <c r="PHB46" s="74"/>
      <c r="PHC46" s="74"/>
      <c r="PHD46" s="74"/>
      <c r="PHE46" s="74"/>
      <c r="PHF46" s="74"/>
      <c r="PHG46" s="74"/>
      <c r="PHH46" s="74"/>
      <c r="PHI46" s="74"/>
      <c r="PHJ46" s="74"/>
      <c r="PHK46" s="74"/>
      <c r="PHL46" s="74"/>
      <c r="PHM46" s="74"/>
      <c r="PHN46" s="74"/>
      <c r="PHO46" s="74"/>
      <c r="PHP46" s="74"/>
      <c r="PHQ46" s="74"/>
      <c r="PHR46" s="74"/>
      <c r="PHS46" s="74"/>
      <c r="PHT46" s="74"/>
      <c r="PHU46" s="74"/>
      <c r="PHV46" s="74"/>
      <c r="PHW46" s="74"/>
      <c r="PHX46" s="74"/>
      <c r="PHY46" s="74"/>
      <c r="PHZ46" s="74"/>
      <c r="PIA46" s="74"/>
      <c r="PIB46" s="74"/>
      <c r="PIC46" s="74"/>
      <c r="PID46" s="74"/>
      <c r="PIE46" s="74"/>
      <c r="PIF46" s="74"/>
      <c r="PIG46" s="74"/>
      <c r="PIH46" s="74"/>
      <c r="PII46" s="74"/>
      <c r="PIJ46" s="74"/>
      <c r="PIK46" s="74"/>
      <c r="PIL46" s="74"/>
      <c r="PIM46" s="74"/>
      <c r="PIN46" s="74"/>
      <c r="PIO46" s="74"/>
      <c r="PIP46" s="74"/>
      <c r="PIQ46" s="74"/>
      <c r="PIR46" s="74"/>
      <c r="PIS46" s="74"/>
      <c r="PIT46" s="74"/>
      <c r="PIU46" s="74"/>
      <c r="PIV46" s="74"/>
      <c r="PIW46" s="74"/>
      <c r="PIX46" s="74"/>
      <c r="PIY46" s="74"/>
      <c r="PIZ46" s="74"/>
      <c r="PJA46" s="74"/>
      <c r="PJB46" s="74"/>
      <c r="PJC46" s="74"/>
      <c r="PJD46" s="74"/>
      <c r="PJE46" s="74"/>
      <c r="PJF46" s="74"/>
      <c r="PJG46" s="74"/>
      <c r="PJH46" s="74"/>
      <c r="PJI46" s="74"/>
      <c r="PJJ46" s="74"/>
      <c r="PJK46" s="74"/>
      <c r="PJL46" s="74"/>
      <c r="PJM46" s="74"/>
      <c r="PJN46" s="74"/>
      <c r="PJO46" s="74"/>
      <c r="PJP46" s="74"/>
      <c r="PJQ46" s="74"/>
      <c r="PJR46" s="74"/>
      <c r="PJS46" s="74"/>
      <c r="PJT46" s="74"/>
      <c r="PJU46" s="74"/>
      <c r="PJV46" s="74"/>
      <c r="PJW46" s="74"/>
      <c r="PJX46" s="74"/>
      <c r="PJY46" s="74"/>
      <c r="PJZ46" s="74"/>
      <c r="PKA46" s="74"/>
      <c r="PKB46" s="74"/>
      <c r="PKC46" s="74"/>
      <c r="PKD46" s="74"/>
      <c r="PKE46" s="74"/>
      <c r="PKF46" s="74"/>
      <c r="PKG46" s="74"/>
      <c r="PKH46" s="74"/>
      <c r="PKI46" s="74"/>
      <c r="PKJ46" s="74"/>
      <c r="PKK46" s="74"/>
      <c r="PKL46" s="74"/>
      <c r="PKM46" s="74"/>
      <c r="PKN46" s="74"/>
      <c r="PKO46" s="74"/>
      <c r="PKP46" s="74"/>
      <c r="PKQ46" s="74"/>
      <c r="PKR46" s="74"/>
      <c r="PKS46" s="74"/>
      <c r="PKT46" s="74"/>
      <c r="PKU46" s="74"/>
      <c r="PKV46" s="74"/>
      <c r="PKW46" s="74"/>
      <c r="PKX46" s="74"/>
      <c r="PKY46" s="74"/>
      <c r="PKZ46" s="74"/>
      <c r="PLA46" s="74"/>
      <c r="PLB46" s="74"/>
      <c r="PLC46" s="74"/>
      <c r="PLD46" s="74"/>
      <c r="PLE46" s="74"/>
      <c r="PLF46" s="74"/>
      <c r="PLG46" s="74"/>
      <c r="PLH46" s="74"/>
      <c r="PLI46" s="74"/>
      <c r="PLJ46" s="74"/>
      <c r="PLK46" s="74"/>
      <c r="PLL46" s="74"/>
      <c r="PLM46" s="74"/>
      <c r="PLN46" s="74"/>
      <c r="PLO46" s="74"/>
      <c r="PLP46" s="74"/>
      <c r="PLQ46" s="74"/>
      <c r="PLR46" s="74"/>
      <c r="PLS46" s="74"/>
      <c r="PLT46" s="74"/>
      <c r="PLU46" s="74"/>
      <c r="PLV46" s="74"/>
      <c r="PLW46" s="74"/>
      <c r="PLX46" s="74"/>
      <c r="PLY46" s="74"/>
      <c r="PLZ46" s="74"/>
      <c r="PMA46" s="74"/>
      <c r="PMB46" s="74"/>
      <c r="PMC46" s="74"/>
      <c r="PMD46" s="74"/>
      <c r="PME46" s="74"/>
      <c r="PMF46" s="74"/>
      <c r="PMG46" s="74"/>
      <c r="PMH46" s="74"/>
      <c r="PMI46" s="74"/>
      <c r="PMJ46" s="74"/>
      <c r="PMK46" s="74"/>
      <c r="PML46" s="74"/>
      <c r="PMM46" s="74"/>
      <c r="PMN46" s="74"/>
      <c r="PMO46" s="74"/>
      <c r="PMP46" s="74"/>
      <c r="PMQ46" s="74"/>
      <c r="PMR46" s="74"/>
      <c r="PMS46" s="74"/>
      <c r="PMT46" s="74"/>
      <c r="PMU46" s="74"/>
      <c r="PMV46" s="74"/>
      <c r="PMW46" s="74"/>
      <c r="PMX46" s="74"/>
      <c r="PMY46" s="74"/>
      <c r="PMZ46" s="74"/>
      <c r="PNA46" s="74"/>
      <c r="PNB46" s="74"/>
      <c r="PNC46" s="74"/>
      <c r="PND46" s="74"/>
      <c r="PNE46" s="74"/>
      <c r="PNF46" s="74"/>
      <c r="PNG46" s="74"/>
      <c r="PNH46" s="74"/>
      <c r="PNI46" s="74"/>
      <c r="PNJ46" s="74"/>
      <c r="PNK46" s="74"/>
      <c r="PNL46" s="74"/>
      <c r="PNM46" s="74"/>
      <c r="PNN46" s="74"/>
      <c r="PNO46" s="74"/>
      <c r="PNP46" s="74"/>
      <c r="PNQ46" s="74"/>
      <c r="PNR46" s="74"/>
      <c r="PNS46" s="74"/>
      <c r="PNT46" s="74"/>
      <c r="PNU46" s="74"/>
      <c r="PNV46" s="74"/>
      <c r="PNW46" s="74"/>
      <c r="PNX46" s="74"/>
      <c r="PNY46" s="74"/>
      <c r="PNZ46" s="74"/>
      <c r="POA46" s="74"/>
      <c r="POB46" s="74"/>
      <c r="POC46" s="74"/>
      <c r="POD46" s="74"/>
      <c r="POE46" s="74"/>
      <c r="POF46" s="74"/>
      <c r="POG46" s="74"/>
      <c r="POH46" s="74"/>
      <c r="POI46" s="74"/>
      <c r="POJ46" s="74"/>
      <c r="POK46" s="74"/>
      <c r="POL46" s="74"/>
      <c r="POM46" s="74"/>
      <c r="PON46" s="74"/>
      <c r="POO46" s="74"/>
      <c r="POP46" s="74"/>
      <c r="POQ46" s="74"/>
      <c r="POR46" s="74"/>
      <c r="POS46" s="74"/>
      <c r="POT46" s="74"/>
      <c r="POU46" s="74"/>
      <c r="POV46" s="74"/>
      <c r="POW46" s="74"/>
      <c r="POX46" s="74"/>
      <c r="POY46" s="74"/>
      <c r="POZ46" s="74"/>
      <c r="PPA46" s="74"/>
      <c r="PPB46" s="74"/>
      <c r="PPC46" s="74"/>
      <c r="PPD46" s="74"/>
      <c r="PPE46" s="74"/>
      <c r="PPF46" s="74"/>
      <c r="PPG46" s="74"/>
      <c r="PPH46" s="74"/>
      <c r="PPI46" s="74"/>
      <c r="PPJ46" s="74"/>
      <c r="PPK46" s="74"/>
      <c r="PPL46" s="74"/>
      <c r="PPM46" s="74"/>
      <c r="PPN46" s="74"/>
      <c r="PPO46" s="74"/>
      <c r="PPP46" s="74"/>
      <c r="PPQ46" s="74"/>
      <c r="PPR46" s="74"/>
      <c r="PPS46" s="74"/>
      <c r="PPT46" s="74"/>
      <c r="PPU46" s="74"/>
      <c r="PPV46" s="74"/>
      <c r="PPW46" s="74"/>
      <c r="PPX46" s="74"/>
      <c r="PPY46" s="74"/>
      <c r="PPZ46" s="74"/>
      <c r="PQA46" s="74"/>
      <c r="PQB46" s="74"/>
      <c r="PQC46" s="74"/>
      <c r="PQD46" s="74"/>
      <c r="PQE46" s="74"/>
      <c r="PQF46" s="74"/>
      <c r="PQG46" s="74"/>
      <c r="PQH46" s="74"/>
      <c r="PQI46" s="74"/>
      <c r="PQJ46" s="74"/>
      <c r="PQK46" s="74"/>
      <c r="PQL46" s="74"/>
      <c r="PQM46" s="74"/>
      <c r="PQN46" s="74"/>
      <c r="PQO46" s="74"/>
      <c r="PQP46" s="74"/>
      <c r="PQQ46" s="74"/>
      <c r="PQR46" s="74"/>
      <c r="PQS46" s="74"/>
      <c r="PQT46" s="74"/>
      <c r="PQU46" s="74"/>
      <c r="PQV46" s="74"/>
      <c r="PQW46" s="74"/>
      <c r="PQX46" s="74"/>
      <c r="PQY46" s="74"/>
      <c r="PQZ46" s="74"/>
      <c r="PRA46" s="74"/>
      <c r="PRB46" s="74"/>
      <c r="PRC46" s="74"/>
      <c r="PRD46" s="74"/>
      <c r="PRE46" s="74"/>
      <c r="PRF46" s="74"/>
      <c r="PRG46" s="74"/>
      <c r="PRH46" s="74"/>
      <c r="PRI46" s="74"/>
      <c r="PRJ46" s="74"/>
      <c r="PRK46" s="74"/>
      <c r="PRL46" s="74"/>
      <c r="PRM46" s="74"/>
      <c r="PRN46" s="74"/>
      <c r="PRO46" s="74"/>
      <c r="PRP46" s="74"/>
      <c r="PRQ46" s="74"/>
      <c r="PRR46" s="74"/>
      <c r="PRS46" s="74"/>
      <c r="PRT46" s="74"/>
      <c r="PRU46" s="74"/>
      <c r="PRV46" s="74"/>
      <c r="PRW46" s="74"/>
      <c r="PRX46" s="74"/>
      <c r="PRY46" s="74"/>
      <c r="PRZ46" s="74"/>
      <c r="PSA46" s="74"/>
      <c r="PSB46" s="74"/>
      <c r="PSC46" s="74"/>
      <c r="PSD46" s="74"/>
      <c r="PSE46" s="74"/>
      <c r="PSF46" s="74"/>
      <c r="PSG46" s="74"/>
      <c r="PSH46" s="74"/>
      <c r="PSI46" s="74"/>
      <c r="PSJ46" s="74"/>
      <c r="PSK46" s="74"/>
      <c r="PSL46" s="74"/>
      <c r="PSM46" s="74"/>
      <c r="PSN46" s="74"/>
      <c r="PSO46" s="74"/>
      <c r="PSP46" s="74"/>
      <c r="PSQ46" s="74"/>
      <c r="PSR46" s="74"/>
      <c r="PSS46" s="74"/>
      <c r="PST46" s="74"/>
      <c r="PSU46" s="74"/>
      <c r="PSV46" s="74"/>
      <c r="PSW46" s="74"/>
      <c r="PSX46" s="74"/>
      <c r="PSY46" s="74"/>
      <c r="PSZ46" s="74"/>
      <c r="PTA46" s="74"/>
      <c r="PTB46" s="74"/>
      <c r="PTC46" s="74"/>
      <c r="PTD46" s="74"/>
      <c r="PTE46" s="74"/>
      <c r="PTF46" s="74"/>
      <c r="PTG46" s="74"/>
      <c r="PTH46" s="74"/>
      <c r="PTI46" s="74"/>
      <c r="PTJ46" s="74"/>
      <c r="PTK46" s="74"/>
      <c r="PTL46" s="74"/>
      <c r="PTM46" s="74"/>
      <c r="PTN46" s="74"/>
      <c r="PTO46" s="74"/>
      <c r="PTP46" s="74"/>
      <c r="PTQ46" s="74"/>
      <c r="PTR46" s="74"/>
      <c r="PTS46" s="74"/>
      <c r="PTT46" s="74"/>
      <c r="PTU46" s="74"/>
      <c r="PTV46" s="74"/>
      <c r="PTW46" s="74"/>
      <c r="PTX46" s="74"/>
      <c r="PTY46" s="74"/>
      <c r="PTZ46" s="74"/>
      <c r="PUA46" s="74"/>
      <c r="PUB46" s="74"/>
      <c r="PUC46" s="74"/>
      <c r="PUD46" s="74"/>
      <c r="PUE46" s="74"/>
      <c r="PUF46" s="74"/>
      <c r="PUG46" s="74"/>
      <c r="PUH46" s="74"/>
      <c r="PUI46" s="74"/>
      <c r="PUJ46" s="74"/>
      <c r="PUK46" s="74"/>
      <c r="PUL46" s="74"/>
      <c r="PUM46" s="74"/>
      <c r="PUN46" s="74"/>
      <c r="PUO46" s="74"/>
      <c r="PUP46" s="74"/>
      <c r="PUQ46" s="74"/>
      <c r="PUR46" s="74"/>
      <c r="PUS46" s="74"/>
      <c r="PUT46" s="74"/>
      <c r="PUU46" s="74"/>
      <c r="PUV46" s="74"/>
      <c r="PUW46" s="74"/>
      <c r="PUX46" s="74"/>
      <c r="PUY46" s="74"/>
      <c r="PUZ46" s="74"/>
      <c r="PVA46" s="74"/>
      <c r="PVB46" s="74"/>
      <c r="PVC46" s="74"/>
      <c r="PVD46" s="74"/>
      <c r="PVE46" s="74"/>
      <c r="PVF46" s="74"/>
      <c r="PVG46" s="74"/>
      <c r="PVH46" s="74"/>
      <c r="PVI46" s="74"/>
      <c r="PVJ46" s="74"/>
      <c r="PVK46" s="74"/>
      <c r="PVL46" s="74"/>
      <c r="PVM46" s="74"/>
      <c r="PVN46" s="74"/>
      <c r="PVO46" s="74"/>
      <c r="PVP46" s="74"/>
      <c r="PVQ46" s="74"/>
      <c r="PVR46" s="74"/>
      <c r="PVS46" s="74"/>
      <c r="PVT46" s="74"/>
      <c r="PVU46" s="74"/>
      <c r="PVV46" s="74"/>
      <c r="PVW46" s="74"/>
      <c r="PVX46" s="74"/>
      <c r="PVY46" s="74"/>
      <c r="PVZ46" s="74"/>
      <c r="PWA46" s="74"/>
      <c r="PWB46" s="74"/>
      <c r="PWC46" s="74"/>
      <c r="PWD46" s="74"/>
      <c r="PWE46" s="74"/>
      <c r="PWF46" s="74"/>
      <c r="PWG46" s="74"/>
      <c r="PWH46" s="74"/>
      <c r="PWI46" s="74"/>
      <c r="PWJ46" s="74"/>
      <c r="PWK46" s="74"/>
      <c r="PWL46" s="74"/>
      <c r="PWM46" s="74"/>
      <c r="PWN46" s="74"/>
      <c r="PWO46" s="74"/>
      <c r="PWP46" s="74"/>
      <c r="PWQ46" s="74"/>
      <c r="PWR46" s="74"/>
      <c r="PWS46" s="74"/>
      <c r="PWT46" s="74"/>
      <c r="PWU46" s="74"/>
      <c r="PWV46" s="74"/>
      <c r="PWW46" s="74"/>
      <c r="PWX46" s="74"/>
      <c r="PWY46" s="74"/>
      <c r="PWZ46" s="74"/>
      <c r="PXA46" s="74"/>
      <c r="PXB46" s="74"/>
      <c r="PXC46" s="74"/>
      <c r="PXD46" s="74"/>
      <c r="PXE46" s="74"/>
      <c r="PXF46" s="74"/>
      <c r="PXG46" s="74"/>
      <c r="PXH46" s="74"/>
      <c r="PXI46" s="74"/>
      <c r="PXJ46" s="74"/>
      <c r="PXK46" s="74"/>
      <c r="PXL46" s="74"/>
      <c r="PXM46" s="74"/>
      <c r="PXN46" s="74"/>
      <c r="PXO46" s="74"/>
      <c r="PXP46" s="74"/>
      <c r="PXQ46" s="74"/>
      <c r="PXR46" s="74"/>
      <c r="PXS46" s="74"/>
      <c r="PXT46" s="74"/>
      <c r="PXU46" s="74"/>
      <c r="PXV46" s="74"/>
      <c r="PXW46" s="74"/>
      <c r="PXX46" s="74"/>
      <c r="PXY46" s="74"/>
      <c r="PXZ46" s="74"/>
      <c r="PYA46" s="74"/>
      <c r="PYB46" s="74"/>
      <c r="PYC46" s="74"/>
      <c r="PYD46" s="74"/>
      <c r="PYE46" s="74"/>
      <c r="PYF46" s="74"/>
      <c r="PYG46" s="74"/>
      <c r="PYH46" s="74"/>
      <c r="PYI46" s="74"/>
      <c r="PYJ46" s="74"/>
      <c r="PYK46" s="74"/>
      <c r="PYL46" s="74"/>
      <c r="PYM46" s="74"/>
      <c r="PYN46" s="74"/>
      <c r="PYO46" s="74"/>
      <c r="PYP46" s="74"/>
      <c r="PYQ46" s="74"/>
      <c r="PYR46" s="74"/>
      <c r="PYS46" s="74"/>
      <c r="PYT46" s="74"/>
      <c r="PYU46" s="74"/>
      <c r="PYV46" s="74"/>
      <c r="PYW46" s="74"/>
      <c r="PYX46" s="74"/>
      <c r="PYY46" s="74"/>
      <c r="PYZ46" s="74"/>
      <c r="PZA46" s="74"/>
      <c r="PZB46" s="74"/>
      <c r="PZC46" s="74"/>
      <c r="PZD46" s="74"/>
      <c r="PZE46" s="74"/>
      <c r="PZF46" s="74"/>
      <c r="PZG46" s="74"/>
      <c r="PZH46" s="74"/>
      <c r="PZI46" s="74"/>
      <c r="PZJ46" s="74"/>
      <c r="PZK46" s="74"/>
      <c r="PZL46" s="74"/>
      <c r="PZM46" s="74"/>
      <c r="PZN46" s="74"/>
      <c r="PZO46" s="74"/>
      <c r="PZP46" s="74"/>
      <c r="PZQ46" s="74"/>
      <c r="PZR46" s="74"/>
      <c r="PZS46" s="74"/>
      <c r="PZT46" s="74"/>
      <c r="PZU46" s="74"/>
      <c r="PZV46" s="74"/>
      <c r="PZW46" s="74"/>
      <c r="PZX46" s="74"/>
      <c r="PZY46" s="74"/>
      <c r="PZZ46" s="74"/>
      <c r="QAA46" s="74"/>
      <c r="QAB46" s="74"/>
      <c r="QAC46" s="74"/>
      <c r="QAD46" s="74"/>
      <c r="QAE46" s="74"/>
      <c r="QAF46" s="74"/>
      <c r="QAG46" s="74"/>
      <c r="QAH46" s="74"/>
      <c r="QAI46" s="74"/>
      <c r="QAJ46" s="74"/>
      <c r="QAK46" s="74"/>
      <c r="QAL46" s="74"/>
      <c r="QAM46" s="74"/>
      <c r="QAN46" s="74"/>
      <c r="QAO46" s="74"/>
      <c r="QAP46" s="74"/>
      <c r="QAQ46" s="74"/>
      <c r="QAR46" s="74"/>
      <c r="QAS46" s="74"/>
      <c r="QAT46" s="74"/>
      <c r="QAU46" s="74"/>
      <c r="QAV46" s="74"/>
      <c r="QAW46" s="74"/>
      <c r="QAX46" s="74"/>
      <c r="QAY46" s="74"/>
      <c r="QAZ46" s="74"/>
      <c r="QBA46" s="74"/>
      <c r="QBB46" s="74"/>
      <c r="QBC46" s="74"/>
      <c r="QBD46" s="74"/>
      <c r="QBE46" s="74"/>
      <c r="QBF46" s="74"/>
      <c r="QBG46" s="74"/>
      <c r="QBH46" s="74"/>
      <c r="QBI46" s="74"/>
      <c r="QBJ46" s="74"/>
      <c r="QBK46" s="74"/>
      <c r="QBL46" s="74"/>
      <c r="QBM46" s="74"/>
      <c r="QBN46" s="74"/>
      <c r="QBO46" s="74"/>
      <c r="QBP46" s="74"/>
      <c r="QBQ46" s="74"/>
      <c r="QBR46" s="74"/>
      <c r="QBS46" s="74"/>
      <c r="QBT46" s="74"/>
      <c r="QBU46" s="74"/>
      <c r="QBV46" s="74"/>
      <c r="QBW46" s="74"/>
      <c r="QBX46" s="74"/>
      <c r="QBY46" s="74"/>
      <c r="QBZ46" s="74"/>
      <c r="QCA46" s="74"/>
      <c r="QCB46" s="74"/>
      <c r="QCC46" s="74"/>
      <c r="QCD46" s="74"/>
      <c r="QCE46" s="74"/>
      <c r="QCF46" s="74"/>
      <c r="QCG46" s="74"/>
      <c r="QCH46" s="74"/>
      <c r="QCI46" s="74"/>
      <c r="QCJ46" s="74"/>
      <c r="QCK46" s="74"/>
      <c r="QCL46" s="74"/>
      <c r="QCM46" s="74"/>
      <c r="QCN46" s="74"/>
      <c r="QCO46" s="74"/>
      <c r="QCP46" s="74"/>
      <c r="QCQ46" s="74"/>
      <c r="QCR46" s="74"/>
      <c r="QCS46" s="74"/>
      <c r="QCT46" s="74"/>
      <c r="QCU46" s="74"/>
      <c r="QCV46" s="74"/>
      <c r="QCW46" s="74"/>
      <c r="QCX46" s="74"/>
      <c r="QCY46" s="74"/>
      <c r="QCZ46" s="74"/>
      <c r="QDA46" s="74"/>
      <c r="QDB46" s="74"/>
      <c r="QDC46" s="74"/>
      <c r="QDD46" s="74"/>
      <c r="QDE46" s="74"/>
      <c r="QDF46" s="74"/>
      <c r="QDG46" s="74"/>
      <c r="QDH46" s="74"/>
      <c r="QDI46" s="74"/>
      <c r="QDJ46" s="74"/>
      <c r="QDK46" s="74"/>
      <c r="QDL46" s="74"/>
      <c r="QDM46" s="74"/>
      <c r="QDN46" s="74"/>
      <c r="QDO46" s="74"/>
      <c r="QDP46" s="74"/>
      <c r="QDQ46" s="74"/>
      <c r="QDR46" s="74"/>
      <c r="QDS46" s="74"/>
      <c r="QDT46" s="74"/>
      <c r="QDU46" s="74"/>
      <c r="QDV46" s="74"/>
      <c r="QDW46" s="74"/>
      <c r="QDX46" s="74"/>
      <c r="QDY46" s="74"/>
      <c r="QDZ46" s="74"/>
      <c r="QEA46" s="74"/>
      <c r="QEB46" s="74"/>
      <c r="QEC46" s="74"/>
      <c r="QED46" s="74"/>
      <c r="QEE46" s="74"/>
      <c r="QEF46" s="74"/>
      <c r="QEG46" s="74"/>
      <c r="QEH46" s="74"/>
      <c r="QEI46" s="74"/>
      <c r="QEJ46" s="74"/>
      <c r="QEK46" s="74"/>
      <c r="QEL46" s="74"/>
      <c r="QEM46" s="74"/>
      <c r="QEN46" s="74"/>
      <c r="QEO46" s="74"/>
      <c r="QEP46" s="74"/>
      <c r="QEQ46" s="74"/>
      <c r="QER46" s="74"/>
      <c r="QES46" s="74"/>
      <c r="QET46" s="74"/>
      <c r="QEU46" s="74"/>
      <c r="QEV46" s="74"/>
      <c r="QEW46" s="74"/>
      <c r="QEX46" s="74"/>
      <c r="QEY46" s="74"/>
      <c r="QEZ46" s="74"/>
      <c r="QFA46" s="74"/>
      <c r="QFB46" s="74"/>
      <c r="QFC46" s="74"/>
      <c r="QFD46" s="74"/>
      <c r="QFE46" s="74"/>
      <c r="QFF46" s="74"/>
      <c r="QFG46" s="74"/>
      <c r="QFH46" s="74"/>
      <c r="QFI46" s="74"/>
      <c r="QFJ46" s="74"/>
      <c r="QFK46" s="74"/>
      <c r="QFL46" s="74"/>
      <c r="QFM46" s="74"/>
      <c r="QFN46" s="74"/>
      <c r="QFO46" s="74"/>
      <c r="QFP46" s="74"/>
      <c r="QFQ46" s="74"/>
      <c r="QFR46" s="74"/>
      <c r="QFS46" s="74"/>
      <c r="QFT46" s="74"/>
      <c r="QFU46" s="74"/>
      <c r="QFV46" s="74"/>
      <c r="QFW46" s="74"/>
      <c r="QFX46" s="74"/>
      <c r="QFY46" s="74"/>
      <c r="QFZ46" s="74"/>
      <c r="QGA46" s="74"/>
      <c r="QGB46" s="74"/>
      <c r="QGC46" s="74"/>
      <c r="QGD46" s="74"/>
      <c r="QGE46" s="74"/>
      <c r="QGF46" s="74"/>
      <c r="QGG46" s="74"/>
      <c r="QGH46" s="74"/>
      <c r="QGI46" s="74"/>
      <c r="QGJ46" s="74"/>
      <c r="QGK46" s="74"/>
      <c r="QGL46" s="74"/>
      <c r="QGM46" s="74"/>
      <c r="QGN46" s="74"/>
      <c r="QGO46" s="74"/>
      <c r="QGP46" s="74"/>
      <c r="QGQ46" s="74"/>
      <c r="QGR46" s="74"/>
      <c r="QGS46" s="74"/>
      <c r="QGT46" s="74"/>
      <c r="QGU46" s="74"/>
      <c r="QGV46" s="74"/>
      <c r="QGW46" s="74"/>
      <c r="QGX46" s="74"/>
      <c r="QGY46" s="74"/>
      <c r="QGZ46" s="74"/>
      <c r="QHA46" s="74"/>
      <c r="QHB46" s="74"/>
      <c r="QHC46" s="74"/>
      <c r="QHD46" s="74"/>
      <c r="QHE46" s="74"/>
      <c r="QHF46" s="74"/>
      <c r="QHG46" s="74"/>
      <c r="QHH46" s="74"/>
      <c r="QHI46" s="74"/>
      <c r="QHJ46" s="74"/>
      <c r="QHK46" s="74"/>
      <c r="QHL46" s="74"/>
      <c r="QHM46" s="74"/>
      <c r="QHN46" s="74"/>
      <c r="QHO46" s="74"/>
      <c r="QHP46" s="74"/>
      <c r="QHQ46" s="74"/>
      <c r="QHR46" s="74"/>
      <c r="QHS46" s="74"/>
      <c r="QHT46" s="74"/>
      <c r="QHU46" s="74"/>
      <c r="QHV46" s="74"/>
      <c r="QHW46" s="74"/>
      <c r="QHX46" s="74"/>
      <c r="QHY46" s="74"/>
      <c r="QHZ46" s="74"/>
      <c r="QIA46" s="74"/>
      <c r="QIB46" s="74"/>
      <c r="QIC46" s="74"/>
      <c r="QID46" s="74"/>
      <c r="QIE46" s="74"/>
      <c r="QIF46" s="74"/>
      <c r="QIG46" s="74"/>
      <c r="QIH46" s="74"/>
      <c r="QII46" s="74"/>
      <c r="QIJ46" s="74"/>
      <c r="QIK46" s="74"/>
      <c r="QIL46" s="74"/>
      <c r="QIM46" s="74"/>
      <c r="QIN46" s="74"/>
      <c r="QIO46" s="74"/>
      <c r="QIP46" s="74"/>
      <c r="QIQ46" s="74"/>
      <c r="QIR46" s="74"/>
      <c r="QIS46" s="74"/>
      <c r="QIT46" s="74"/>
      <c r="QIU46" s="74"/>
      <c r="QIV46" s="74"/>
      <c r="QIW46" s="74"/>
      <c r="QIX46" s="74"/>
      <c r="QIY46" s="74"/>
      <c r="QIZ46" s="74"/>
      <c r="QJA46" s="74"/>
      <c r="QJB46" s="74"/>
      <c r="QJC46" s="74"/>
      <c r="QJD46" s="74"/>
      <c r="QJE46" s="74"/>
      <c r="QJF46" s="74"/>
      <c r="QJG46" s="74"/>
      <c r="QJH46" s="74"/>
      <c r="QJI46" s="74"/>
      <c r="QJJ46" s="74"/>
      <c r="QJK46" s="74"/>
      <c r="QJL46" s="74"/>
      <c r="QJM46" s="74"/>
      <c r="QJN46" s="74"/>
      <c r="QJO46" s="74"/>
      <c r="QJP46" s="74"/>
      <c r="QJQ46" s="74"/>
      <c r="QJR46" s="74"/>
      <c r="QJS46" s="74"/>
      <c r="QJT46" s="74"/>
      <c r="QJU46" s="74"/>
      <c r="QJV46" s="74"/>
      <c r="QJW46" s="74"/>
      <c r="QJX46" s="74"/>
      <c r="QJY46" s="74"/>
      <c r="QJZ46" s="74"/>
      <c r="QKA46" s="74"/>
      <c r="QKB46" s="74"/>
      <c r="QKC46" s="74"/>
      <c r="QKD46" s="74"/>
      <c r="QKE46" s="74"/>
      <c r="QKF46" s="74"/>
      <c r="QKG46" s="74"/>
      <c r="QKH46" s="74"/>
      <c r="QKI46" s="74"/>
      <c r="QKJ46" s="74"/>
      <c r="QKK46" s="74"/>
      <c r="QKL46" s="74"/>
      <c r="QKM46" s="74"/>
      <c r="QKN46" s="74"/>
      <c r="QKO46" s="74"/>
      <c r="QKP46" s="74"/>
      <c r="QKQ46" s="74"/>
      <c r="QKR46" s="74"/>
      <c r="QKS46" s="74"/>
      <c r="QKT46" s="74"/>
      <c r="QKU46" s="74"/>
      <c r="QKV46" s="74"/>
      <c r="QKW46" s="74"/>
      <c r="QKX46" s="74"/>
      <c r="QKY46" s="74"/>
      <c r="QKZ46" s="74"/>
      <c r="QLA46" s="74"/>
      <c r="QLB46" s="74"/>
      <c r="QLC46" s="74"/>
      <c r="QLD46" s="74"/>
      <c r="QLE46" s="74"/>
      <c r="QLF46" s="74"/>
      <c r="QLG46" s="74"/>
      <c r="QLH46" s="74"/>
      <c r="QLI46" s="74"/>
      <c r="QLJ46" s="74"/>
      <c r="QLK46" s="74"/>
      <c r="QLL46" s="74"/>
      <c r="QLM46" s="74"/>
      <c r="QLN46" s="74"/>
      <c r="QLO46" s="74"/>
      <c r="QLP46" s="74"/>
      <c r="QLQ46" s="74"/>
      <c r="QLR46" s="74"/>
      <c r="QLS46" s="74"/>
      <c r="QLT46" s="74"/>
      <c r="QLU46" s="74"/>
      <c r="QLV46" s="74"/>
      <c r="QLW46" s="74"/>
      <c r="QLX46" s="74"/>
      <c r="QLY46" s="74"/>
      <c r="QLZ46" s="74"/>
      <c r="QMA46" s="74"/>
      <c r="QMB46" s="74"/>
      <c r="QMC46" s="74"/>
      <c r="QMD46" s="74"/>
      <c r="QME46" s="74"/>
      <c r="QMF46" s="74"/>
      <c r="QMG46" s="74"/>
      <c r="QMH46" s="74"/>
      <c r="QMI46" s="74"/>
      <c r="QMJ46" s="74"/>
      <c r="QMK46" s="74"/>
      <c r="QML46" s="74"/>
      <c r="QMM46" s="74"/>
      <c r="QMN46" s="74"/>
      <c r="QMO46" s="74"/>
      <c r="QMP46" s="74"/>
      <c r="QMQ46" s="74"/>
      <c r="QMR46" s="74"/>
      <c r="QMS46" s="74"/>
      <c r="QMT46" s="74"/>
      <c r="QMU46" s="74"/>
      <c r="QMV46" s="74"/>
      <c r="QMW46" s="74"/>
      <c r="QMX46" s="74"/>
      <c r="QMY46" s="74"/>
      <c r="QMZ46" s="74"/>
      <c r="QNA46" s="74"/>
      <c r="QNB46" s="74"/>
      <c r="QNC46" s="74"/>
      <c r="QND46" s="74"/>
      <c r="QNE46" s="74"/>
      <c r="QNF46" s="74"/>
      <c r="QNG46" s="74"/>
      <c r="QNH46" s="74"/>
      <c r="QNI46" s="74"/>
      <c r="QNJ46" s="74"/>
      <c r="QNK46" s="74"/>
      <c r="QNL46" s="74"/>
      <c r="QNM46" s="74"/>
      <c r="QNN46" s="74"/>
      <c r="QNO46" s="74"/>
      <c r="QNP46" s="74"/>
      <c r="QNQ46" s="74"/>
      <c r="QNR46" s="74"/>
      <c r="QNS46" s="74"/>
      <c r="QNT46" s="74"/>
      <c r="QNU46" s="74"/>
      <c r="QNV46" s="74"/>
      <c r="QNW46" s="74"/>
      <c r="QNX46" s="74"/>
      <c r="QNY46" s="74"/>
      <c r="QNZ46" s="74"/>
      <c r="QOA46" s="74"/>
      <c r="QOB46" s="74"/>
      <c r="QOC46" s="74"/>
      <c r="QOD46" s="74"/>
      <c r="QOE46" s="74"/>
      <c r="QOF46" s="74"/>
      <c r="QOG46" s="74"/>
      <c r="QOH46" s="74"/>
      <c r="QOI46" s="74"/>
      <c r="QOJ46" s="74"/>
      <c r="QOK46" s="74"/>
      <c r="QOL46" s="74"/>
      <c r="QOM46" s="74"/>
      <c r="QON46" s="74"/>
      <c r="QOO46" s="74"/>
      <c r="QOP46" s="74"/>
      <c r="QOQ46" s="74"/>
      <c r="QOR46" s="74"/>
      <c r="QOS46" s="74"/>
      <c r="QOT46" s="74"/>
      <c r="QOU46" s="74"/>
      <c r="QOV46" s="74"/>
      <c r="QOW46" s="74"/>
      <c r="QOX46" s="74"/>
      <c r="QOY46" s="74"/>
      <c r="QOZ46" s="74"/>
      <c r="QPA46" s="74"/>
      <c r="QPB46" s="74"/>
      <c r="QPC46" s="74"/>
      <c r="QPD46" s="74"/>
      <c r="QPE46" s="74"/>
      <c r="QPF46" s="74"/>
      <c r="QPG46" s="74"/>
      <c r="QPH46" s="74"/>
      <c r="QPI46" s="74"/>
      <c r="QPJ46" s="74"/>
      <c r="QPK46" s="74"/>
      <c r="QPL46" s="74"/>
      <c r="QPM46" s="74"/>
      <c r="QPN46" s="74"/>
      <c r="QPO46" s="74"/>
      <c r="QPP46" s="74"/>
      <c r="QPQ46" s="74"/>
      <c r="QPR46" s="74"/>
      <c r="QPS46" s="74"/>
      <c r="QPT46" s="74"/>
      <c r="QPU46" s="74"/>
      <c r="QPV46" s="74"/>
      <c r="QPW46" s="74"/>
      <c r="QPX46" s="74"/>
      <c r="QPY46" s="74"/>
      <c r="QPZ46" s="74"/>
      <c r="QQA46" s="74"/>
      <c r="QQB46" s="74"/>
      <c r="QQC46" s="74"/>
      <c r="QQD46" s="74"/>
      <c r="QQE46" s="74"/>
      <c r="QQF46" s="74"/>
      <c r="QQG46" s="74"/>
      <c r="QQH46" s="74"/>
      <c r="QQI46" s="74"/>
      <c r="QQJ46" s="74"/>
      <c r="QQK46" s="74"/>
      <c r="QQL46" s="74"/>
      <c r="QQM46" s="74"/>
      <c r="QQN46" s="74"/>
      <c r="QQO46" s="74"/>
      <c r="QQP46" s="74"/>
      <c r="QQQ46" s="74"/>
      <c r="QQR46" s="74"/>
      <c r="QQS46" s="74"/>
      <c r="QQT46" s="74"/>
      <c r="QQU46" s="74"/>
      <c r="QQV46" s="74"/>
      <c r="QQW46" s="74"/>
      <c r="QQX46" s="74"/>
      <c r="QQY46" s="74"/>
      <c r="QQZ46" s="74"/>
      <c r="QRA46" s="74"/>
      <c r="QRB46" s="74"/>
      <c r="QRC46" s="74"/>
      <c r="QRD46" s="74"/>
      <c r="QRE46" s="74"/>
      <c r="QRF46" s="74"/>
      <c r="QRG46" s="74"/>
      <c r="QRH46" s="74"/>
      <c r="QRI46" s="74"/>
      <c r="QRJ46" s="74"/>
      <c r="QRK46" s="74"/>
      <c r="QRL46" s="74"/>
      <c r="QRM46" s="74"/>
      <c r="QRN46" s="74"/>
      <c r="QRO46" s="74"/>
      <c r="QRP46" s="74"/>
      <c r="QRQ46" s="74"/>
      <c r="QRR46" s="74"/>
      <c r="QRS46" s="74"/>
      <c r="QRT46" s="74"/>
      <c r="QRU46" s="74"/>
      <c r="QRV46" s="74"/>
      <c r="QRW46" s="74"/>
      <c r="QRX46" s="74"/>
      <c r="QRY46" s="74"/>
      <c r="QRZ46" s="74"/>
      <c r="QSA46" s="74"/>
      <c r="QSB46" s="74"/>
      <c r="QSC46" s="74"/>
      <c r="QSD46" s="74"/>
      <c r="QSE46" s="74"/>
      <c r="QSF46" s="74"/>
      <c r="QSG46" s="74"/>
      <c r="QSH46" s="74"/>
      <c r="QSI46" s="74"/>
      <c r="QSJ46" s="74"/>
      <c r="QSK46" s="74"/>
      <c r="QSL46" s="74"/>
      <c r="QSM46" s="74"/>
      <c r="QSN46" s="74"/>
      <c r="QSO46" s="74"/>
      <c r="QSP46" s="74"/>
      <c r="QSQ46" s="74"/>
      <c r="QSR46" s="74"/>
      <c r="QSS46" s="74"/>
      <c r="QST46" s="74"/>
      <c r="QSU46" s="74"/>
      <c r="QSV46" s="74"/>
      <c r="QSW46" s="74"/>
      <c r="QSX46" s="74"/>
      <c r="QSY46" s="74"/>
      <c r="QSZ46" s="74"/>
      <c r="QTA46" s="74"/>
      <c r="QTB46" s="74"/>
      <c r="QTC46" s="74"/>
      <c r="QTD46" s="74"/>
      <c r="QTE46" s="74"/>
      <c r="QTF46" s="74"/>
      <c r="QTG46" s="74"/>
      <c r="QTH46" s="74"/>
      <c r="QTI46" s="74"/>
      <c r="QTJ46" s="74"/>
      <c r="QTK46" s="74"/>
      <c r="QTL46" s="74"/>
      <c r="QTM46" s="74"/>
      <c r="QTN46" s="74"/>
      <c r="QTO46" s="74"/>
      <c r="QTP46" s="74"/>
      <c r="QTQ46" s="74"/>
      <c r="QTR46" s="74"/>
      <c r="QTS46" s="74"/>
      <c r="QTT46" s="74"/>
      <c r="QTU46" s="74"/>
      <c r="QTV46" s="74"/>
      <c r="QTW46" s="74"/>
      <c r="QTX46" s="74"/>
      <c r="QTY46" s="74"/>
      <c r="QTZ46" s="74"/>
      <c r="QUA46" s="74"/>
      <c r="QUB46" s="74"/>
      <c r="QUC46" s="74"/>
      <c r="QUD46" s="74"/>
      <c r="QUE46" s="74"/>
      <c r="QUF46" s="74"/>
      <c r="QUG46" s="74"/>
      <c r="QUH46" s="74"/>
      <c r="QUI46" s="74"/>
      <c r="QUJ46" s="74"/>
      <c r="QUK46" s="74"/>
      <c r="QUL46" s="74"/>
      <c r="QUM46" s="74"/>
      <c r="QUN46" s="74"/>
      <c r="QUO46" s="74"/>
      <c r="QUP46" s="74"/>
      <c r="QUQ46" s="74"/>
      <c r="QUR46" s="74"/>
      <c r="QUS46" s="74"/>
      <c r="QUT46" s="74"/>
      <c r="QUU46" s="74"/>
      <c r="QUV46" s="74"/>
      <c r="QUW46" s="74"/>
      <c r="QUX46" s="74"/>
      <c r="QUY46" s="74"/>
      <c r="QUZ46" s="74"/>
      <c r="QVA46" s="74"/>
      <c r="QVB46" s="74"/>
      <c r="QVC46" s="74"/>
      <c r="QVD46" s="74"/>
      <c r="QVE46" s="74"/>
      <c r="QVF46" s="74"/>
      <c r="QVG46" s="74"/>
      <c r="QVH46" s="74"/>
      <c r="QVI46" s="74"/>
      <c r="QVJ46" s="74"/>
      <c r="QVK46" s="74"/>
      <c r="QVL46" s="74"/>
      <c r="QVM46" s="74"/>
      <c r="QVN46" s="74"/>
      <c r="QVO46" s="74"/>
      <c r="QVP46" s="74"/>
      <c r="QVQ46" s="74"/>
      <c r="QVR46" s="74"/>
      <c r="QVS46" s="74"/>
      <c r="QVT46" s="74"/>
      <c r="QVU46" s="74"/>
      <c r="QVV46" s="74"/>
      <c r="QVW46" s="74"/>
      <c r="QVX46" s="74"/>
      <c r="QVY46" s="74"/>
      <c r="QVZ46" s="74"/>
      <c r="QWA46" s="74"/>
      <c r="QWB46" s="74"/>
      <c r="QWC46" s="74"/>
      <c r="QWD46" s="74"/>
      <c r="QWE46" s="74"/>
      <c r="QWF46" s="74"/>
      <c r="QWG46" s="74"/>
      <c r="QWH46" s="74"/>
      <c r="QWI46" s="74"/>
      <c r="QWJ46" s="74"/>
      <c r="QWK46" s="74"/>
      <c r="QWL46" s="74"/>
      <c r="QWM46" s="74"/>
      <c r="QWN46" s="74"/>
      <c r="QWO46" s="74"/>
      <c r="QWP46" s="74"/>
      <c r="QWQ46" s="74"/>
      <c r="QWR46" s="74"/>
      <c r="QWS46" s="74"/>
      <c r="QWT46" s="74"/>
      <c r="QWU46" s="74"/>
      <c r="QWV46" s="74"/>
      <c r="QWW46" s="74"/>
      <c r="QWX46" s="74"/>
      <c r="QWY46" s="74"/>
      <c r="QWZ46" s="74"/>
      <c r="QXA46" s="74"/>
      <c r="QXB46" s="74"/>
      <c r="QXC46" s="74"/>
      <c r="QXD46" s="74"/>
      <c r="QXE46" s="74"/>
      <c r="QXF46" s="74"/>
      <c r="QXG46" s="74"/>
      <c r="QXH46" s="74"/>
      <c r="QXI46" s="74"/>
      <c r="QXJ46" s="74"/>
      <c r="QXK46" s="74"/>
      <c r="QXL46" s="74"/>
      <c r="QXM46" s="74"/>
      <c r="QXN46" s="74"/>
      <c r="QXO46" s="74"/>
      <c r="QXP46" s="74"/>
      <c r="QXQ46" s="74"/>
      <c r="QXR46" s="74"/>
      <c r="QXS46" s="74"/>
      <c r="QXT46" s="74"/>
      <c r="QXU46" s="74"/>
      <c r="QXV46" s="74"/>
      <c r="QXW46" s="74"/>
      <c r="QXX46" s="74"/>
      <c r="QXY46" s="74"/>
      <c r="QXZ46" s="74"/>
      <c r="QYA46" s="74"/>
      <c r="QYB46" s="74"/>
      <c r="QYC46" s="74"/>
      <c r="QYD46" s="74"/>
      <c r="QYE46" s="74"/>
      <c r="QYF46" s="74"/>
      <c r="QYG46" s="74"/>
      <c r="QYH46" s="74"/>
      <c r="QYI46" s="74"/>
      <c r="QYJ46" s="74"/>
      <c r="QYK46" s="74"/>
      <c r="QYL46" s="74"/>
      <c r="QYM46" s="74"/>
      <c r="QYN46" s="74"/>
      <c r="QYO46" s="74"/>
      <c r="QYP46" s="74"/>
      <c r="QYQ46" s="74"/>
      <c r="QYR46" s="74"/>
      <c r="QYS46" s="74"/>
      <c r="QYT46" s="74"/>
      <c r="QYU46" s="74"/>
      <c r="QYV46" s="74"/>
      <c r="QYW46" s="74"/>
      <c r="QYX46" s="74"/>
      <c r="QYY46" s="74"/>
      <c r="QYZ46" s="74"/>
      <c r="QZA46" s="74"/>
      <c r="QZB46" s="74"/>
      <c r="QZC46" s="74"/>
      <c r="QZD46" s="74"/>
      <c r="QZE46" s="74"/>
      <c r="QZF46" s="74"/>
      <c r="QZG46" s="74"/>
      <c r="QZH46" s="74"/>
      <c r="QZI46" s="74"/>
      <c r="QZJ46" s="74"/>
      <c r="QZK46" s="74"/>
      <c r="QZL46" s="74"/>
      <c r="QZM46" s="74"/>
      <c r="QZN46" s="74"/>
      <c r="QZO46" s="74"/>
      <c r="QZP46" s="74"/>
      <c r="QZQ46" s="74"/>
      <c r="QZR46" s="74"/>
      <c r="QZS46" s="74"/>
      <c r="QZT46" s="74"/>
      <c r="QZU46" s="74"/>
      <c r="QZV46" s="74"/>
      <c r="QZW46" s="74"/>
      <c r="QZX46" s="74"/>
      <c r="QZY46" s="74"/>
      <c r="QZZ46" s="74"/>
      <c r="RAA46" s="74"/>
      <c r="RAB46" s="74"/>
      <c r="RAC46" s="74"/>
      <c r="RAD46" s="74"/>
      <c r="RAE46" s="74"/>
      <c r="RAF46" s="74"/>
      <c r="RAG46" s="74"/>
      <c r="RAH46" s="74"/>
      <c r="RAI46" s="74"/>
      <c r="RAJ46" s="74"/>
      <c r="RAK46" s="74"/>
      <c r="RAL46" s="74"/>
      <c r="RAM46" s="74"/>
      <c r="RAN46" s="74"/>
      <c r="RAO46" s="74"/>
      <c r="RAP46" s="74"/>
      <c r="RAQ46" s="74"/>
      <c r="RAR46" s="74"/>
      <c r="RAS46" s="74"/>
      <c r="RAT46" s="74"/>
      <c r="RAU46" s="74"/>
      <c r="RAV46" s="74"/>
      <c r="RAW46" s="74"/>
      <c r="RAX46" s="74"/>
      <c r="RAY46" s="74"/>
      <c r="RAZ46" s="74"/>
      <c r="RBA46" s="74"/>
      <c r="RBB46" s="74"/>
      <c r="RBC46" s="74"/>
      <c r="RBD46" s="74"/>
      <c r="RBE46" s="74"/>
      <c r="RBF46" s="74"/>
      <c r="RBG46" s="74"/>
      <c r="RBH46" s="74"/>
      <c r="RBI46" s="74"/>
      <c r="RBJ46" s="74"/>
      <c r="RBK46" s="74"/>
      <c r="RBL46" s="74"/>
      <c r="RBM46" s="74"/>
      <c r="RBN46" s="74"/>
      <c r="RBO46" s="74"/>
      <c r="RBP46" s="74"/>
      <c r="RBQ46" s="74"/>
      <c r="RBR46" s="74"/>
      <c r="RBS46" s="74"/>
      <c r="RBT46" s="74"/>
      <c r="RBU46" s="74"/>
      <c r="RBV46" s="74"/>
      <c r="RBW46" s="74"/>
      <c r="RBX46" s="74"/>
      <c r="RBY46" s="74"/>
      <c r="RBZ46" s="74"/>
      <c r="RCA46" s="74"/>
      <c r="RCB46" s="74"/>
      <c r="RCC46" s="74"/>
      <c r="RCD46" s="74"/>
      <c r="RCE46" s="74"/>
      <c r="RCF46" s="74"/>
      <c r="RCG46" s="74"/>
      <c r="RCH46" s="74"/>
      <c r="RCI46" s="74"/>
      <c r="RCJ46" s="74"/>
      <c r="RCK46" s="74"/>
      <c r="RCL46" s="74"/>
      <c r="RCM46" s="74"/>
      <c r="RCN46" s="74"/>
      <c r="RCO46" s="74"/>
      <c r="RCP46" s="74"/>
      <c r="RCQ46" s="74"/>
      <c r="RCR46" s="74"/>
      <c r="RCS46" s="74"/>
      <c r="RCT46" s="74"/>
      <c r="RCU46" s="74"/>
      <c r="RCV46" s="74"/>
      <c r="RCW46" s="74"/>
      <c r="RCX46" s="74"/>
      <c r="RCY46" s="74"/>
      <c r="RCZ46" s="74"/>
      <c r="RDA46" s="74"/>
      <c r="RDB46" s="74"/>
      <c r="RDC46" s="74"/>
      <c r="RDD46" s="74"/>
      <c r="RDE46" s="74"/>
      <c r="RDF46" s="74"/>
      <c r="RDG46" s="74"/>
      <c r="RDH46" s="74"/>
      <c r="RDI46" s="74"/>
      <c r="RDJ46" s="74"/>
      <c r="RDK46" s="74"/>
      <c r="RDL46" s="74"/>
      <c r="RDM46" s="74"/>
      <c r="RDN46" s="74"/>
      <c r="RDO46" s="74"/>
      <c r="RDP46" s="74"/>
      <c r="RDQ46" s="74"/>
      <c r="RDR46" s="74"/>
      <c r="RDS46" s="74"/>
      <c r="RDT46" s="74"/>
      <c r="RDU46" s="74"/>
      <c r="RDV46" s="74"/>
      <c r="RDW46" s="74"/>
      <c r="RDX46" s="74"/>
      <c r="RDY46" s="74"/>
      <c r="RDZ46" s="74"/>
      <c r="REA46" s="74"/>
      <c r="REB46" s="74"/>
      <c r="REC46" s="74"/>
      <c r="RED46" s="74"/>
      <c r="REE46" s="74"/>
      <c r="REF46" s="74"/>
      <c r="REG46" s="74"/>
      <c r="REH46" s="74"/>
      <c r="REI46" s="74"/>
      <c r="REJ46" s="74"/>
      <c r="REK46" s="74"/>
      <c r="REL46" s="74"/>
      <c r="REM46" s="74"/>
      <c r="REN46" s="74"/>
      <c r="REO46" s="74"/>
      <c r="REP46" s="74"/>
      <c r="REQ46" s="74"/>
      <c r="RER46" s="74"/>
      <c r="RES46" s="74"/>
      <c r="RET46" s="74"/>
      <c r="REU46" s="74"/>
      <c r="REV46" s="74"/>
      <c r="REW46" s="74"/>
      <c r="REX46" s="74"/>
      <c r="REY46" s="74"/>
      <c r="REZ46" s="74"/>
      <c r="RFA46" s="74"/>
      <c r="RFB46" s="74"/>
      <c r="RFC46" s="74"/>
      <c r="RFD46" s="74"/>
      <c r="RFE46" s="74"/>
      <c r="RFF46" s="74"/>
      <c r="RFG46" s="74"/>
      <c r="RFH46" s="74"/>
      <c r="RFI46" s="74"/>
      <c r="RFJ46" s="74"/>
      <c r="RFK46" s="74"/>
      <c r="RFL46" s="74"/>
      <c r="RFM46" s="74"/>
      <c r="RFN46" s="74"/>
      <c r="RFO46" s="74"/>
      <c r="RFP46" s="74"/>
      <c r="RFQ46" s="74"/>
      <c r="RFR46" s="74"/>
      <c r="RFS46" s="74"/>
      <c r="RFT46" s="74"/>
      <c r="RFU46" s="74"/>
      <c r="RFV46" s="74"/>
      <c r="RFW46" s="74"/>
      <c r="RFX46" s="74"/>
      <c r="RFY46" s="74"/>
      <c r="RFZ46" s="74"/>
      <c r="RGA46" s="74"/>
      <c r="RGB46" s="74"/>
      <c r="RGC46" s="74"/>
      <c r="RGD46" s="74"/>
      <c r="RGE46" s="74"/>
      <c r="RGF46" s="74"/>
      <c r="RGG46" s="74"/>
      <c r="RGH46" s="74"/>
      <c r="RGI46" s="74"/>
      <c r="RGJ46" s="74"/>
      <c r="RGK46" s="74"/>
      <c r="RGL46" s="74"/>
      <c r="RGM46" s="74"/>
      <c r="RGN46" s="74"/>
      <c r="RGO46" s="74"/>
      <c r="RGP46" s="74"/>
      <c r="RGQ46" s="74"/>
      <c r="RGR46" s="74"/>
      <c r="RGS46" s="74"/>
      <c r="RGT46" s="74"/>
      <c r="RGU46" s="74"/>
      <c r="RGV46" s="74"/>
      <c r="RGW46" s="74"/>
      <c r="RGX46" s="74"/>
      <c r="RGY46" s="74"/>
      <c r="RGZ46" s="74"/>
      <c r="RHA46" s="74"/>
      <c r="RHB46" s="74"/>
      <c r="RHC46" s="74"/>
      <c r="RHD46" s="74"/>
      <c r="RHE46" s="74"/>
      <c r="RHF46" s="74"/>
      <c r="RHG46" s="74"/>
      <c r="RHH46" s="74"/>
      <c r="RHI46" s="74"/>
      <c r="RHJ46" s="74"/>
      <c r="RHK46" s="74"/>
      <c r="RHL46" s="74"/>
      <c r="RHM46" s="74"/>
      <c r="RHN46" s="74"/>
      <c r="RHO46" s="74"/>
      <c r="RHP46" s="74"/>
      <c r="RHQ46" s="74"/>
      <c r="RHR46" s="74"/>
      <c r="RHS46" s="74"/>
      <c r="RHT46" s="74"/>
      <c r="RHU46" s="74"/>
      <c r="RHV46" s="74"/>
      <c r="RHW46" s="74"/>
      <c r="RHX46" s="74"/>
      <c r="RHY46" s="74"/>
      <c r="RHZ46" s="74"/>
      <c r="RIA46" s="74"/>
      <c r="RIB46" s="74"/>
      <c r="RIC46" s="74"/>
      <c r="RID46" s="74"/>
      <c r="RIE46" s="74"/>
      <c r="RIF46" s="74"/>
      <c r="RIG46" s="74"/>
      <c r="RIH46" s="74"/>
      <c r="RII46" s="74"/>
      <c r="RIJ46" s="74"/>
      <c r="RIK46" s="74"/>
      <c r="RIL46" s="74"/>
      <c r="RIM46" s="74"/>
      <c r="RIN46" s="74"/>
      <c r="RIO46" s="74"/>
      <c r="RIP46" s="74"/>
      <c r="RIQ46" s="74"/>
      <c r="RIR46" s="74"/>
      <c r="RIS46" s="74"/>
      <c r="RIT46" s="74"/>
      <c r="RIU46" s="74"/>
      <c r="RIV46" s="74"/>
      <c r="RIW46" s="74"/>
      <c r="RIX46" s="74"/>
      <c r="RIY46" s="74"/>
      <c r="RIZ46" s="74"/>
      <c r="RJA46" s="74"/>
      <c r="RJB46" s="74"/>
      <c r="RJC46" s="74"/>
      <c r="RJD46" s="74"/>
      <c r="RJE46" s="74"/>
      <c r="RJF46" s="74"/>
      <c r="RJG46" s="74"/>
      <c r="RJH46" s="74"/>
      <c r="RJI46" s="74"/>
      <c r="RJJ46" s="74"/>
      <c r="RJK46" s="74"/>
      <c r="RJL46" s="74"/>
      <c r="RJM46" s="74"/>
      <c r="RJN46" s="74"/>
      <c r="RJO46" s="74"/>
      <c r="RJP46" s="74"/>
      <c r="RJQ46" s="74"/>
      <c r="RJR46" s="74"/>
      <c r="RJS46" s="74"/>
      <c r="RJT46" s="74"/>
      <c r="RJU46" s="74"/>
      <c r="RJV46" s="74"/>
      <c r="RJW46" s="74"/>
      <c r="RJX46" s="74"/>
      <c r="RJY46" s="74"/>
      <c r="RJZ46" s="74"/>
      <c r="RKA46" s="74"/>
      <c r="RKB46" s="74"/>
      <c r="RKC46" s="74"/>
      <c r="RKD46" s="74"/>
      <c r="RKE46" s="74"/>
      <c r="RKF46" s="74"/>
      <c r="RKG46" s="74"/>
      <c r="RKH46" s="74"/>
      <c r="RKI46" s="74"/>
      <c r="RKJ46" s="74"/>
      <c r="RKK46" s="74"/>
      <c r="RKL46" s="74"/>
      <c r="RKM46" s="74"/>
      <c r="RKN46" s="74"/>
      <c r="RKO46" s="74"/>
      <c r="RKP46" s="74"/>
      <c r="RKQ46" s="74"/>
      <c r="RKR46" s="74"/>
      <c r="RKS46" s="74"/>
      <c r="RKT46" s="74"/>
      <c r="RKU46" s="74"/>
      <c r="RKV46" s="74"/>
      <c r="RKW46" s="74"/>
      <c r="RKX46" s="74"/>
      <c r="RKY46" s="74"/>
      <c r="RKZ46" s="74"/>
      <c r="RLA46" s="74"/>
      <c r="RLB46" s="74"/>
      <c r="RLC46" s="74"/>
      <c r="RLD46" s="74"/>
      <c r="RLE46" s="74"/>
      <c r="RLF46" s="74"/>
      <c r="RLG46" s="74"/>
      <c r="RLH46" s="74"/>
      <c r="RLI46" s="74"/>
      <c r="RLJ46" s="74"/>
      <c r="RLK46" s="74"/>
      <c r="RLL46" s="74"/>
      <c r="RLM46" s="74"/>
      <c r="RLN46" s="74"/>
      <c r="RLO46" s="74"/>
      <c r="RLP46" s="74"/>
      <c r="RLQ46" s="74"/>
      <c r="RLR46" s="74"/>
      <c r="RLS46" s="74"/>
      <c r="RLT46" s="74"/>
      <c r="RLU46" s="74"/>
      <c r="RLV46" s="74"/>
      <c r="RLW46" s="74"/>
      <c r="RLX46" s="74"/>
      <c r="RLY46" s="74"/>
      <c r="RLZ46" s="74"/>
      <c r="RMA46" s="74"/>
      <c r="RMB46" s="74"/>
      <c r="RMC46" s="74"/>
      <c r="RMD46" s="74"/>
      <c r="RME46" s="74"/>
      <c r="RMF46" s="74"/>
      <c r="RMG46" s="74"/>
      <c r="RMH46" s="74"/>
      <c r="RMI46" s="74"/>
      <c r="RMJ46" s="74"/>
      <c r="RMK46" s="74"/>
      <c r="RML46" s="74"/>
      <c r="RMM46" s="74"/>
      <c r="RMN46" s="74"/>
      <c r="RMO46" s="74"/>
      <c r="RMP46" s="74"/>
      <c r="RMQ46" s="74"/>
      <c r="RMR46" s="74"/>
      <c r="RMS46" s="74"/>
      <c r="RMT46" s="74"/>
      <c r="RMU46" s="74"/>
      <c r="RMV46" s="74"/>
      <c r="RMW46" s="74"/>
      <c r="RMX46" s="74"/>
      <c r="RMY46" s="74"/>
      <c r="RMZ46" s="74"/>
      <c r="RNA46" s="74"/>
      <c r="RNB46" s="74"/>
      <c r="RNC46" s="74"/>
      <c r="RND46" s="74"/>
      <c r="RNE46" s="74"/>
      <c r="RNF46" s="74"/>
      <c r="RNG46" s="74"/>
      <c r="RNH46" s="74"/>
      <c r="RNI46" s="74"/>
      <c r="RNJ46" s="74"/>
      <c r="RNK46" s="74"/>
      <c r="RNL46" s="74"/>
      <c r="RNM46" s="74"/>
      <c r="RNN46" s="74"/>
      <c r="RNO46" s="74"/>
      <c r="RNP46" s="74"/>
      <c r="RNQ46" s="74"/>
      <c r="RNR46" s="74"/>
      <c r="RNS46" s="74"/>
      <c r="RNT46" s="74"/>
      <c r="RNU46" s="74"/>
      <c r="RNV46" s="74"/>
      <c r="RNW46" s="74"/>
      <c r="RNX46" s="74"/>
      <c r="RNY46" s="74"/>
      <c r="RNZ46" s="74"/>
      <c r="ROA46" s="74"/>
      <c r="ROB46" s="74"/>
      <c r="ROC46" s="74"/>
      <c r="ROD46" s="74"/>
      <c r="ROE46" s="74"/>
      <c r="ROF46" s="74"/>
      <c r="ROG46" s="74"/>
      <c r="ROH46" s="74"/>
      <c r="ROI46" s="74"/>
      <c r="ROJ46" s="74"/>
      <c r="ROK46" s="74"/>
      <c r="ROL46" s="74"/>
      <c r="ROM46" s="74"/>
      <c r="RON46" s="74"/>
      <c r="ROO46" s="74"/>
      <c r="ROP46" s="74"/>
      <c r="ROQ46" s="74"/>
      <c r="ROR46" s="74"/>
      <c r="ROS46" s="74"/>
      <c r="ROT46" s="74"/>
      <c r="ROU46" s="74"/>
      <c r="ROV46" s="74"/>
      <c r="ROW46" s="74"/>
      <c r="ROX46" s="74"/>
      <c r="ROY46" s="74"/>
      <c r="ROZ46" s="74"/>
      <c r="RPA46" s="74"/>
      <c r="RPB46" s="74"/>
      <c r="RPC46" s="74"/>
      <c r="RPD46" s="74"/>
      <c r="RPE46" s="74"/>
      <c r="RPF46" s="74"/>
      <c r="RPG46" s="74"/>
      <c r="RPH46" s="74"/>
      <c r="RPI46" s="74"/>
      <c r="RPJ46" s="74"/>
      <c r="RPK46" s="74"/>
      <c r="RPL46" s="74"/>
      <c r="RPM46" s="74"/>
      <c r="RPN46" s="74"/>
      <c r="RPO46" s="74"/>
      <c r="RPP46" s="74"/>
      <c r="RPQ46" s="74"/>
      <c r="RPR46" s="74"/>
      <c r="RPS46" s="74"/>
      <c r="RPT46" s="74"/>
      <c r="RPU46" s="74"/>
      <c r="RPV46" s="74"/>
      <c r="RPW46" s="74"/>
      <c r="RPX46" s="74"/>
      <c r="RPY46" s="74"/>
      <c r="RPZ46" s="74"/>
      <c r="RQA46" s="74"/>
      <c r="RQB46" s="74"/>
      <c r="RQC46" s="74"/>
      <c r="RQD46" s="74"/>
      <c r="RQE46" s="74"/>
      <c r="RQF46" s="74"/>
      <c r="RQG46" s="74"/>
      <c r="RQH46" s="74"/>
      <c r="RQI46" s="74"/>
      <c r="RQJ46" s="74"/>
      <c r="RQK46" s="74"/>
      <c r="RQL46" s="74"/>
      <c r="RQM46" s="74"/>
      <c r="RQN46" s="74"/>
      <c r="RQO46" s="74"/>
      <c r="RQP46" s="74"/>
      <c r="RQQ46" s="74"/>
      <c r="RQR46" s="74"/>
      <c r="RQS46" s="74"/>
      <c r="RQT46" s="74"/>
      <c r="RQU46" s="74"/>
      <c r="RQV46" s="74"/>
      <c r="RQW46" s="74"/>
      <c r="RQX46" s="74"/>
      <c r="RQY46" s="74"/>
      <c r="RQZ46" s="74"/>
      <c r="RRA46" s="74"/>
      <c r="RRB46" s="74"/>
      <c r="RRC46" s="74"/>
      <c r="RRD46" s="74"/>
      <c r="RRE46" s="74"/>
      <c r="RRF46" s="74"/>
      <c r="RRG46" s="74"/>
      <c r="RRH46" s="74"/>
      <c r="RRI46" s="74"/>
      <c r="RRJ46" s="74"/>
      <c r="RRK46" s="74"/>
      <c r="RRL46" s="74"/>
      <c r="RRM46" s="74"/>
      <c r="RRN46" s="74"/>
      <c r="RRO46" s="74"/>
      <c r="RRP46" s="74"/>
      <c r="RRQ46" s="74"/>
      <c r="RRR46" s="74"/>
      <c r="RRS46" s="74"/>
      <c r="RRT46" s="74"/>
      <c r="RRU46" s="74"/>
      <c r="RRV46" s="74"/>
      <c r="RRW46" s="74"/>
      <c r="RRX46" s="74"/>
      <c r="RRY46" s="74"/>
      <c r="RRZ46" s="74"/>
      <c r="RSA46" s="74"/>
      <c r="RSB46" s="74"/>
      <c r="RSC46" s="74"/>
      <c r="RSD46" s="74"/>
      <c r="RSE46" s="74"/>
      <c r="RSF46" s="74"/>
      <c r="RSG46" s="74"/>
      <c r="RSH46" s="74"/>
      <c r="RSI46" s="74"/>
      <c r="RSJ46" s="74"/>
      <c r="RSK46" s="74"/>
      <c r="RSL46" s="74"/>
      <c r="RSM46" s="74"/>
      <c r="RSN46" s="74"/>
      <c r="RSO46" s="74"/>
      <c r="RSP46" s="74"/>
      <c r="RSQ46" s="74"/>
      <c r="RSR46" s="74"/>
      <c r="RSS46" s="74"/>
      <c r="RST46" s="74"/>
      <c r="RSU46" s="74"/>
      <c r="RSV46" s="74"/>
      <c r="RSW46" s="74"/>
      <c r="RSX46" s="74"/>
      <c r="RSY46" s="74"/>
      <c r="RSZ46" s="74"/>
      <c r="RTA46" s="74"/>
      <c r="RTB46" s="74"/>
      <c r="RTC46" s="74"/>
      <c r="RTD46" s="74"/>
      <c r="RTE46" s="74"/>
      <c r="RTF46" s="74"/>
      <c r="RTG46" s="74"/>
      <c r="RTH46" s="74"/>
      <c r="RTI46" s="74"/>
      <c r="RTJ46" s="74"/>
      <c r="RTK46" s="74"/>
      <c r="RTL46" s="74"/>
      <c r="RTM46" s="74"/>
      <c r="RTN46" s="74"/>
      <c r="RTO46" s="74"/>
      <c r="RTP46" s="74"/>
      <c r="RTQ46" s="74"/>
      <c r="RTR46" s="74"/>
      <c r="RTS46" s="74"/>
      <c r="RTT46" s="74"/>
      <c r="RTU46" s="74"/>
      <c r="RTV46" s="74"/>
      <c r="RTW46" s="74"/>
      <c r="RTX46" s="74"/>
      <c r="RTY46" s="74"/>
      <c r="RTZ46" s="74"/>
      <c r="RUA46" s="74"/>
      <c r="RUB46" s="74"/>
      <c r="RUC46" s="74"/>
      <c r="RUD46" s="74"/>
      <c r="RUE46" s="74"/>
      <c r="RUF46" s="74"/>
      <c r="RUG46" s="74"/>
      <c r="RUH46" s="74"/>
      <c r="RUI46" s="74"/>
      <c r="RUJ46" s="74"/>
      <c r="RUK46" s="74"/>
      <c r="RUL46" s="74"/>
      <c r="RUM46" s="74"/>
      <c r="RUN46" s="74"/>
      <c r="RUO46" s="74"/>
      <c r="RUP46" s="74"/>
      <c r="RUQ46" s="74"/>
      <c r="RUR46" s="74"/>
      <c r="RUS46" s="74"/>
      <c r="RUT46" s="74"/>
      <c r="RUU46" s="74"/>
      <c r="RUV46" s="74"/>
      <c r="RUW46" s="74"/>
      <c r="RUX46" s="74"/>
      <c r="RUY46" s="74"/>
      <c r="RUZ46" s="74"/>
      <c r="RVA46" s="74"/>
      <c r="RVB46" s="74"/>
      <c r="RVC46" s="74"/>
      <c r="RVD46" s="74"/>
      <c r="RVE46" s="74"/>
      <c r="RVF46" s="74"/>
      <c r="RVG46" s="74"/>
      <c r="RVH46" s="74"/>
      <c r="RVI46" s="74"/>
      <c r="RVJ46" s="74"/>
      <c r="RVK46" s="74"/>
      <c r="RVL46" s="74"/>
      <c r="RVM46" s="74"/>
      <c r="RVN46" s="74"/>
      <c r="RVO46" s="74"/>
      <c r="RVP46" s="74"/>
      <c r="RVQ46" s="74"/>
      <c r="RVR46" s="74"/>
      <c r="RVS46" s="74"/>
      <c r="RVT46" s="74"/>
      <c r="RVU46" s="74"/>
      <c r="RVV46" s="74"/>
      <c r="RVW46" s="74"/>
      <c r="RVX46" s="74"/>
      <c r="RVY46" s="74"/>
      <c r="RVZ46" s="74"/>
      <c r="RWA46" s="74"/>
      <c r="RWB46" s="74"/>
      <c r="RWC46" s="74"/>
      <c r="RWD46" s="74"/>
      <c r="RWE46" s="74"/>
      <c r="RWF46" s="74"/>
      <c r="RWG46" s="74"/>
      <c r="RWH46" s="74"/>
      <c r="RWI46" s="74"/>
      <c r="RWJ46" s="74"/>
      <c r="RWK46" s="74"/>
      <c r="RWL46" s="74"/>
      <c r="RWM46" s="74"/>
      <c r="RWN46" s="74"/>
      <c r="RWO46" s="74"/>
      <c r="RWP46" s="74"/>
      <c r="RWQ46" s="74"/>
      <c r="RWR46" s="74"/>
      <c r="RWS46" s="74"/>
      <c r="RWT46" s="74"/>
      <c r="RWU46" s="74"/>
      <c r="RWV46" s="74"/>
      <c r="RWW46" s="74"/>
      <c r="RWX46" s="74"/>
      <c r="RWY46" s="74"/>
      <c r="RWZ46" s="74"/>
      <c r="RXA46" s="74"/>
      <c r="RXB46" s="74"/>
      <c r="RXC46" s="74"/>
      <c r="RXD46" s="74"/>
      <c r="RXE46" s="74"/>
      <c r="RXF46" s="74"/>
      <c r="RXG46" s="74"/>
      <c r="RXH46" s="74"/>
      <c r="RXI46" s="74"/>
      <c r="RXJ46" s="74"/>
      <c r="RXK46" s="74"/>
      <c r="RXL46" s="74"/>
      <c r="RXM46" s="74"/>
      <c r="RXN46" s="74"/>
      <c r="RXO46" s="74"/>
      <c r="RXP46" s="74"/>
      <c r="RXQ46" s="74"/>
      <c r="RXR46" s="74"/>
      <c r="RXS46" s="74"/>
      <c r="RXT46" s="74"/>
      <c r="RXU46" s="74"/>
      <c r="RXV46" s="74"/>
      <c r="RXW46" s="74"/>
      <c r="RXX46" s="74"/>
      <c r="RXY46" s="74"/>
      <c r="RXZ46" s="74"/>
      <c r="RYA46" s="74"/>
      <c r="RYB46" s="74"/>
      <c r="RYC46" s="74"/>
      <c r="RYD46" s="74"/>
      <c r="RYE46" s="74"/>
      <c r="RYF46" s="74"/>
      <c r="RYG46" s="74"/>
      <c r="RYH46" s="74"/>
      <c r="RYI46" s="74"/>
      <c r="RYJ46" s="74"/>
      <c r="RYK46" s="74"/>
      <c r="RYL46" s="74"/>
      <c r="RYM46" s="74"/>
      <c r="RYN46" s="74"/>
      <c r="RYO46" s="74"/>
      <c r="RYP46" s="74"/>
      <c r="RYQ46" s="74"/>
      <c r="RYR46" s="74"/>
      <c r="RYS46" s="74"/>
      <c r="RYT46" s="74"/>
      <c r="RYU46" s="74"/>
      <c r="RYV46" s="74"/>
      <c r="RYW46" s="74"/>
      <c r="RYX46" s="74"/>
      <c r="RYY46" s="74"/>
      <c r="RYZ46" s="74"/>
      <c r="RZA46" s="74"/>
      <c r="RZB46" s="74"/>
      <c r="RZC46" s="74"/>
      <c r="RZD46" s="74"/>
      <c r="RZE46" s="74"/>
      <c r="RZF46" s="74"/>
      <c r="RZG46" s="74"/>
      <c r="RZH46" s="74"/>
      <c r="RZI46" s="74"/>
      <c r="RZJ46" s="74"/>
      <c r="RZK46" s="74"/>
      <c r="RZL46" s="74"/>
      <c r="RZM46" s="74"/>
      <c r="RZN46" s="74"/>
      <c r="RZO46" s="74"/>
      <c r="RZP46" s="74"/>
      <c r="RZQ46" s="74"/>
      <c r="RZR46" s="74"/>
      <c r="RZS46" s="74"/>
      <c r="RZT46" s="74"/>
      <c r="RZU46" s="74"/>
      <c r="RZV46" s="74"/>
      <c r="RZW46" s="74"/>
      <c r="RZX46" s="74"/>
      <c r="RZY46" s="74"/>
      <c r="RZZ46" s="74"/>
      <c r="SAA46" s="74"/>
      <c r="SAB46" s="74"/>
      <c r="SAC46" s="74"/>
      <c r="SAD46" s="74"/>
      <c r="SAE46" s="74"/>
      <c r="SAF46" s="74"/>
      <c r="SAG46" s="74"/>
      <c r="SAH46" s="74"/>
      <c r="SAI46" s="74"/>
      <c r="SAJ46" s="74"/>
      <c r="SAK46" s="74"/>
      <c r="SAL46" s="74"/>
      <c r="SAM46" s="74"/>
      <c r="SAN46" s="74"/>
      <c r="SAO46" s="74"/>
      <c r="SAP46" s="74"/>
      <c r="SAQ46" s="74"/>
      <c r="SAR46" s="74"/>
      <c r="SAS46" s="74"/>
      <c r="SAT46" s="74"/>
      <c r="SAU46" s="74"/>
      <c r="SAV46" s="74"/>
      <c r="SAW46" s="74"/>
      <c r="SAX46" s="74"/>
      <c r="SAY46" s="74"/>
      <c r="SAZ46" s="74"/>
      <c r="SBA46" s="74"/>
      <c r="SBB46" s="74"/>
      <c r="SBC46" s="74"/>
      <c r="SBD46" s="74"/>
      <c r="SBE46" s="74"/>
      <c r="SBF46" s="74"/>
      <c r="SBG46" s="74"/>
      <c r="SBH46" s="74"/>
      <c r="SBI46" s="74"/>
      <c r="SBJ46" s="74"/>
      <c r="SBK46" s="74"/>
      <c r="SBL46" s="74"/>
      <c r="SBM46" s="74"/>
      <c r="SBN46" s="74"/>
      <c r="SBO46" s="74"/>
      <c r="SBP46" s="74"/>
      <c r="SBQ46" s="74"/>
      <c r="SBR46" s="74"/>
      <c r="SBS46" s="74"/>
      <c r="SBT46" s="74"/>
      <c r="SBU46" s="74"/>
      <c r="SBV46" s="74"/>
      <c r="SBW46" s="74"/>
      <c r="SBX46" s="74"/>
      <c r="SBY46" s="74"/>
      <c r="SBZ46" s="74"/>
      <c r="SCA46" s="74"/>
      <c r="SCB46" s="74"/>
      <c r="SCC46" s="74"/>
      <c r="SCD46" s="74"/>
      <c r="SCE46" s="74"/>
      <c r="SCF46" s="74"/>
      <c r="SCG46" s="74"/>
      <c r="SCH46" s="74"/>
      <c r="SCI46" s="74"/>
      <c r="SCJ46" s="74"/>
      <c r="SCK46" s="74"/>
      <c r="SCL46" s="74"/>
      <c r="SCM46" s="74"/>
      <c r="SCN46" s="74"/>
      <c r="SCO46" s="74"/>
      <c r="SCP46" s="74"/>
      <c r="SCQ46" s="74"/>
      <c r="SCR46" s="74"/>
      <c r="SCS46" s="74"/>
      <c r="SCT46" s="74"/>
      <c r="SCU46" s="74"/>
      <c r="SCV46" s="74"/>
      <c r="SCW46" s="74"/>
      <c r="SCX46" s="74"/>
      <c r="SCY46" s="74"/>
      <c r="SCZ46" s="74"/>
      <c r="SDA46" s="74"/>
      <c r="SDB46" s="74"/>
      <c r="SDC46" s="74"/>
      <c r="SDD46" s="74"/>
      <c r="SDE46" s="74"/>
      <c r="SDF46" s="74"/>
      <c r="SDG46" s="74"/>
      <c r="SDH46" s="74"/>
      <c r="SDI46" s="74"/>
      <c r="SDJ46" s="74"/>
      <c r="SDK46" s="74"/>
      <c r="SDL46" s="74"/>
      <c r="SDM46" s="74"/>
      <c r="SDN46" s="74"/>
      <c r="SDO46" s="74"/>
      <c r="SDP46" s="74"/>
      <c r="SDQ46" s="74"/>
      <c r="SDR46" s="74"/>
      <c r="SDS46" s="74"/>
      <c r="SDT46" s="74"/>
      <c r="SDU46" s="74"/>
      <c r="SDV46" s="74"/>
      <c r="SDW46" s="74"/>
      <c r="SDX46" s="74"/>
      <c r="SDY46" s="74"/>
      <c r="SDZ46" s="74"/>
      <c r="SEA46" s="74"/>
      <c r="SEB46" s="74"/>
      <c r="SEC46" s="74"/>
      <c r="SED46" s="74"/>
      <c r="SEE46" s="74"/>
      <c r="SEF46" s="74"/>
      <c r="SEG46" s="74"/>
      <c r="SEH46" s="74"/>
      <c r="SEI46" s="74"/>
      <c r="SEJ46" s="74"/>
      <c r="SEK46" s="74"/>
      <c r="SEL46" s="74"/>
      <c r="SEM46" s="74"/>
      <c r="SEN46" s="74"/>
      <c r="SEO46" s="74"/>
      <c r="SEP46" s="74"/>
      <c r="SEQ46" s="74"/>
      <c r="SER46" s="74"/>
      <c r="SES46" s="74"/>
      <c r="SET46" s="74"/>
      <c r="SEU46" s="74"/>
      <c r="SEV46" s="74"/>
      <c r="SEW46" s="74"/>
      <c r="SEX46" s="74"/>
      <c r="SEY46" s="74"/>
      <c r="SEZ46" s="74"/>
      <c r="SFA46" s="74"/>
      <c r="SFB46" s="74"/>
      <c r="SFC46" s="74"/>
      <c r="SFD46" s="74"/>
      <c r="SFE46" s="74"/>
      <c r="SFF46" s="74"/>
      <c r="SFG46" s="74"/>
      <c r="SFH46" s="74"/>
      <c r="SFI46" s="74"/>
      <c r="SFJ46" s="74"/>
      <c r="SFK46" s="74"/>
      <c r="SFL46" s="74"/>
      <c r="SFM46" s="74"/>
      <c r="SFN46" s="74"/>
      <c r="SFO46" s="74"/>
      <c r="SFP46" s="74"/>
      <c r="SFQ46" s="74"/>
      <c r="SFR46" s="74"/>
      <c r="SFS46" s="74"/>
      <c r="SFT46" s="74"/>
      <c r="SFU46" s="74"/>
      <c r="SFV46" s="74"/>
      <c r="SFW46" s="74"/>
      <c r="SFX46" s="74"/>
      <c r="SFY46" s="74"/>
      <c r="SFZ46" s="74"/>
      <c r="SGA46" s="74"/>
      <c r="SGB46" s="74"/>
      <c r="SGC46" s="74"/>
      <c r="SGD46" s="74"/>
      <c r="SGE46" s="74"/>
      <c r="SGF46" s="74"/>
      <c r="SGG46" s="74"/>
      <c r="SGH46" s="74"/>
      <c r="SGI46" s="74"/>
      <c r="SGJ46" s="74"/>
      <c r="SGK46" s="74"/>
      <c r="SGL46" s="74"/>
      <c r="SGM46" s="74"/>
      <c r="SGN46" s="74"/>
      <c r="SGO46" s="74"/>
      <c r="SGP46" s="74"/>
      <c r="SGQ46" s="74"/>
      <c r="SGR46" s="74"/>
      <c r="SGS46" s="74"/>
      <c r="SGT46" s="74"/>
      <c r="SGU46" s="74"/>
      <c r="SGV46" s="74"/>
      <c r="SGW46" s="74"/>
      <c r="SGX46" s="74"/>
      <c r="SGY46" s="74"/>
      <c r="SGZ46" s="74"/>
      <c r="SHA46" s="74"/>
      <c r="SHB46" s="74"/>
      <c r="SHC46" s="74"/>
      <c r="SHD46" s="74"/>
      <c r="SHE46" s="74"/>
      <c r="SHF46" s="74"/>
      <c r="SHG46" s="74"/>
      <c r="SHH46" s="74"/>
      <c r="SHI46" s="74"/>
      <c r="SHJ46" s="74"/>
      <c r="SHK46" s="74"/>
      <c r="SHL46" s="74"/>
      <c r="SHM46" s="74"/>
      <c r="SHN46" s="74"/>
      <c r="SHO46" s="74"/>
      <c r="SHP46" s="74"/>
      <c r="SHQ46" s="74"/>
      <c r="SHR46" s="74"/>
      <c r="SHS46" s="74"/>
      <c r="SHT46" s="74"/>
      <c r="SHU46" s="74"/>
      <c r="SHV46" s="74"/>
      <c r="SHW46" s="74"/>
      <c r="SHX46" s="74"/>
      <c r="SHY46" s="74"/>
      <c r="SHZ46" s="74"/>
      <c r="SIA46" s="74"/>
      <c r="SIB46" s="74"/>
      <c r="SIC46" s="74"/>
      <c r="SID46" s="74"/>
      <c r="SIE46" s="74"/>
      <c r="SIF46" s="74"/>
      <c r="SIG46" s="74"/>
      <c r="SIH46" s="74"/>
      <c r="SII46" s="74"/>
      <c r="SIJ46" s="74"/>
      <c r="SIK46" s="74"/>
      <c r="SIL46" s="74"/>
      <c r="SIM46" s="74"/>
      <c r="SIN46" s="74"/>
      <c r="SIO46" s="74"/>
      <c r="SIP46" s="74"/>
      <c r="SIQ46" s="74"/>
      <c r="SIR46" s="74"/>
      <c r="SIS46" s="74"/>
      <c r="SIT46" s="74"/>
      <c r="SIU46" s="74"/>
      <c r="SIV46" s="74"/>
      <c r="SIW46" s="74"/>
      <c r="SIX46" s="74"/>
      <c r="SIY46" s="74"/>
      <c r="SIZ46" s="74"/>
      <c r="SJA46" s="74"/>
      <c r="SJB46" s="74"/>
      <c r="SJC46" s="74"/>
      <c r="SJD46" s="74"/>
      <c r="SJE46" s="74"/>
      <c r="SJF46" s="74"/>
      <c r="SJG46" s="74"/>
      <c r="SJH46" s="74"/>
      <c r="SJI46" s="74"/>
      <c r="SJJ46" s="74"/>
      <c r="SJK46" s="74"/>
      <c r="SJL46" s="74"/>
      <c r="SJM46" s="74"/>
      <c r="SJN46" s="74"/>
      <c r="SJO46" s="74"/>
      <c r="SJP46" s="74"/>
      <c r="SJQ46" s="74"/>
      <c r="SJR46" s="74"/>
      <c r="SJS46" s="74"/>
      <c r="SJT46" s="74"/>
      <c r="SJU46" s="74"/>
      <c r="SJV46" s="74"/>
      <c r="SJW46" s="74"/>
      <c r="SJX46" s="74"/>
      <c r="SJY46" s="74"/>
      <c r="SJZ46" s="74"/>
      <c r="SKA46" s="74"/>
      <c r="SKB46" s="74"/>
      <c r="SKC46" s="74"/>
      <c r="SKD46" s="74"/>
      <c r="SKE46" s="74"/>
      <c r="SKF46" s="74"/>
      <c r="SKG46" s="74"/>
      <c r="SKH46" s="74"/>
      <c r="SKI46" s="74"/>
      <c r="SKJ46" s="74"/>
      <c r="SKK46" s="74"/>
      <c r="SKL46" s="74"/>
      <c r="SKM46" s="74"/>
      <c r="SKN46" s="74"/>
      <c r="SKO46" s="74"/>
      <c r="SKP46" s="74"/>
      <c r="SKQ46" s="74"/>
      <c r="SKR46" s="74"/>
      <c r="SKS46" s="74"/>
      <c r="SKT46" s="74"/>
      <c r="SKU46" s="74"/>
      <c r="SKV46" s="74"/>
      <c r="SKW46" s="74"/>
      <c r="SKX46" s="74"/>
      <c r="SKY46" s="74"/>
      <c r="SKZ46" s="74"/>
      <c r="SLA46" s="74"/>
      <c r="SLB46" s="74"/>
      <c r="SLC46" s="74"/>
      <c r="SLD46" s="74"/>
      <c r="SLE46" s="74"/>
      <c r="SLF46" s="74"/>
      <c r="SLG46" s="74"/>
      <c r="SLH46" s="74"/>
      <c r="SLI46" s="74"/>
      <c r="SLJ46" s="74"/>
      <c r="SLK46" s="74"/>
      <c r="SLL46" s="74"/>
      <c r="SLM46" s="74"/>
      <c r="SLN46" s="74"/>
      <c r="SLO46" s="74"/>
      <c r="SLP46" s="74"/>
      <c r="SLQ46" s="74"/>
      <c r="SLR46" s="74"/>
      <c r="SLS46" s="74"/>
      <c r="SLT46" s="74"/>
      <c r="SLU46" s="74"/>
      <c r="SLV46" s="74"/>
      <c r="SLW46" s="74"/>
      <c r="SLX46" s="74"/>
      <c r="SLY46" s="74"/>
      <c r="SLZ46" s="74"/>
      <c r="SMA46" s="74"/>
      <c r="SMB46" s="74"/>
      <c r="SMC46" s="74"/>
      <c r="SMD46" s="74"/>
      <c r="SME46" s="74"/>
      <c r="SMF46" s="74"/>
      <c r="SMG46" s="74"/>
      <c r="SMH46" s="74"/>
      <c r="SMI46" s="74"/>
      <c r="SMJ46" s="74"/>
      <c r="SMK46" s="74"/>
      <c r="SML46" s="74"/>
      <c r="SMM46" s="74"/>
      <c r="SMN46" s="74"/>
      <c r="SMO46" s="74"/>
      <c r="SMP46" s="74"/>
      <c r="SMQ46" s="74"/>
      <c r="SMR46" s="74"/>
      <c r="SMS46" s="74"/>
      <c r="SMT46" s="74"/>
      <c r="SMU46" s="74"/>
      <c r="SMV46" s="74"/>
      <c r="SMW46" s="74"/>
      <c r="SMX46" s="74"/>
      <c r="SMY46" s="74"/>
      <c r="SMZ46" s="74"/>
      <c r="SNA46" s="74"/>
      <c r="SNB46" s="74"/>
      <c r="SNC46" s="74"/>
      <c r="SND46" s="74"/>
      <c r="SNE46" s="74"/>
      <c r="SNF46" s="74"/>
      <c r="SNG46" s="74"/>
      <c r="SNH46" s="74"/>
      <c r="SNI46" s="74"/>
      <c r="SNJ46" s="74"/>
      <c r="SNK46" s="74"/>
      <c r="SNL46" s="74"/>
      <c r="SNM46" s="74"/>
      <c r="SNN46" s="74"/>
      <c r="SNO46" s="74"/>
      <c r="SNP46" s="74"/>
      <c r="SNQ46" s="74"/>
      <c r="SNR46" s="74"/>
      <c r="SNS46" s="74"/>
      <c r="SNT46" s="74"/>
      <c r="SNU46" s="74"/>
      <c r="SNV46" s="74"/>
      <c r="SNW46" s="74"/>
      <c r="SNX46" s="74"/>
      <c r="SNY46" s="74"/>
      <c r="SNZ46" s="74"/>
      <c r="SOA46" s="74"/>
      <c r="SOB46" s="74"/>
      <c r="SOC46" s="74"/>
      <c r="SOD46" s="74"/>
      <c r="SOE46" s="74"/>
      <c r="SOF46" s="74"/>
      <c r="SOG46" s="74"/>
      <c r="SOH46" s="74"/>
      <c r="SOI46" s="74"/>
      <c r="SOJ46" s="74"/>
      <c r="SOK46" s="74"/>
      <c r="SOL46" s="74"/>
      <c r="SOM46" s="74"/>
      <c r="SON46" s="74"/>
      <c r="SOO46" s="74"/>
      <c r="SOP46" s="74"/>
      <c r="SOQ46" s="74"/>
      <c r="SOR46" s="74"/>
      <c r="SOS46" s="74"/>
      <c r="SOT46" s="74"/>
      <c r="SOU46" s="74"/>
      <c r="SOV46" s="74"/>
      <c r="SOW46" s="74"/>
      <c r="SOX46" s="74"/>
      <c r="SOY46" s="74"/>
      <c r="SOZ46" s="74"/>
      <c r="SPA46" s="74"/>
      <c r="SPB46" s="74"/>
      <c r="SPC46" s="74"/>
      <c r="SPD46" s="74"/>
      <c r="SPE46" s="74"/>
      <c r="SPF46" s="74"/>
      <c r="SPG46" s="74"/>
      <c r="SPH46" s="74"/>
      <c r="SPI46" s="74"/>
      <c r="SPJ46" s="74"/>
      <c r="SPK46" s="74"/>
      <c r="SPL46" s="74"/>
      <c r="SPM46" s="74"/>
      <c r="SPN46" s="74"/>
      <c r="SPO46" s="74"/>
      <c r="SPP46" s="74"/>
      <c r="SPQ46" s="74"/>
      <c r="SPR46" s="74"/>
      <c r="SPS46" s="74"/>
      <c r="SPT46" s="74"/>
      <c r="SPU46" s="74"/>
      <c r="SPV46" s="74"/>
      <c r="SPW46" s="74"/>
      <c r="SPX46" s="74"/>
      <c r="SPY46" s="74"/>
      <c r="SPZ46" s="74"/>
      <c r="SQA46" s="74"/>
      <c r="SQB46" s="74"/>
      <c r="SQC46" s="74"/>
      <c r="SQD46" s="74"/>
      <c r="SQE46" s="74"/>
      <c r="SQF46" s="74"/>
      <c r="SQG46" s="74"/>
      <c r="SQH46" s="74"/>
      <c r="SQI46" s="74"/>
      <c r="SQJ46" s="74"/>
      <c r="SQK46" s="74"/>
      <c r="SQL46" s="74"/>
      <c r="SQM46" s="74"/>
      <c r="SQN46" s="74"/>
      <c r="SQO46" s="74"/>
      <c r="SQP46" s="74"/>
      <c r="SQQ46" s="74"/>
      <c r="SQR46" s="74"/>
      <c r="SQS46" s="74"/>
      <c r="SQT46" s="74"/>
      <c r="SQU46" s="74"/>
      <c r="SQV46" s="74"/>
      <c r="SQW46" s="74"/>
      <c r="SQX46" s="74"/>
      <c r="SQY46" s="74"/>
      <c r="SQZ46" s="74"/>
      <c r="SRA46" s="74"/>
      <c r="SRB46" s="74"/>
      <c r="SRC46" s="74"/>
      <c r="SRD46" s="74"/>
      <c r="SRE46" s="74"/>
      <c r="SRF46" s="74"/>
      <c r="SRG46" s="74"/>
      <c r="SRH46" s="74"/>
      <c r="SRI46" s="74"/>
      <c r="SRJ46" s="74"/>
      <c r="SRK46" s="74"/>
      <c r="SRL46" s="74"/>
      <c r="SRM46" s="74"/>
      <c r="SRN46" s="74"/>
      <c r="SRO46" s="74"/>
      <c r="SRP46" s="74"/>
      <c r="SRQ46" s="74"/>
      <c r="SRR46" s="74"/>
      <c r="SRS46" s="74"/>
      <c r="SRT46" s="74"/>
      <c r="SRU46" s="74"/>
      <c r="SRV46" s="74"/>
      <c r="SRW46" s="74"/>
      <c r="SRX46" s="74"/>
      <c r="SRY46" s="74"/>
      <c r="SRZ46" s="74"/>
      <c r="SSA46" s="74"/>
      <c r="SSB46" s="74"/>
      <c r="SSC46" s="74"/>
      <c r="SSD46" s="74"/>
      <c r="SSE46" s="74"/>
      <c r="SSF46" s="74"/>
      <c r="SSG46" s="74"/>
      <c r="SSH46" s="74"/>
      <c r="SSI46" s="74"/>
      <c r="SSJ46" s="74"/>
      <c r="SSK46" s="74"/>
      <c r="SSL46" s="74"/>
      <c r="SSM46" s="74"/>
      <c r="SSN46" s="74"/>
      <c r="SSO46" s="74"/>
      <c r="SSP46" s="74"/>
      <c r="SSQ46" s="74"/>
      <c r="SSR46" s="74"/>
      <c r="SSS46" s="74"/>
      <c r="SST46" s="74"/>
      <c r="SSU46" s="74"/>
      <c r="SSV46" s="74"/>
      <c r="SSW46" s="74"/>
      <c r="SSX46" s="74"/>
      <c r="SSY46" s="74"/>
      <c r="SSZ46" s="74"/>
      <c r="STA46" s="74"/>
      <c r="STB46" s="74"/>
      <c r="STC46" s="74"/>
      <c r="STD46" s="74"/>
      <c r="STE46" s="74"/>
      <c r="STF46" s="74"/>
      <c r="STG46" s="74"/>
      <c r="STH46" s="74"/>
      <c r="STI46" s="74"/>
      <c r="STJ46" s="74"/>
      <c r="STK46" s="74"/>
      <c r="STL46" s="74"/>
      <c r="STM46" s="74"/>
      <c r="STN46" s="74"/>
      <c r="STO46" s="74"/>
      <c r="STP46" s="74"/>
      <c r="STQ46" s="74"/>
      <c r="STR46" s="74"/>
      <c r="STS46" s="74"/>
      <c r="STT46" s="74"/>
      <c r="STU46" s="74"/>
      <c r="STV46" s="74"/>
      <c r="STW46" s="74"/>
      <c r="STX46" s="74"/>
      <c r="STY46" s="74"/>
      <c r="STZ46" s="74"/>
      <c r="SUA46" s="74"/>
      <c r="SUB46" s="74"/>
      <c r="SUC46" s="74"/>
      <c r="SUD46" s="74"/>
      <c r="SUE46" s="74"/>
      <c r="SUF46" s="74"/>
      <c r="SUG46" s="74"/>
      <c r="SUH46" s="74"/>
      <c r="SUI46" s="74"/>
      <c r="SUJ46" s="74"/>
      <c r="SUK46" s="74"/>
      <c r="SUL46" s="74"/>
      <c r="SUM46" s="74"/>
      <c r="SUN46" s="74"/>
      <c r="SUO46" s="74"/>
      <c r="SUP46" s="74"/>
      <c r="SUQ46" s="74"/>
      <c r="SUR46" s="74"/>
      <c r="SUS46" s="74"/>
      <c r="SUT46" s="74"/>
      <c r="SUU46" s="74"/>
      <c r="SUV46" s="74"/>
      <c r="SUW46" s="74"/>
      <c r="SUX46" s="74"/>
      <c r="SUY46" s="74"/>
      <c r="SUZ46" s="74"/>
      <c r="SVA46" s="74"/>
      <c r="SVB46" s="74"/>
      <c r="SVC46" s="74"/>
      <c r="SVD46" s="74"/>
      <c r="SVE46" s="74"/>
      <c r="SVF46" s="74"/>
      <c r="SVG46" s="74"/>
      <c r="SVH46" s="74"/>
      <c r="SVI46" s="74"/>
      <c r="SVJ46" s="74"/>
      <c r="SVK46" s="74"/>
      <c r="SVL46" s="74"/>
      <c r="SVM46" s="74"/>
      <c r="SVN46" s="74"/>
      <c r="SVO46" s="74"/>
      <c r="SVP46" s="74"/>
      <c r="SVQ46" s="74"/>
      <c r="SVR46" s="74"/>
      <c r="SVS46" s="74"/>
      <c r="SVT46" s="74"/>
      <c r="SVU46" s="74"/>
      <c r="SVV46" s="74"/>
      <c r="SVW46" s="74"/>
      <c r="SVX46" s="74"/>
      <c r="SVY46" s="74"/>
      <c r="SVZ46" s="74"/>
      <c r="SWA46" s="74"/>
      <c r="SWB46" s="74"/>
      <c r="SWC46" s="74"/>
      <c r="SWD46" s="74"/>
      <c r="SWE46" s="74"/>
      <c r="SWF46" s="74"/>
      <c r="SWG46" s="74"/>
      <c r="SWH46" s="74"/>
      <c r="SWI46" s="74"/>
      <c r="SWJ46" s="74"/>
      <c r="SWK46" s="74"/>
      <c r="SWL46" s="74"/>
      <c r="SWM46" s="74"/>
      <c r="SWN46" s="74"/>
      <c r="SWO46" s="74"/>
      <c r="SWP46" s="74"/>
      <c r="SWQ46" s="74"/>
      <c r="SWR46" s="74"/>
      <c r="SWS46" s="74"/>
      <c r="SWT46" s="74"/>
      <c r="SWU46" s="74"/>
      <c r="SWV46" s="74"/>
      <c r="SWW46" s="74"/>
      <c r="SWX46" s="74"/>
      <c r="SWY46" s="74"/>
      <c r="SWZ46" s="74"/>
      <c r="SXA46" s="74"/>
      <c r="SXB46" s="74"/>
      <c r="SXC46" s="74"/>
      <c r="SXD46" s="74"/>
      <c r="SXE46" s="74"/>
      <c r="SXF46" s="74"/>
      <c r="SXG46" s="74"/>
      <c r="SXH46" s="74"/>
      <c r="SXI46" s="74"/>
      <c r="SXJ46" s="74"/>
      <c r="SXK46" s="74"/>
      <c r="SXL46" s="74"/>
      <c r="SXM46" s="74"/>
      <c r="SXN46" s="74"/>
      <c r="SXO46" s="74"/>
      <c r="SXP46" s="74"/>
      <c r="SXQ46" s="74"/>
      <c r="SXR46" s="74"/>
      <c r="SXS46" s="74"/>
      <c r="SXT46" s="74"/>
      <c r="SXU46" s="74"/>
      <c r="SXV46" s="74"/>
      <c r="SXW46" s="74"/>
      <c r="SXX46" s="74"/>
      <c r="SXY46" s="74"/>
      <c r="SXZ46" s="74"/>
      <c r="SYA46" s="74"/>
      <c r="SYB46" s="74"/>
      <c r="SYC46" s="74"/>
      <c r="SYD46" s="74"/>
      <c r="SYE46" s="74"/>
      <c r="SYF46" s="74"/>
      <c r="SYG46" s="74"/>
      <c r="SYH46" s="74"/>
      <c r="SYI46" s="74"/>
      <c r="SYJ46" s="74"/>
      <c r="SYK46" s="74"/>
      <c r="SYL46" s="74"/>
      <c r="SYM46" s="74"/>
      <c r="SYN46" s="74"/>
      <c r="SYO46" s="74"/>
      <c r="SYP46" s="74"/>
      <c r="SYQ46" s="74"/>
      <c r="SYR46" s="74"/>
      <c r="SYS46" s="74"/>
      <c r="SYT46" s="74"/>
      <c r="SYU46" s="74"/>
      <c r="SYV46" s="74"/>
      <c r="SYW46" s="74"/>
      <c r="SYX46" s="74"/>
      <c r="SYY46" s="74"/>
      <c r="SYZ46" s="74"/>
      <c r="SZA46" s="74"/>
      <c r="SZB46" s="74"/>
      <c r="SZC46" s="74"/>
      <c r="SZD46" s="74"/>
      <c r="SZE46" s="74"/>
      <c r="SZF46" s="74"/>
      <c r="SZG46" s="74"/>
      <c r="SZH46" s="74"/>
      <c r="SZI46" s="74"/>
      <c r="SZJ46" s="74"/>
      <c r="SZK46" s="74"/>
      <c r="SZL46" s="74"/>
      <c r="SZM46" s="74"/>
      <c r="SZN46" s="74"/>
      <c r="SZO46" s="74"/>
      <c r="SZP46" s="74"/>
      <c r="SZQ46" s="74"/>
      <c r="SZR46" s="74"/>
      <c r="SZS46" s="74"/>
      <c r="SZT46" s="74"/>
      <c r="SZU46" s="74"/>
      <c r="SZV46" s="74"/>
      <c r="SZW46" s="74"/>
      <c r="SZX46" s="74"/>
      <c r="SZY46" s="74"/>
      <c r="SZZ46" s="74"/>
      <c r="TAA46" s="74"/>
      <c r="TAB46" s="74"/>
      <c r="TAC46" s="74"/>
      <c r="TAD46" s="74"/>
      <c r="TAE46" s="74"/>
      <c r="TAF46" s="74"/>
      <c r="TAG46" s="74"/>
      <c r="TAH46" s="74"/>
      <c r="TAI46" s="74"/>
      <c r="TAJ46" s="74"/>
      <c r="TAK46" s="74"/>
      <c r="TAL46" s="74"/>
      <c r="TAM46" s="74"/>
      <c r="TAN46" s="74"/>
      <c r="TAO46" s="74"/>
      <c r="TAP46" s="74"/>
      <c r="TAQ46" s="74"/>
      <c r="TAR46" s="74"/>
      <c r="TAS46" s="74"/>
      <c r="TAT46" s="74"/>
      <c r="TAU46" s="74"/>
      <c r="TAV46" s="74"/>
      <c r="TAW46" s="74"/>
      <c r="TAX46" s="74"/>
      <c r="TAY46" s="74"/>
      <c r="TAZ46" s="74"/>
      <c r="TBA46" s="74"/>
      <c r="TBB46" s="74"/>
      <c r="TBC46" s="74"/>
      <c r="TBD46" s="74"/>
      <c r="TBE46" s="74"/>
      <c r="TBF46" s="74"/>
      <c r="TBG46" s="74"/>
      <c r="TBH46" s="74"/>
      <c r="TBI46" s="74"/>
      <c r="TBJ46" s="74"/>
      <c r="TBK46" s="74"/>
      <c r="TBL46" s="74"/>
      <c r="TBM46" s="74"/>
      <c r="TBN46" s="74"/>
      <c r="TBO46" s="74"/>
      <c r="TBP46" s="74"/>
      <c r="TBQ46" s="74"/>
      <c r="TBR46" s="74"/>
      <c r="TBS46" s="74"/>
      <c r="TBT46" s="74"/>
      <c r="TBU46" s="74"/>
      <c r="TBV46" s="74"/>
      <c r="TBW46" s="74"/>
      <c r="TBX46" s="74"/>
      <c r="TBY46" s="74"/>
      <c r="TBZ46" s="74"/>
      <c r="TCA46" s="74"/>
      <c r="TCB46" s="74"/>
      <c r="TCC46" s="74"/>
      <c r="TCD46" s="74"/>
      <c r="TCE46" s="74"/>
      <c r="TCF46" s="74"/>
      <c r="TCG46" s="74"/>
      <c r="TCH46" s="74"/>
      <c r="TCI46" s="74"/>
      <c r="TCJ46" s="74"/>
      <c r="TCK46" s="74"/>
      <c r="TCL46" s="74"/>
      <c r="TCM46" s="74"/>
      <c r="TCN46" s="74"/>
      <c r="TCO46" s="74"/>
      <c r="TCP46" s="74"/>
      <c r="TCQ46" s="74"/>
      <c r="TCR46" s="74"/>
      <c r="TCS46" s="74"/>
      <c r="TCT46" s="74"/>
      <c r="TCU46" s="74"/>
      <c r="TCV46" s="74"/>
      <c r="TCW46" s="74"/>
      <c r="TCX46" s="74"/>
      <c r="TCY46" s="74"/>
      <c r="TCZ46" s="74"/>
      <c r="TDA46" s="74"/>
      <c r="TDB46" s="74"/>
      <c r="TDC46" s="74"/>
      <c r="TDD46" s="74"/>
      <c r="TDE46" s="74"/>
      <c r="TDF46" s="74"/>
      <c r="TDG46" s="74"/>
      <c r="TDH46" s="74"/>
      <c r="TDI46" s="74"/>
      <c r="TDJ46" s="74"/>
      <c r="TDK46" s="74"/>
      <c r="TDL46" s="74"/>
      <c r="TDM46" s="74"/>
      <c r="TDN46" s="74"/>
      <c r="TDO46" s="74"/>
      <c r="TDP46" s="74"/>
      <c r="TDQ46" s="74"/>
      <c r="TDR46" s="74"/>
      <c r="TDS46" s="74"/>
      <c r="TDT46" s="74"/>
      <c r="TDU46" s="74"/>
      <c r="TDV46" s="74"/>
      <c r="TDW46" s="74"/>
      <c r="TDX46" s="74"/>
      <c r="TDY46" s="74"/>
      <c r="TDZ46" s="74"/>
      <c r="TEA46" s="74"/>
      <c r="TEB46" s="74"/>
      <c r="TEC46" s="74"/>
      <c r="TED46" s="74"/>
      <c r="TEE46" s="74"/>
      <c r="TEF46" s="74"/>
      <c r="TEG46" s="74"/>
      <c r="TEH46" s="74"/>
      <c r="TEI46" s="74"/>
      <c r="TEJ46" s="74"/>
      <c r="TEK46" s="74"/>
      <c r="TEL46" s="74"/>
      <c r="TEM46" s="74"/>
      <c r="TEN46" s="74"/>
      <c r="TEO46" s="74"/>
      <c r="TEP46" s="74"/>
      <c r="TEQ46" s="74"/>
      <c r="TER46" s="74"/>
      <c r="TES46" s="74"/>
      <c r="TET46" s="74"/>
      <c r="TEU46" s="74"/>
      <c r="TEV46" s="74"/>
      <c r="TEW46" s="74"/>
      <c r="TEX46" s="74"/>
      <c r="TEY46" s="74"/>
      <c r="TEZ46" s="74"/>
      <c r="TFA46" s="74"/>
      <c r="TFB46" s="74"/>
      <c r="TFC46" s="74"/>
      <c r="TFD46" s="74"/>
      <c r="TFE46" s="74"/>
      <c r="TFF46" s="74"/>
      <c r="TFG46" s="74"/>
      <c r="TFH46" s="74"/>
      <c r="TFI46" s="74"/>
      <c r="TFJ46" s="74"/>
      <c r="TFK46" s="74"/>
      <c r="TFL46" s="74"/>
      <c r="TFM46" s="74"/>
      <c r="TFN46" s="74"/>
      <c r="TFO46" s="74"/>
      <c r="TFP46" s="74"/>
      <c r="TFQ46" s="74"/>
      <c r="TFR46" s="74"/>
      <c r="TFS46" s="74"/>
      <c r="TFT46" s="74"/>
      <c r="TFU46" s="74"/>
      <c r="TFV46" s="74"/>
      <c r="TFW46" s="74"/>
      <c r="TFX46" s="74"/>
      <c r="TFY46" s="74"/>
      <c r="TFZ46" s="74"/>
      <c r="TGA46" s="74"/>
      <c r="TGB46" s="74"/>
      <c r="TGC46" s="74"/>
      <c r="TGD46" s="74"/>
      <c r="TGE46" s="74"/>
      <c r="TGF46" s="74"/>
      <c r="TGG46" s="74"/>
      <c r="TGH46" s="74"/>
      <c r="TGI46" s="74"/>
      <c r="TGJ46" s="74"/>
      <c r="TGK46" s="74"/>
      <c r="TGL46" s="74"/>
      <c r="TGM46" s="74"/>
      <c r="TGN46" s="74"/>
      <c r="TGO46" s="74"/>
      <c r="TGP46" s="74"/>
      <c r="TGQ46" s="74"/>
      <c r="TGR46" s="74"/>
      <c r="TGS46" s="74"/>
      <c r="TGT46" s="74"/>
      <c r="TGU46" s="74"/>
      <c r="TGV46" s="74"/>
      <c r="TGW46" s="74"/>
      <c r="TGX46" s="74"/>
      <c r="TGY46" s="74"/>
      <c r="TGZ46" s="74"/>
      <c r="THA46" s="74"/>
      <c r="THB46" s="74"/>
      <c r="THC46" s="74"/>
      <c r="THD46" s="74"/>
      <c r="THE46" s="74"/>
      <c r="THF46" s="74"/>
      <c r="THG46" s="74"/>
      <c r="THH46" s="74"/>
      <c r="THI46" s="74"/>
      <c r="THJ46" s="74"/>
      <c r="THK46" s="74"/>
      <c r="THL46" s="74"/>
      <c r="THM46" s="74"/>
      <c r="THN46" s="74"/>
      <c r="THO46" s="74"/>
      <c r="THP46" s="74"/>
      <c r="THQ46" s="74"/>
      <c r="THR46" s="74"/>
      <c r="THS46" s="74"/>
      <c r="THT46" s="74"/>
      <c r="THU46" s="74"/>
      <c r="THV46" s="74"/>
      <c r="THW46" s="74"/>
      <c r="THX46" s="74"/>
      <c r="THY46" s="74"/>
      <c r="THZ46" s="74"/>
      <c r="TIA46" s="74"/>
      <c r="TIB46" s="74"/>
      <c r="TIC46" s="74"/>
      <c r="TID46" s="74"/>
      <c r="TIE46" s="74"/>
      <c r="TIF46" s="74"/>
      <c r="TIG46" s="74"/>
      <c r="TIH46" s="74"/>
      <c r="TII46" s="74"/>
      <c r="TIJ46" s="74"/>
      <c r="TIK46" s="74"/>
      <c r="TIL46" s="74"/>
      <c r="TIM46" s="74"/>
      <c r="TIN46" s="74"/>
      <c r="TIO46" s="74"/>
      <c r="TIP46" s="74"/>
      <c r="TIQ46" s="74"/>
      <c r="TIR46" s="74"/>
      <c r="TIS46" s="74"/>
      <c r="TIT46" s="74"/>
      <c r="TIU46" s="74"/>
      <c r="TIV46" s="74"/>
      <c r="TIW46" s="74"/>
      <c r="TIX46" s="74"/>
      <c r="TIY46" s="74"/>
      <c r="TIZ46" s="74"/>
      <c r="TJA46" s="74"/>
      <c r="TJB46" s="74"/>
      <c r="TJC46" s="74"/>
      <c r="TJD46" s="74"/>
      <c r="TJE46" s="74"/>
      <c r="TJF46" s="74"/>
      <c r="TJG46" s="74"/>
      <c r="TJH46" s="74"/>
      <c r="TJI46" s="74"/>
      <c r="TJJ46" s="74"/>
      <c r="TJK46" s="74"/>
      <c r="TJL46" s="74"/>
      <c r="TJM46" s="74"/>
      <c r="TJN46" s="74"/>
      <c r="TJO46" s="74"/>
      <c r="TJP46" s="74"/>
      <c r="TJQ46" s="74"/>
      <c r="TJR46" s="74"/>
      <c r="TJS46" s="74"/>
      <c r="TJT46" s="74"/>
      <c r="TJU46" s="74"/>
      <c r="TJV46" s="74"/>
      <c r="TJW46" s="74"/>
      <c r="TJX46" s="74"/>
      <c r="TJY46" s="74"/>
      <c r="TJZ46" s="74"/>
      <c r="TKA46" s="74"/>
      <c r="TKB46" s="74"/>
      <c r="TKC46" s="74"/>
      <c r="TKD46" s="74"/>
      <c r="TKE46" s="74"/>
      <c r="TKF46" s="74"/>
      <c r="TKG46" s="74"/>
      <c r="TKH46" s="74"/>
      <c r="TKI46" s="74"/>
      <c r="TKJ46" s="74"/>
      <c r="TKK46" s="74"/>
      <c r="TKL46" s="74"/>
      <c r="TKM46" s="74"/>
      <c r="TKN46" s="74"/>
      <c r="TKO46" s="74"/>
      <c r="TKP46" s="74"/>
      <c r="TKQ46" s="74"/>
      <c r="TKR46" s="74"/>
      <c r="TKS46" s="74"/>
      <c r="TKT46" s="74"/>
      <c r="TKU46" s="74"/>
      <c r="TKV46" s="74"/>
      <c r="TKW46" s="74"/>
      <c r="TKX46" s="74"/>
      <c r="TKY46" s="74"/>
      <c r="TKZ46" s="74"/>
      <c r="TLA46" s="74"/>
      <c r="TLB46" s="74"/>
      <c r="TLC46" s="74"/>
      <c r="TLD46" s="74"/>
      <c r="TLE46" s="74"/>
      <c r="TLF46" s="74"/>
      <c r="TLG46" s="74"/>
      <c r="TLH46" s="74"/>
      <c r="TLI46" s="74"/>
      <c r="TLJ46" s="74"/>
      <c r="TLK46" s="74"/>
      <c r="TLL46" s="74"/>
      <c r="TLM46" s="74"/>
      <c r="TLN46" s="74"/>
      <c r="TLO46" s="74"/>
      <c r="TLP46" s="74"/>
      <c r="TLQ46" s="74"/>
      <c r="TLR46" s="74"/>
      <c r="TLS46" s="74"/>
      <c r="TLT46" s="74"/>
      <c r="TLU46" s="74"/>
      <c r="TLV46" s="74"/>
      <c r="TLW46" s="74"/>
      <c r="TLX46" s="74"/>
      <c r="TLY46" s="74"/>
      <c r="TLZ46" s="74"/>
      <c r="TMA46" s="74"/>
      <c r="TMB46" s="74"/>
      <c r="TMC46" s="74"/>
      <c r="TMD46" s="74"/>
      <c r="TME46" s="74"/>
      <c r="TMF46" s="74"/>
      <c r="TMG46" s="74"/>
      <c r="TMH46" s="74"/>
      <c r="TMI46" s="74"/>
      <c r="TMJ46" s="74"/>
      <c r="TMK46" s="74"/>
      <c r="TML46" s="74"/>
      <c r="TMM46" s="74"/>
      <c r="TMN46" s="74"/>
      <c r="TMO46" s="74"/>
      <c r="TMP46" s="74"/>
      <c r="TMQ46" s="74"/>
      <c r="TMR46" s="74"/>
      <c r="TMS46" s="74"/>
      <c r="TMT46" s="74"/>
      <c r="TMU46" s="74"/>
      <c r="TMV46" s="74"/>
      <c r="TMW46" s="74"/>
      <c r="TMX46" s="74"/>
      <c r="TMY46" s="74"/>
      <c r="TMZ46" s="74"/>
      <c r="TNA46" s="74"/>
      <c r="TNB46" s="74"/>
      <c r="TNC46" s="74"/>
      <c r="TND46" s="74"/>
      <c r="TNE46" s="74"/>
      <c r="TNF46" s="74"/>
      <c r="TNG46" s="74"/>
      <c r="TNH46" s="74"/>
      <c r="TNI46" s="74"/>
      <c r="TNJ46" s="74"/>
      <c r="TNK46" s="74"/>
      <c r="TNL46" s="74"/>
      <c r="TNM46" s="74"/>
      <c r="TNN46" s="74"/>
      <c r="TNO46" s="74"/>
      <c r="TNP46" s="74"/>
      <c r="TNQ46" s="74"/>
      <c r="TNR46" s="74"/>
      <c r="TNS46" s="74"/>
      <c r="TNT46" s="74"/>
      <c r="TNU46" s="74"/>
      <c r="TNV46" s="74"/>
      <c r="TNW46" s="74"/>
      <c r="TNX46" s="74"/>
      <c r="TNY46" s="74"/>
      <c r="TNZ46" s="74"/>
      <c r="TOA46" s="74"/>
      <c r="TOB46" s="74"/>
      <c r="TOC46" s="74"/>
      <c r="TOD46" s="74"/>
      <c r="TOE46" s="74"/>
      <c r="TOF46" s="74"/>
      <c r="TOG46" s="74"/>
      <c r="TOH46" s="74"/>
      <c r="TOI46" s="74"/>
      <c r="TOJ46" s="74"/>
      <c r="TOK46" s="74"/>
      <c r="TOL46" s="74"/>
      <c r="TOM46" s="74"/>
      <c r="TON46" s="74"/>
      <c r="TOO46" s="74"/>
      <c r="TOP46" s="74"/>
      <c r="TOQ46" s="74"/>
      <c r="TOR46" s="74"/>
      <c r="TOS46" s="74"/>
      <c r="TOT46" s="74"/>
      <c r="TOU46" s="74"/>
      <c r="TOV46" s="74"/>
      <c r="TOW46" s="74"/>
      <c r="TOX46" s="74"/>
      <c r="TOY46" s="74"/>
      <c r="TOZ46" s="74"/>
      <c r="TPA46" s="74"/>
      <c r="TPB46" s="74"/>
      <c r="TPC46" s="74"/>
      <c r="TPD46" s="74"/>
      <c r="TPE46" s="74"/>
      <c r="TPF46" s="74"/>
      <c r="TPG46" s="74"/>
      <c r="TPH46" s="74"/>
      <c r="TPI46" s="74"/>
      <c r="TPJ46" s="74"/>
      <c r="TPK46" s="74"/>
      <c r="TPL46" s="74"/>
      <c r="TPM46" s="74"/>
      <c r="TPN46" s="74"/>
      <c r="TPO46" s="74"/>
      <c r="TPP46" s="74"/>
      <c r="TPQ46" s="74"/>
      <c r="TPR46" s="74"/>
      <c r="TPS46" s="74"/>
      <c r="TPT46" s="74"/>
      <c r="TPU46" s="74"/>
      <c r="TPV46" s="74"/>
      <c r="TPW46" s="74"/>
      <c r="TPX46" s="74"/>
      <c r="TPY46" s="74"/>
      <c r="TPZ46" s="74"/>
      <c r="TQA46" s="74"/>
      <c r="TQB46" s="74"/>
      <c r="TQC46" s="74"/>
      <c r="TQD46" s="74"/>
      <c r="TQE46" s="74"/>
      <c r="TQF46" s="74"/>
      <c r="TQG46" s="74"/>
      <c r="TQH46" s="74"/>
      <c r="TQI46" s="74"/>
      <c r="TQJ46" s="74"/>
      <c r="TQK46" s="74"/>
      <c r="TQL46" s="74"/>
      <c r="TQM46" s="74"/>
      <c r="TQN46" s="74"/>
      <c r="TQO46" s="74"/>
      <c r="TQP46" s="74"/>
      <c r="TQQ46" s="74"/>
      <c r="TQR46" s="74"/>
      <c r="TQS46" s="74"/>
      <c r="TQT46" s="74"/>
      <c r="TQU46" s="74"/>
      <c r="TQV46" s="74"/>
      <c r="TQW46" s="74"/>
      <c r="TQX46" s="74"/>
      <c r="TQY46" s="74"/>
      <c r="TQZ46" s="74"/>
      <c r="TRA46" s="74"/>
      <c r="TRB46" s="74"/>
      <c r="TRC46" s="74"/>
      <c r="TRD46" s="74"/>
      <c r="TRE46" s="74"/>
      <c r="TRF46" s="74"/>
      <c r="TRG46" s="74"/>
      <c r="TRH46" s="74"/>
      <c r="TRI46" s="74"/>
      <c r="TRJ46" s="74"/>
      <c r="TRK46" s="74"/>
      <c r="TRL46" s="74"/>
      <c r="TRM46" s="74"/>
      <c r="TRN46" s="74"/>
      <c r="TRO46" s="74"/>
      <c r="TRP46" s="74"/>
      <c r="TRQ46" s="74"/>
      <c r="TRR46" s="74"/>
      <c r="TRS46" s="74"/>
      <c r="TRT46" s="74"/>
      <c r="TRU46" s="74"/>
      <c r="TRV46" s="74"/>
      <c r="TRW46" s="74"/>
      <c r="TRX46" s="74"/>
      <c r="TRY46" s="74"/>
      <c r="TRZ46" s="74"/>
      <c r="TSA46" s="74"/>
      <c r="TSB46" s="74"/>
      <c r="TSC46" s="74"/>
      <c r="TSD46" s="74"/>
      <c r="TSE46" s="74"/>
      <c r="TSF46" s="74"/>
      <c r="TSG46" s="74"/>
      <c r="TSH46" s="74"/>
      <c r="TSI46" s="74"/>
      <c r="TSJ46" s="74"/>
      <c r="TSK46" s="74"/>
      <c r="TSL46" s="74"/>
      <c r="TSM46" s="74"/>
      <c r="TSN46" s="74"/>
      <c r="TSO46" s="74"/>
      <c r="TSP46" s="74"/>
      <c r="TSQ46" s="74"/>
      <c r="TSR46" s="74"/>
      <c r="TSS46" s="74"/>
      <c r="TST46" s="74"/>
      <c r="TSU46" s="74"/>
      <c r="TSV46" s="74"/>
      <c r="TSW46" s="74"/>
      <c r="TSX46" s="74"/>
      <c r="TSY46" s="74"/>
      <c r="TSZ46" s="74"/>
      <c r="TTA46" s="74"/>
      <c r="TTB46" s="74"/>
      <c r="TTC46" s="74"/>
      <c r="TTD46" s="74"/>
      <c r="TTE46" s="74"/>
      <c r="TTF46" s="74"/>
      <c r="TTG46" s="74"/>
      <c r="TTH46" s="74"/>
      <c r="TTI46" s="74"/>
      <c r="TTJ46" s="74"/>
      <c r="TTK46" s="74"/>
      <c r="TTL46" s="74"/>
      <c r="TTM46" s="74"/>
      <c r="TTN46" s="74"/>
      <c r="TTO46" s="74"/>
      <c r="TTP46" s="74"/>
      <c r="TTQ46" s="74"/>
      <c r="TTR46" s="74"/>
      <c r="TTS46" s="74"/>
      <c r="TTT46" s="74"/>
      <c r="TTU46" s="74"/>
      <c r="TTV46" s="74"/>
      <c r="TTW46" s="74"/>
      <c r="TTX46" s="74"/>
      <c r="TTY46" s="74"/>
      <c r="TTZ46" s="74"/>
      <c r="TUA46" s="74"/>
      <c r="TUB46" s="74"/>
      <c r="TUC46" s="74"/>
      <c r="TUD46" s="74"/>
      <c r="TUE46" s="74"/>
      <c r="TUF46" s="74"/>
      <c r="TUG46" s="74"/>
      <c r="TUH46" s="74"/>
      <c r="TUI46" s="74"/>
      <c r="TUJ46" s="74"/>
      <c r="TUK46" s="74"/>
      <c r="TUL46" s="74"/>
      <c r="TUM46" s="74"/>
      <c r="TUN46" s="74"/>
      <c r="TUO46" s="74"/>
      <c r="TUP46" s="74"/>
      <c r="TUQ46" s="74"/>
      <c r="TUR46" s="74"/>
      <c r="TUS46" s="74"/>
      <c r="TUT46" s="74"/>
      <c r="TUU46" s="74"/>
      <c r="TUV46" s="74"/>
      <c r="TUW46" s="74"/>
      <c r="TUX46" s="74"/>
      <c r="TUY46" s="74"/>
      <c r="TUZ46" s="74"/>
      <c r="TVA46" s="74"/>
      <c r="TVB46" s="74"/>
      <c r="TVC46" s="74"/>
      <c r="TVD46" s="74"/>
      <c r="TVE46" s="74"/>
      <c r="TVF46" s="74"/>
      <c r="TVG46" s="74"/>
      <c r="TVH46" s="74"/>
      <c r="TVI46" s="74"/>
      <c r="TVJ46" s="74"/>
      <c r="TVK46" s="74"/>
      <c r="TVL46" s="74"/>
      <c r="TVM46" s="74"/>
      <c r="TVN46" s="74"/>
      <c r="TVO46" s="74"/>
      <c r="TVP46" s="74"/>
      <c r="TVQ46" s="74"/>
      <c r="TVR46" s="74"/>
      <c r="TVS46" s="74"/>
      <c r="TVT46" s="74"/>
      <c r="TVU46" s="74"/>
      <c r="TVV46" s="74"/>
      <c r="TVW46" s="74"/>
      <c r="TVX46" s="74"/>
      <c r="TVY46" s="74"/>
      <c r="TVZ46" s="74"/>
      <c r="TWA46" s="74"/>
      <c r="TWB46" s="74"/>
      <c r="TWC46" s="74"/>
      <c r="TWD46" s="74"/>
      <c r="TWE46" s="74"/>
      <c r="TWF46" s="74"/>
      <c r="TWG46" s="74"/>
      <c r="TWH46" s="74"/>
      <c r="TWI46" s="74"/>
      <c r="TWJ46" s="74"/>
      <c r="TWK46" s="74"/>
      <c r="TWL46" s="74"/>
      <c r="TWM46" s="74"/>
      <c r="TWN46" s="74"/>
      <c r="TWO46" s="74"/>
      <c r="TWP46" s="74"/>
      <c r="TWQ46" s="74"/>
      <c r="TWR46" s="74"/>
      <c r="TWS46" s="74"/>
      <c r="TWT46" s="74"/>
      <c r="TWU46" s="74"/>
      <c r="TWV46" s="74"/>
      <c r="TWW46" s="74"/>
      <c r="TWX46" s="74"/>
      <c r="TWY46" s="74"/>
      <c r="TWZ46" s="74"/>
      <c r="TXA46" s="74"/>
      <c r="TXB46" s="74"/>
      <c r="TXC46" s="74"/>
      <c r="TXD46" s="74"/>
      <c r="TXE46" s="74"/>
      <c r="TXF46" s="74"/>
      <c r="TXG46" s="74"/>
      <c r="TXH46" s="74"/>
      <c r="TXI46" s="74"/>
      <c r="TXJ46" s="74"/>
      <c r="TXK46" s="74"/>
      <c r="TXL46" s="74"/>
      <c r="TXM46" s="74"/>
      <c r="TXN46" s="74"/>
      <c r="TXO46" s="74"/>
      <c r="TXP46" s="74"/>
      <c r="TXQ46" s="74"/>
      <c r="TXR46" s="74"/>
      <c r="TXS46" s="74"/>
      <c r="TXT46" s="74"/>
      <c r="TXU46" s="74"/>
      <c r="TXV46" s="74"/>
      <c r="TXW46" s="74"/>
      <c r="TXX46" s="74"/>
      <c r="TXY46" s="74"/>
      <c r="TXZ46" s="74"/>
      <c r="TYA46" s="74"/>
      <c r="TYB46" s="74"/>
      <c r="TYC46" s="74"/>
      <c r="TYD46" s="74"/>
      <c r="TYE46" s="74"/>
      <c r="TYF46" s="74"/>
      <c r="TYG46" s="74"/>
      <c r="TYH46" s="74"/>
      <c r="TYI46" s="74"/>
      <c r="TYJ46" s="74"/>
      <c r="TYK46" s="74"/>
      <c r="TYL46" s="74"/>
      <c r="TYM46" s="74"/>
      <c r="TYN46" s="74"/>
      <c r="TYO46" s="74"/>
      <c r="TYP46" s="74"/>
      <c r="TYQ46" s="74"/>
      <c r="TYR46" s="74"/>
      <c r="TYS46" s="74"/>
      <c r="TYT46" s="74"/>
      <c r="TYU46" s="74"/>
      <c r="TYV46" s="74"/>
      <c r="TYW46" s="74"/>
      <c r="TYX46" s="74"/>
      <c r="TYY46" s="74"/>
      <c r="TYZ46" s="74"/>
      <c r="TZA46" s="74"/>
      <c r="TZB46" s="74"/>
      <c r="TZC46" s="74"/>
      <c r="TZD46" s="74"/>
      <c r="TZE46" s="74"/>
      <c r="TZF46" s="74"/>
      <c r="TZG46" s="74"/>
      <c r="TZH46" s="74"/>
      <c r="TZI46" s="74"/>
      <c r="TZJ46" s="74"/>
      <c r="TZK46" s="74"/>
      <c r="TZL46" s="74"/>
      <c r="TZM46" s="74"/>
      <c r="TZN46" s="74"/>
      <c r="TZO46" s="74"/>
      <c r="TZP46" s="74"/>
      <c r="TZQ46" s="74"/>
      <c r="TZR46" s="74"/>
      <c r="TZS46" s="74"/>
      <c r="TZT46" s="74"/>
      <c r="TZU46" s="74"/>
      <c r="TZV46" s="74"/>
      <c r="TZW46" s="74"/>
      <c r="TZX46" s="74"/>
      <c r="TZY46" s="74"/>
      <c r="TZZ46" s="74"/>
      <c r="UAA46" s="74"/>
      <c r="UAB46" s="74"/>
      <c r="UAC46" s="74"/>
      <c r="UAD46" s="74"/>
      <c r="UAE46" s="74"/>
      <c r="UAF46" s="74"/>
      <c r="UAG46" s="74"/>
      <c r="UAH46" s="74"/>
      <c r="UAI46" s="74"/>
      <c r="UAJ46" s="74"/>
      <c r="UAK46" s="74"/>
      <c r="UAL46" s="74"/>
      <c r="UAM46" s="74"/>
      <c r="UAN46" s="74"/>
      <c r="UAO46" s="74"/>
      <c r="UAP46" s="74"/>
      <c r="UAQ46" s="74"/>
      <c r="UAR46" s="74"/>
      <c r="UAS46" s="74"/>
      <c r="UAT46" s="74"/>
      <c r="UAU46" s="74"/>
      <c r="UAV46" s="74"/>
      <c r="UAW46" s="74"/>
      <c r="UAX46" s="74"/>
      <c r="UAY46" s="74"/>
      <c r="UAZ46" s="74"/>
      <c r="UBA46" s="74"/>
      <c r="UBB46" s="74"/>
      <c r="UBC46" s="74"/>
      <c r="UBD46" s="74"/>
      <c r="UBE46" s="74"/>
      <c r="UBF46" s="74"/>
      <c r="UBG46" s="74"/>
      <c r="UBH46" s="74"/>
      <c r="UBI46" s="74"/>
      <c r="UBJ46" s="74"/>
      <c r="UBK46" s="74"/>
      <c r="UBL46" s="74"/>
      <c r="UBM46" s="74"/>
      <c r="UBN46" s="74"/>
      <c r="UBO46" s="74"/>
      <c r="UBP46" s="74"/>
      <c r="UBQ46" s="74"/>
      <c r="UBR46" s="74"/>
      <c r="UBS46" s="74"/>
      <c r="UBT46" s="74"/>
      <c r="UBU46" s="74"/>
      <c r="UBV46" s="74"/>
      <c r="UBW46" s="74"/>
      <c r="UBX46" s="74"/>
      <c r="UBY46" s="74"/>
      <c r="UBZ46" s="74"/>
      <c r="UCA46" s="74"/>
      <c r="UCB46" s="74"/>
      <c r="UCC46" s="74"/>
      <c r="UCD46" s="74"/>
      <c r="UCE46" s="74"/>
      <c r="UCF46" s="74"/>
      <c r="UCG46" s="74"/>
      <c r="UCH46" s="74"/>
      <c r="UCI46" s="74"/>
      <c r="UCJ46" s="74"/>
      <c r="UCK46" s="74"/>
      <c r="UCL46" s="74"/>
      <c r="UCM46" s="74"/>
      <c r="UCN46" s="74"/>
      <c r="UCO46" s="74"/>
      <c r="UCP46" s="74"/>
      <c r="UCQ46" s="74"/>
      <c r="UCR46" s="74"/>
      <c r="UCS46" s="74"/>
      <c r="UCT46" s="74"/>
      <c r="UCU46" s="74"/>
      <c r="UCV46" s="74"/>
      <c r="UCW46" s="74"/>
      <c r="UCX46" s="74"/>
      <c r="UCY46" s="74"/>
      <c r="UCZ46" s="74"/>
      <c r="UDA46" s="74"/>
      <c r="UDB46" s="74"/>
      <c r="UDC46" s="74"/>
      <c r="UDD46" s="74"/>
      <c r="UDE46" s="74"/>
      <c r="UDF46" s="74"/>
      <c r="UDG46" s="74"/>
      <c r="UDH46" s="74"/>
      <c r="UDI46" s="74"/>
      <c r="UDJ46" s="74"/>
      <c r="UDK46" s="74"/>
      <c r="UDL46" s="74"/>
      <c r="UDM46" s="74"/>
      <c r="UDN46" s="74"/>
      <c r="UDO46" s="74"/>
      <c r="UDP46" s="74"/>
      <c r="UDQ46" s="74"/>
      <c r="UDR46" s="74"/>
      <c r="UDS46" s="74"/>
      <c r="UDT46" s="74"/>
      <c r="UDU46" s="74"/>
      <c r="UDV46" s="74"/>
      <c r="UDW46" s="74"/>
      <c r="UDX46" s="74"/>
      <c r="UDY46" s="74"/>
      <c r="UDZ46" s="74"/>
      <c r="UEA46" s="74"/>
      <c r="UEB46" s="74"/>
      <c r="UEC46" s="74"/>
      <c r="UED46" s="74"/>
      <c r="UEE46" s="74"/>
      <c r="UEF46" s="74"/>
      <c r="UEG46" s="74"/>
      <c r="UEH46" s="74"/>
      <c r="UEI46" s="74"/>
      <c r="UEJ46" s="74"/>
      <c r="UEK46" s="74"/>
      <c r="UEL46" s="74"/>
      <c r="UEM46" s="74"/>
      <c r="UEN46" s="74"/>
      <c r="UEO46" s="74"/>
      <c r="UEP46" s="74"/>
      <c r="UEQ46" s="74"/>
      <c r="UER46" s="74"/>
      <c r="UES46" s="74"/>
      <c r="UET46" s="74"/>
      <c r="UEU46" s="74"/>
      <c r="UEV46" s="74"/>
      <c r="UEW46" s="74"/>
      <c r="UEX46" s="74"/>
      <c r="UEY46" s="74"/>
      <c r="UEZ46" s="74"/>
      <c r="UFA46" s="74"/>
      <c r="UFB46" s="74"/>
      <c r="UFC46" s="74"/>
      <c r="UFD46" s="74"/>
      <c r="UFE46" s="74"/>
      <c r="UFF46" s="74"/>
      <c r="UFG46" s="74"/>
      <c r="UFH46" s="74"/>
      <c r="UFI46" s="74"/>
      <c r="UFJ46" s="74"/>
      <c r="UFK46" s="74"/>
      <c r="UFL46" s="74"/>
      <c r="UFM46" s="74"/>
      <c r="UFN46" s="74"/>
      <c r="UFO46" s="74"/>
      <c r="UFP46" s="74"/>
      <c r="UFQ46" s="74"/>
      <c r="UFR46" s="74"/>
      <c r="UFS46" s="74"/>
      <c r="UFT46" s="74"/>
      <c r="UFU46" s="74"/>
      <c r="UFV46" s="74"/>
      <c r="UFW46" s="74"/>
      <c r="UFX46" s="74"/>
      <c r="UFY46" s="74"/>
      <c r="UFZ46" s="74"/>
      <c r="UGA46" s="74"/>
      <c r="UGB46" s="74"/>
      <c r="UGC46" s="74"/>
      <c r="UGD46" s="74"/>
      <c r="UGE46" s="74"/>
      <c r="UGF46" s="74"/>
      <c r="UGG46" s="74"/>
      <c r="UGH46" s="74"/>
      <c r="UGI46" s="74"/>
      <c r="UGJ46" s="74"/>
      <c r="UGK46" s="74"/>
      <c r="UGL46" s="74"/>
      <c r="UGM46" s="74"/>
      <c r="UGN46" s="74"/>
      <c r="UGO46" s="74"/>
      <c r="UGP46" s="74"/>
      <c r="UGQ46" s="74"/>
      <c r="UGR46" s="74"/>
      <c r="UGS46" s="74"/>
      <c r="UGT46" s="74"/>
      <c r="UGU46" s="74"/>
      <c r="UGV46" s="74"/>
      <c r="UGW46" s="74"/>
      <c r="UGX46" s="74"/>
      <c r="UGY46" s="74"/>
      <c r="UGZ46" s="74"/>
      <c r="UHA46" s="74"/>
      <c r="UHB46" s="74"/>
      <c r="UHC46" s="74"/>
      <c r="UHD46" s="74"/>
      <c r="UHE46" s="74"/>
      <c r="UHF46" s="74"/>
      <c r="UHG46" s="74"/>
      <c r="UHH46" s="74"/>
      <c r="UHI46" s="74"/>
      <c r="UHJ46" s="74"/>
      <c r="UHK46" s="74"/>
      <c r="UHL46" s="74"/>
      <c r="UHM46" s="74"/>
      <c r="UHN46" s="74"/>
      <c r="UHO46" s="74"/>
      <c r="UHP46" s="74"/>
      <c r="UHQ46" s="74"/>
      <c r="UHR46" s="74"/>
      <c r="UHS46" s="74"/>
      <c r="UHT46" s="74"/>
      <c r="UHU46" s="74"/>
      <c r="UHV46" s="74"/>
      <c r="UHW46" s="74"/>
      <c r="UHX46" s="74"/>
      <c r="UHY46" s="74"/>
      <c r="UHZ46" s="74"/>
      <c r="UIA46" s="74"/>
      <c r="UIB46" s="74"/>
      <c r="UIC46" s="74"/>
      <c r="UID46" s="74"/>
      <c r="UIE46" s="74"/>
      <c r="UIF46" s="74"/>
      <c r="UIG46" s="74"/>
      <c r="UIH46" s="74"/>
      <c r="UII46" s="74"/>
      <c r="UIJ46" s="74"/>
      <c r="UIK46" s="74"/>
      <c r="UIL46" s="74"/>
      <c r="UIM46" s="74"/>
      <c r="UIN46" s="74"/>
      <c r="UIO46" s="74"/>
      <c r="UIP46" s="74"/>
      <c r="UIQ46" s="74"/>
      <c r="UIR46" s="74"/>
      <c r="UIS46" s="74"/>
      <c r="UIT46" s="74"/>
      <c r="UIU46" s="74"/>
      <c r="UIV46" s="74"/>
      <c r="UIW46" s="74"/>
      <c r="UIX46" s="74"/>
      <c r="UIY46" s="74"/>
      <c r="UIZ46" s="74"/>
      <c r="UJA46" s="74"/>
      <c r="UJB46" s="74"/>
      <c r="UJC46" s="74"/>
      <c r="UJD46" s="74"/>
      <c r="UJE46" s="74"/>
      <c r="UJF46" s="74"/>
      <c r="UJG46" s="74"/>
      <c r="UJH46" s="74"/>
      <c r="UJI46" s="74"/>
      <c r="UJJ46" s="74"/>
      <c r="UJK46" s="74"/>
      <c r="UJL46" s="74"/>
      <c r="UJM46" s="74"/>
      <c r="UJN46" s="74"/>
      <c r="UJO46" s="74"/>
      <c r="UJP46" s="74"/>
      <c r="UJQ46" s="74"/>
      <c r="UJR46" s="74"/>
      <c r="UJS46" s="74"/>
      <c r="UJT46" s="74"/>
      <c r="UJU46" s="74"/>
      <c r="UJV46" s="74"/>
      <c r="UJW46" s="74"/>
      <c r="UJX46" s="74"/>
      <c r="UJY46" s="74"/>
      <c r="UJZ46" s="74"/>
      <c r="UKA46" s="74"/>
      <c r="UKB46" s="74"/>
      <c r="UKC46" s="74"/>
      <c r="UKD46" s="74"/>
      <c r="UKE46" s="74"/>
      <c r="UKF46" s="74"/>
      <c r="UKG46" s="74"/>
      <c r="UKH46" s="74"/>
      <c r="UKI46" s="74"/>
      <c r="UKJ46" s="74"/>
      <c r="UKK46" s="74"/>
      <c r="UKL46" s="74"/>
      <c r="UKM46" s="74"/>
      <c r="UKN46" s="74"/>
      <c r="UKO46" s="74"/>
      <c r="UKP46" s="74"/>
      <c r="UKQ46" s="74"/>
      <c r="UKR46" s="74"/>
      <c r="UKS46" s="74"/>
      <c r="UKT46" s="74"/>
      <c r="UKU46" s="74"/>
      <c r="UKV46" s="74"/>
      <c r="UKW46" s="74"/>
      <c r="UKX46" s="74"/>
      <c r="UKY46" s="74"/>
      <c r="UKZ46" s="74"/>
      <c r="ULA46" s="74"/>
      <c r="ULB46" s="74"/>
      <c r="ULC46" s="74"/>
      <c r="ULD46" s="74"/>
      <c r="ULE46" s="74"/>
      <c r="ULF46" s="74"/>
      <c r="ULG46" s="74"/>
      <c r="ULH46" s="74"/>
      <c r="ULI46" s="74"/>
      <c r="ULJ46" s="74"/>
      <c r="ULK46" s="74"/>
      <c r="ULL46" s="74"/>
      <c r="ULM46" s="74"/>
      <c r="ULN46" s="74"/>
      <c r="ULO46" s="74"/>
      <c r="ULP46" s="74"/>
      <c r="ULQ46" s="74"/>
      <c r="ULR46" s="74"/>
      <c r="ULS46" s="74"/>
      <c r="ULT46" s="74"/>
      <c r="ULU46" s="74"/>
      <c r="ULV46" s="74"/>
      <c r="ULW46" s="74"/>
      <c r="ULX46" s="74"/>
      <c r="ULY46" s="74"/>
      <c r="ULZ46" s="74"/>
      <c r="UMA46" s="74"/>
      <c r="UMB46" s="74"/>
      <c r="UMC46" s="74"/>
      <c r="UMD46" s="74"/>
      <c r="UME46" s="74"/>
      <c r="UMF46" s="74"/>
      <c r="UMG46" s="74"/>
      <c r="UMH46" s="74"/>
      <c r="UMI46" s="74"/>
      <c r="UMJ46" s="74"/>
      <c r="UMK46" s="74"/>
      <c r="UML46" s="74"/>
      <c r="UMM46" s="74"/>
      <c r="UMN46" s="74"/>
      <c r="UMO46" s="74"/>
      <c r="UMP46" s="74"/>
      <c r="UMQ46" s="74"/>
      <c r="UMR46" s="74"/>
      <c r="UMS46" s="74"/>
      <c r="UMT46" s="74"/>
      <c r="UMU46" s="74"/>
      <c r="UMV46" s="74"/>
      <c r="UMW46" s="74"/>
      <c r="UMX46" s="74"/>
      <c r="UMY46" s="74"/>
      <c r="UMZ46" s="74"/>
      <c r="UNA46" s="74"/>
      <c r="UNB46" s="74"/>
      <c r="UNC46" s="74"/>
      <c r="UND46" s="74"/>
      <c r="UNE46" s="74"/>
      <c r="UNF46" s="74"/>
      <c r="UNG46" s="74"/>
      <c r="UNH46" s="74"/>
      <c r="UNI46" s="74"/>
      <c r="UNJ46" s="74"/>
      <c r="UNK46" s="74"/>
      <c r="UNL46" s="74"/>
      <c r="UNM46" s="74"/>
      <c r="UNN46" s="74"/>
      <c r="UNO46" s="74"/>
      <c r="UNP46" s="74"/>
      <c r="UNQ46" s="74"/>
      <c r="UNR46" s="74"/>
      <c r="UNS46" s="74"/>
      <c r="UNT46" s="74"/>
      <c r="UNU46" s="74"/>
      <c r="UNV46" s="74"/>
      <c r="UNW46" s="74"/>
      <c r="UNX46" s="74"/>
      <c r="UNY46" s="74"/>
      <c r="UNZ46" s="74"/>
      <c r="UOA46" s="74"/>
      <c r="UOB46" s="74"/>
      <c r="UOC46" s="74"/>
      <c r="UOD46" s="74"/>
      <c r="UOE46" s="74"/>
      <c r="UOF46" s="74"/>
      <c r="UOG46" s="74"/>
      <c r="UOH46" s="74"/>
      <c r="UOI46" s="74"/>
      <c r="UOJ46" s="74"/>
      <c r="UOK46" s="74"/>
      <c r="UOL46" s="74"/>
      <c r="UOM46" s="74"/>
      <c r="UON46" s="74"/>
      <c r="UOO46" s="74"/>
      <c r="UOP46" s="74"/>
      <c r="UOQ46" s="74"/>
      <c r="UOR46" s="74"/>
      <c r="UOS46" s="74"/>
      <c r="UOT46" s="74"/>
      <c r="UOU46" s="74"/>
      <c r="UOV46" s="74"/>
      <c r="UOW46" s="74"/>
      <c r="UOX46" s="74"/>
      <c r="UOY46" s="74"/>
      <c r="UOZ46" s="74"/>
      <c r="UPA46" s="74"/>
      <c r="UPB46" s="74"/>
      <c r="UPC46" s="74"/>
      <c r="UPD46" s="74"/>
      <c r="UPE46" s="74"/>
      <c r="UPF46" s="74"/>
      <c r="UPG46" s="74"/>
      <c r="UPH46" s="74"/>
      <c r="UPI46" s="74"/>
      <c r="UPJ46" s="74"/>
      <c r="UPK46" s="74"/>
      <c r="UPL46" s="74"/>
      <c r="UPM46" s="74"/>
      <c r="UPN46" s="74"/>
      <c r="UPO46" s="74"/>
      <c r="UPP46" s="74"/>
      <c r="UPQ46" s="74"/>
      <c r="UPR46" s="74"/>
      <c r="UPS46" s="74"/>
      <c r="UPT46" s="74"/>
      <c r="UPU46" s="74"/>
      <c r="UPV46" s="74"/>
      <c r="UPW46" s="74"/>
      <c r="UPX46" s="74"/>
      <c r="UPY46" s="74"/>
      <c r="UPZ46" s="74"/>
      <c r="UQA46" s="74"/>
      <c r="UQB46" s="74"/>
      <c r="UQC46" s="74"/>
      <c r="UQD46" s="74"/>
      <c r="UQE46" s="74"/>
      <c r="UQF46" s="74"/>
      <c r="UQG46" s="74"/>
      <c r="UQH46" s="74"/>
      <c r="UQI46" s="74"/>
      <c r="UQJ46" s="74"/>
      <c r="UQK46" s="74"/>
      <c r="UQL46" s="74"/>
      <c r="UQM46" s="74"/>
      <c r="UQN46" s="74"/>
      <c r="UQO46" s="74"/>
      <c r="UQP46" s="74"/>
      <c r="UQQ46" s="74"/>
      <c r="UQR46" s="74"/>
      <c r="UQS46" s="74"/>
      <c r="UQT46" s="74"/>
      <c r="UQU46" s="74"/>
      <c r="UQV46" s="74"/>
      <c r="UQW46" s="74"/>
      <c r="UQX46" s="74"/>
      <c r="UQY46" s="74"/>
      <c r="UQZ46" s="74"/>
      <c r="URA46" s="74"/>
      <c r="URB46" s="74"/>
      <c r="URC46" s="74"/>
      <c r="URD46" s="74"/>
      <c r="URE46" s="74"/>
      <c r="URF46" s="74"/>
      <c r="URG46" s="74"/>
      <c r="URH46" s="74"/>
      <c r="URI46" s="74"/>
      <c r="URJ46" s="74"/>
      <c r="URK46" s="74"/>
      <c r="URL46" s="74"/>
      <c r="URM46" s="74"/>
      <c r="URN46" s="74"/>
      <c r="URO46" s="74"/>
      <c r="URP46" s="74"/>
      <c r="URQ46" s="74"/>
      <c r="URR46" s="74"/>
      <c r="URS46" s="74"/>
      <c r="URT46" s="74"/>
      <c r="URU46" s="74"/>
      <c r="URV46" s="74"/>
      <c r="URW46" s="74"/>
      <c r="URX46" s="74"/>
      <c r="URY46" s="74"/>
      <c r="URZ46" s="74"/>
      <c r="USA46" s="74"/>
      <c r="USB46" s="74"/>
      <c r="USC46" s="74"/>
      <c r="USD46" s="74"/>
      <c r="USE46" s="74"/>
      <c r="USF46" s="74"/>
      <c r="USG46" s="74"/>
      <c r="USH46" s="74"/>
      <c r="USI46" s="74"/>
      <c r="USJ46" s="74"/>
      <c r="USK46" s="74"/>
      <c r="USL46" s="74"/>
      <c r="USM46" s="74"/>
      <c r="USN46" s="74"/>
      <c r="USO46" s="74"/>
      <c r="USP46" s="74"/>
      <c r="USQ46" s="74"/>
      <c r="USR46" s="74"/>
      <c r="USS46" s="74"/>
      <c r="UST46" s="74"/>
      <c r="USU46" s="74"/>
      <c r="USV46" s="74"/>
      <c r="USW46" s="74"/>
      <c r="USX46" s="74"/>
      <c r="USY46" s="74"/>
      <c r="USZ46" s="74"/>
      <c r="UTA46" s="74"/>
      <c r="UTB46" s="74"/>
      <c r="UTC46" s="74"/>
      <c r="UTD46" s="74"/>
      <c r="UTE46" s="74"/>
      <c r="UTF46" s="74"/>
      <c r="UTG46" s="74"/>
      <c r="UTH46" s="74"/>
      <c r="UTI46" s="74"/>
      <c r="UTJ46" s="74"/>
      <c r="UTK46" s="74"/>
      <c r="UTL46" s="74"/>
      <c r="UTM46" s="74"/>
      <c r="UTN46" s="74"/>
      <c r="UTO46" s="74"/>
      <c r="UTP46" s="74"/>
      <c r="UTQ46" s="74"/>
      <c r="UTR46" s="74"/>
      <c r="UTS46" s="74"/>
      <c r="UTT46" s="74"/>
      <c r="UTU46" s="74"/>
      <c r="UTV46" s="74"/>
      <c r="UTW46" s="74"/>
      <c r="UTX46" s="74"/>
      <c r="UTY46" s="74"/>
      <c r="UTZ46" s="74"/>
      <c r="UUA46" s="74"/>
      <c r="UUB46" s="74"/>
      <c r="UUC46" s="74"/>
      <c r="UUD46" s="74"/>
      <c r="UUE46" s="74"/>
      <c r="UUF46" s="74"/>
      <c r="UUG46" s="74"/>
      <c r="UUH46" s="74"/>
      <c r="UUI46" s="74"/>
      <c r="UUJ46" s="74"/>
      <c r="UUK46" s="74"/>
      <c r="UUL46" s="74"/>
      <c r="UUM46" s="74"/>
      <c r="UUN46" s="74"/>
      <c r="UUO46" s="74"/>
      <c r="UUP46" s="74"/>
      <c r="UUQ46" s="74"/>
      <c r="UUR46" s="74"/>
      <c r="UUS46" s="74"/>
      <c r="UUT46" s="74"/>
      <c r="UUU46" s="74"/>
      <c r="UUV46" s="74"/>
      <c r="UUW46" s="74"/>
      <c r="UUX46" s="74"/>
      <c r="UUY46" s="74"/>
      <c r="UUZ46" s="74"/>
      <c r="UVA46" s="74"/>
      <c r="UVB46" s="74"/>
      <c r="UVC46" s="74"/>
      <c r="UVD46" s="74"/>
      <c r="UVE46" s="74"/>
      <c r="UVF46" s="74"/>
      <c r="UVG46" s="74"/>
      <c r="UVH46" s="74"/>
      <c r="UVI46" s="74"/>
      <c r="UVJ46" s="74"/>
      <c r="UVK46" s="74"/>
      <c r="UVL46" s="74"/>
      <c r="UVM46" s="74"/>
      <c r="UVN46" s="74"/>
      <c r="UVO46" s="74"/>
      <c r="UVP46" s="74"/>
      <c r="UVQ46" s="74"/>
      <c r="UVR46" s="74"/>
      <c r="UVS46" s="74"/>
      <c r="UVT46" s="74"/>
      <c r="UVU46" s="74"/>
      <c r="UVV46" s="74"/>
      <c r="UVW46" s="74"/>
      <c r="UVX46" s="74"/>
      <c r="UVY46" s="74"/>
      <c r="UVZ46" s="74"/>
      <c r="UWA46" s="74"/>
      <c r="UWB46" s="74"/>
      <c r="UWC46" s="74"/>
      <c r="UWD46" s="74"/>
      <c r="UWE46" s="74"/>
      <c r="UWF46" s="74"/>
      <c r="UWG46" s="74"/>
      <c r="UWH46" s="74"/>
      <c r="UWI46" s="74"/>
      <c r="UWJ46" s="74"/>
      <c r="UWK46" s="74"/>
      <c r="UWL46" s="74"/>
      <c r="UWM46" s="74"/>
      <c r="UWN46" s="74"/>
      <c r="UWO46" s="74"/>
      <c r="UWP46" s="74"/>
      <c r="UWQ46" s="74"/>
      <c r="UWR46" s="74"/>
      <c r="UWS46" s="74"/>
      <c r="UWT46" s="74"/>
      <c r="UWU46" s="74"/>
      <c r="UWV46" s="74"/>
      <c r="UWW46" s="74"/>
      <c r="UWX46" s="74"/>
      <c r="UWY46" s="74"/>
      <c r="UWZ46" s="74"/>
      <c r="UXA46" s="74"/>
      <c r="UXB46" s="74"/>
      <c r="UXC46" s="74"/>
      <c r="UXD46" s="74"/>
      <c r="UXE46" s="74"/>
      <c r="UXF46" s="74"/>
      <c r="UXG46" s="74"/>
      <c r="UXH46" s="74"/>
      <c r="UXI46" s="74"/>
      <c r="UXJ46" s="74"/>
      <c r="UXK46" s="74"/>
      <c r="UXL46" s="74"/>
      <c r="UXM46" s="74"/>
      <c r="UXN46" s="74"/>
      <c r="UXO46" s="74"/>
      <c r="UXP46" s="74"/>
      <c r="UXQ46" s="74"/>
      <c r="UXR46" s="74"/>
      <c r="UXS46" s="74"/>
      <c r="UXT46" s="74"/>
      <c r="UXU46" s="74"/>
      <c r="UXV46" s="74"/>
      <c r="UXW46" s="74"/>
      <c r="UXX46" s="74"/>
      <c r="UXY46" s="74"/>
      <c r="UXZ46" s="74"/>
      <c r="UYA46" s="74"/>
      <c r="UYB46" s="74"/>
      <c r="UYC46" s="74"/>
      <c r="UYD46" s="74"/>
      <c r="UYE46" s="74"/>
      <c r="UYF46" s="74"/>
      <c r="UYG46" s="74"/>
      <c r="UYH46" s="74"/>
      <c r="UYI46" s="74"/>
      <c r="UYJ46" s="74"/>
      <c r="UYK46" s="74"/>
      <c r="UYL46" s="74"/>
      <c r="UYM46" s="74"/>
      <c r="UYN46" s="74"/>
      <c r="UYO46" s="74"/>
      <c r="UYP46" s="74"/>
      <c r="UYQ46" s="74"/>
      <c r="UYR46" s="74"/>
      <c r="UYS46" s="74"/>
      <c r="UYT46" s="74"/>
      <c r="UYU46" s="74"/>
      <c r="UYV46" s="74"/>
      <c r="UYW46" s="74"/>
      <c r="UYX46" s="74"/>
      <c r="UYY46" s="74"/>
      <c r="UYZ46" s="74"/>
      <c r="UZA46" s="74"/>
      <c r="UZB46" s="74"/>
      <c r="UZC46" s="74"/>
      <c r="UZD46" s="74"/>
      <c r="UZE46" s="74"/>
      <c r="UZF46" s="74"/>
      <c r="UZG46" s="74"/>
      <c r="UZH46" s="74"/>
      <c r="UZI46" s="74"/>
      <c r="UZJ46" s="74"/>
      <c r="UZK46" s="74"/>
      <c r="UZL46" s="74"/>
      <c r="UZM46" s="74"/>
      <c r="UZN46" s="74"/>
      <c r="UZO46" s="74"/>
      <c r="UZP46" s="74"/>
      <c r="UZQ46" s="74"/>
      <c r="UZR46" s="74"/>
      <c r="UZS46" s="74"/>
      <c r="UZT46" s="74"/>
      <c r="UZU46" s="74"/>
      <c r="UZV46" s="74"/>
      <c r="UZW46" s="74"/>
      <c r="UZX46" s="74"/>
      <c r="UZY46" s="74"/>
      <c r="UZZ46" s="74"/>
      <c r="VAA46" s="74"/>
      <c r="VAB46" s="74"/>
      <c r="VAC46" s="74"/>
      <c r="VAD46" s="74"/>
      <c r="VAE46" s="74"/>
      <c r="VAF46" s="74"/>
      <c r="VAG46" s="74"/>
      <c r="VAH46" s="74"/>
      <c r="VAI46" s="74"/>
      <c r="VAJ46" s="74"/>
      <c r="VAK46" s="74"/>
      <c r="VAL46" s="74"/>
      <c r="VAM46" s="74"/>
      <c r="VAN46" s="74"/>
      <c r="VAO46" s="74"/>
      <c r="VAP46" s="74"/>
      <c r="VAQ46" s="74"/>
      <c r="VAR46" s="74"/>
      <c r="VAS46" s="74"/>
      <c r="VAT46" s="74"/>
      <c r="VAU46" s="74"/>
      <c r="VAV46" s="74"/>
      <c r="VAW46" s="74"/>
      <c r="VAX46" s="74"/>
      <c r="VAY46" s="74"/>
      <c r="VAZ46" s="74"/>
      <c r="VBA46" s="74"/>
      <c r="VBB46" s="74"/>
      <c r="VBC46" s="74"/>
      <c r="VBD46" s="74"/>
      <c r="VBE46" s="74"/>
      <c r="VBF46" s="74"/>
      <c r="VBG46" s="74"/>
      <c r="VBH46" s="74"/>
      <c r="VBI46" s="74"/>
      <c r="VBJ46" s="74"/>
      <c r="VBK46" s="74"/>
      <c r="VBL46" s="74"/>
      <c r="VBM46" s="74"/>
      <c r="VBN46" s="74"/>
      <c r="VBO46" s="74"/>
      <c r="VBP46" s="74"/>
      <c r="VBQ46" s="74"/>
      <c r="VBR46" s="74"/>
      <c r="VBS46" s="74"/>
      <c r="VBT46" s="74"/>
      <c r="VBU46" s="74"/>
      <c r="VBV46" s="74"/>
      <c r="VBW46" s="74"/>
      <c r="VBX46" s="74"/>
      <c r="VBY46" s="74"/>
      <c r="VBZ46" s="74"/>
      <c r="VCA46" s="74"/>
      <c r="VCB46" s="74"/>
      <c r="VCC46" s="74"/>
      <c r="VCD46" s="74"/>
      <c r="VCE46" s="74"/>
      <c r="VCF46" s="74"/>
      <c r="VCG46" s="74"/>
      <c r="VCH46" s="74"/>
      <c r="VCI46" s="74"/>
      <c r="VCJ46" s="74"/>
      <c r="VCK46" s="74"/>
      <c r="VCL46" s="74"/>
      <c r="VCM46" s="74"/>
      <c r="VCN46" s="74"/>
      <c r="VCO46" s="74"/>
      <c r="VCP46" s="74"/>
      <c r="VCQ46" s="74"/>
      <c r="VCR46" s="74"/>
      <c r="VCS46" s="74"/>
      <c r="VCT46" s="74"/>
      <c r="VCU46" s="74"/>
      <c r="VCV46" s="74"/>
      <c r="VCW46" s="74"/>
      <c r="VCX46" s="74"/>
      <c r="VCY46" s="74"/>
      <c r="VCZ46" s="74"/>
      <c r="VDA46" s="74"/>
      <c r="VDB46" s="74"/>
      <c r="VDC46" s="74"/>
      <c r="VDD46" s="74"/>
      <c r="VDE46" s="74"/>
      <c r="VDF46" s="74"/>
      <c r="VDG46" s="74"/>
      <c r="VDH46" s="74"/>
      <c r="VDI46" s="74"/>
      <c r="VDJ46" s="74"/>
      <c r="VDK46" s="74"/>
      <c r="VDL46" s="74"/>
      <c r="VDM46" s="74"/>
      <c r="VDN46" s="74"/>
      <c r="VDO46" s="74"/>
      <c r="VDP46" s="74"/>
      <c r="VDQ46" s="74"/>
      <c r="VDR46" s="74"/>
      <c r="VDS46" s="74"/>
      <c r="VDT46" s="74"/>
      <c r="VDU46" s="74"/>
      <c r="VDV46" s="74"/>
      <c r="VDW46" s="74"/>
      <c r="VDX46" s="74"/>
      <c r="VDY46" s="74"/>
      <c r="VDZ46" s="74"/>
      <c r="VEA46" s="74"/>
      <c r="VEB46" s="74"/>
      <c r="VEC46" s="74"/>
      <c r="VED46" s="74"/>
      <c r="VEE46" s="74"/>
      <c r="VEF46" s="74"/>
      <c r="VEG46" s="74"/>
      <c r="VEH46" s="74"/>
      <c r="VEI46" s="74"/>
      <c r="VEJ46" s="74"/>
      <c r="VEK46" s="74"/>
      <c r="VEL46" s="74"/>
      <c r="VEM46" s="74"/>
      <c r="VEN46" s="74"/>
      <c r="VEO46" s="74"/>
      <c r="VEP46" s="74"/>
      <c r="VEQ46" s="74"/>
      <c r="VER46" s="74"/>
      <c r="VES46" s="74"/>
      <c r="VET46" s="74"/>
      <c r="VEU46" s="74"/>
      <c r="VEV46" s="74"/>
      <c r="VEW46" s="74"/>
      <c r="VEX46" s="74"/>
      <c r="VEY46" s="74"/>
      <c r="VEZ46" s="74"/>
      <c r="VFA46" s="74"/>
      <c r="VFB46" s="74"/>
      <c r="VFC46" s="74"/>
      <c r="VFD46" s="74"/>
      <c r="VFE46" s="74"/>
      <c r="VFF46" s="74"/>
      <c r="VFG46" s="74"/>
      <c r="VFH46" s="74"/>
      <c r="VFI46" s="74"/>
      <c r="VFJ46" s="74"/>
      <c r="VFK46" s="74"/>
      <c r="VFL46" s="74"/>
      <c r="VFM46" s="74"/>
      <c r="VFN46" s="74"/>
      <c r="VFO46" s="74"/>
      <c r="VFP46" s="74"/>
      <c r="VFQ46" s="74"/>
      <c r="VFR46" s="74"/>
      <c r="VFS46" s="74"/>
      <c r="VFT46" s="74"/>
      <c r="VFU46" s="74"/>
      <c r="VFV46" s="74"/>
      <c r="VFW46" s="74"/>
      <c r="VFX46" s="74"/>
      <c r="VFY46" s="74"/>
      <c r="VFZ46" s="74"/>
      <c r="VGA46" s="74"/>
      <c r="VGB46" s="74"/>
      <c r="VGC46" s="74"/>
      <c r="VGD46" s="74"/>
      <c r="VGE46" s="74"/>
      <c r="VGF46" s="74"/>
      <c r="VGG46" s="74"/>
      <c r="VGH46" s="74"/>
      <c r="VGI46" s="74"/>
      <c r="VGJ46" s="74"/>
      <c r="VGK46" s="74"/>
      <c r="VGL46" s="74"/>
      <c r="VGM46" s="74"/>
      <c r="VGN46" s="74"/>
      <c r="VGO46" s="74"/>
      <c r="VGP46" s="74"/>
      <c r="VGQ46" s="74"/>
      <c r="VGR46" s="74"/>
      <c r="VGS46" s="74"/>
      <c r="VGT46" s="74"/>
      <c r="VGU46" s="74"/>
      <c r="VGV46" s="74"/>
      <c r="VGW46" s="74"/>
      <c r="VGX46" s="74"/>
      <c r="VGY46" s="74"/>
      <c r="VGZ46" s="74"/>
      <c r="VHA46" s="74"/>
      <c r="VHB46" s="74"/>
      <c r="VHC46" s="74"/>
      <c r="VHD46" s="74"/>
      <c r="VHE46" s="74"/>
      <c r="VHF46" s="74"/>
      <c r="VHG46" s="74"/>
      <c r="VHH46" s="74"/>
      <c r="VHI46" s="74"/>
      <c r="VHJ46" s="74"/>
      <c r="VHK46" s="74"/>
      <c r="VHL46" s="74"/>
      <c r="VHM46" s="74"/>
      <c r="VHN46" s="74"/>
      <c r="VHO46" s="74"/>
      <c r="VHP46" s="74"/>
      <c r="VHQ46" s="74"/>
      <c r="VHR46" s="74"/>
      <c r="VHS46" s="74"/>
      <c r="VHT46" s="74"/>
      <c r="VHU46" s="74"/>
      <c r="VHV46" s="74"/>
      <c r="VHW46" s="74"/>
      <c r="VHX46" s="74"/>
      <c r="VHY46" s="74"/>
      <c r="VHZ46" s="74"/>
      <c r="VIA46" s="74"/>
      <c r="VIB46" s="74"/>
      <c r="VIC46" s="74"/>
      <c r="VID46" s="74"/>
      <c r="VIE46" s="74"/>
      <c r="VIF46" s="74"/>
      <c r="VIG46" s="74"/>
      <c r="VIH46" s="74"/>
      <c r="VII46" s="74"/>
      <c r="VIJ46" s="74"/>
      <c r="VIK46" s="74"/>
      <c r="VIL46" s="74"/>
      <c r="VIM46" s="74"/>
      <c r="VIN46" s="74"/>
      <c r="VIO46" s="74"/>
      <c r="VIP46" s="74"/>
      <c r="VIQ46" s="74"/>
      <c r="VIR46" s="74"/>
      <c r="VIS46" s="74"/>
      <c r="VIT46" s="74"/>
      <c r="VIU46" s="74"/>
      <c r="VIV46" s="74"/>
      <c r="VIW46" s="74"/>
      <c r="VIX46" s="74"/>
      <c r="VIY46" s="74"/>
      <c r="VIZ46" s="74"/>
      <c r="VJA46" s="74"/>
      <c r="VJB46" s="74"/>
      <c r="VJC46" s="74"/>
      <c r="VJD46" s="74"/>
      <c r="VJE46" s="74"/>
      <c r="VJF46" s="74"/>
      <c r="VJG46" s="74"/>
      <c r="VJH46" s="74"/>
      <c r="VJI46" s="74"/>
      <c r="VJJ46" s="74"/>
      <c r="VJK46" s="74"/>
      <c r="VJL46" s="74"/>
      <c r="VJM46" s="74"/>
      <c r="VJN46" s="74"/>
      <c r="VJO46" s="74"/>
      <c r="VJP46" s="74"/>
      <c r="VJQ46" s="74"/>
      <c r="VJR46" s="74"/>
      <c r="VJS46" s="74"/>
      <c r="VJT46" s="74"/>
      <c r="VJU46" s="74"/>
      <c r="VJV46" s="74"/>
      <c r="VJW46" s="74"/>
      <c r="VJX46" s="74"/>
      <c r="VJY46" s="74"/>
      <c r="VJZ46" s="74"/>
      <c r="VKA46" s="74"/>
      <c r="VKB46" s="74"/>
      <c r="VKC46" s="74"/>
      <c r="VKD46" s="74"/>
      <c r="VKE46" s="74"/>
      <c r="VKF46" s="74"/>
      <c r="VKG46" s="74"/>
      <c r="VKH46" s="74"/>
      <c r="VKI46" s="74"/>
      <c r="VKJ46" s="74"/>
      <c r="VKK46" s="74"/>
      <c r="VKL46" s="74"/>
      <c r="VKM46" s="74"/>
      <c r="VKN46" s="74"/>
      <c r="VKO46" s="74"/>
      <c r="VKP46" s="74"/>
      <c r="VKQ46" s="74"/>
      <c r="VKR46" s="74"/>
      <c r="VKS46" s="74"/>
      <c r="VKT46" s="74"/>
      <c r="VKU46" s="74"/>
      <c r="VKV46" s="74"/>
      <c r="VKW46" s="74"/>
      <c r="VKX46" s="74"/>
      <c r="VKY46" s="74"/>
      <c r="VKZ46" s="74"/>
      <c r="VLA46" s="74"/>
      <c r="VLB46" s="74"/>
      <c r="VLC46" s="74"/>
      <c r="VLD46" s="74"/>
      <c r="VLE46" s="74"/>
      <c r="VLF46" s="74"/>
      <c r="VLG46" s="74"/>
      <c r="VLH46" s="74"/>
      <c r="VLI46" s="74"/>
      <c r="VLJ46" s="74"/>
      <c r="VLK46" s="74"/>
      <c r="VLL46" s="74"/>
      <c r="VLM46" s="74"/>
      <c r="VLN46" s="74"/>
      <c r="VLO46" s="74"/>
      <c r="VLP46" s="74"/>
      <c r="VLQ46" s="74"/>
      <c r="VLR46" s="74"/>
      <c r="VLS46" s="74"/>
      <c r="VLT46" s="74"/>
      <c r="VLU46" s="74"/>
      <c r="VLV46" s="74"/>
      <c r="VLW46" s="74"/>
      <c r="VLX46" s="74"/>
      <c r="VLY46" s="74"/>
      <c r="VLZ46" s="74"/>
      <c r="VMA46" s="74"/>
      <c r="VMB46" s="74"/>
      <c r="VMC46" s="74"/>
      <c r="VMD46" s="74"/>
      <c r="VME46" s="74"/>
      <c r="VMF46" s="74"/>
      <c r="VMG46" s="74"/>
      <c r="VMH46" s="74"/>
      <c r="VMI46" s="74"/>
      <c r="VMJ46" s="74"/>
      <c r="VMK46" s="74"/>
      <c r="VML46" s="74"/>
      <c r="VMM46" s="74"/>
      <c r="VMN46" s="74"/>
      <c r="VMO46" s="74"/>
      <c r="VMP46" s="74"/>
      <c r="VMQ46" s="74"/>
      <c r="VMR46" s="74"/>
      <c r="VMS46" s="74"/>
      <c r="VMT46" s="74"/>
      <c r="VMU46" s="74"/>
      <c r="VMV46" s="74"/>
      <c r="VMW46" s="74"/>
      <c r="VMX46" s="74"/>
      <c r="VMY46" s="74"/>
      <c r="VMZ46" s="74"/>
      <c r="VNA46" s="74"/>
      <c r="VNB46" s="74"/>
      <c r="VNC46" s="74"/>
      <c r="VND46" s="74"/>
      <c r="VNE46" s="74"/>
      <c r="VNF46" s="74"/>
      <c r="VNG46" s="74"/>
      <c r="VNH46" s="74"/>
      <c r="VNI46" s="74"/>
      <c r="VNJ46" s="74"/>
      <c r="VNK46" s="74"/>
      <c r="VNL46" s="74"/>
      <c r="VNM46" s="74"/>
      <c r="VNN46" s="74"/>
      <c r="VNO46" s="74"/>
      <c r="VNP46" s="74"/>
      <c r="VNQ46" s="74"/>
      <c r="VNR46" s="74"/>
      <c r="VNS46" s="74"/>
      <c r="VNT46" s="74"/>
      <c r="VNU46" s="74"/>
      <c r="VNV46" s="74"/>
      <c r="VNW46" s="74"/>
      <c r="VNX46" s="74"/>
      <c r="VNY46" s="74"/>
      <c r="VNZ46" s="74"/>
      <c r="VOA46" s="74"/>
      <c r="VOB46" s="74"/>
      <c r="VOC46" s="74"/>
      <c r="VOD46" s="74"/>
      <c r="VOE46" s="74"/>
      <c r="VOF46" s="74"/>
      <c r="VOG46" s="74"/>
      <c r="VOH46" s="74"/>
      <c r="VOI46" s="74"/>
      <c r="VOJ46" s="74"/>
      <c r="VOK46" s="74"/>
      <c r="VOL46" s="74"/>
      <c r="VOM46" s="74"/>
      <c r="VON46" s="74"/>
      <c r="VOO46" s="74"/>
      <c r="VOP46" s="74"/>
      <c r="VOQ46" s="74"/>
      <c r="VOR46" s="74"/>
      <c r="VOS46" s="74"/>
      <c r="VOT46" s="74"/>
      <c r="VOU46" s="74"/>
      <c r="VOV46" s="74"/>
      <c r="VOW46" s="74"/>
      <c r="VOX46" s="74"/>
      <c r="VOY46" s="74"/>
      <c r="VOZ46" s="74"/>
      <c r="VPA46" s="74"/>
      <c r="VPB46" s="74"/>
      <c r="VPC46" s="74"/>
      <c r="VPD46" s="74"/>
      <c r="VPE46" s="74"/>
      <c r="VPF46" s="74"/>
      <c r="VPG46" s="74"/>
      <c r="VPH46" s="74"/>
      <c r="VPI46" s="74"/>
      <c r="VPJ46" s="74"/>
      <c r="VPK46" s="74"/>
      <c r="VPL46" s="74"/>
      <c r="VPM46" s="74"/>
      <c r="VPN46" s="74"/>
      <c r="VPO46" s="74"/>
      <c r="VPP46" s="74"/>
      <c r="VPQ46" s="74"/>
      <c r="VPR46" s="74"/>
      <c r="VPS46" s="74"/>
      <c r="VPT46" s="74"/>
      <c r="VPU46" s="74"/>
      <c r="VPV46" s="74"/>
      <c r="VPW46" s="74"/>
      <c r="VPX46" s="74"/>
      <c r="VPY46" s="74"/>
      <c r="VPZ46" s="74"/>
      <c r="VQA46" s="74"/>
      <c r="VQB46" s="74"/>
      <c r="VQC46" s="74"/>
      <c r="VQD46" s="74"/>
      <c r="VQE46" s="74"/>
      <c r="VQF46" s="74"/>
      <c r="VQG46" s="74"/>
      <c r="VQH46" s="74"/>
      <c r="VQI46" s="74"/>
      <c r="VQJ46" s="74"/>
      <c r="VQK46" s="74"/>
      <c r="VQL46" s="74"/>
      <c r="VQM46" s="74"/>
      <c r="VQN46" s="74"/>
      <c r="VQO46" s="74"/>
      <c r="VQP46" s="74"/>
      <c r="VQQ46" s="74"/>
      <c r="VQR46" s="74"/>
      <c r="VQS46" s="74"/>
      <c r="VQT46" s="74"/>
      <c r="VQU46" s="74"/>
      <c r="VQV46" s="74"/>
      <c r="VQW46" s="74"/>
      <c r="VQX46" s="74"/>
      <c r="VQY46" s="74"/>
      <c r="VQZ46" s="74"/>
      <c r="VRA46" s="74"/>
      <c r="VRB46" s="74"/>
      <c r="VRC46" s="74"/>
      <c r="VRD46" s="74"/>
      <c r="VRE46" s="74"/>
      <c r="VRF46" s="74"/>
      <c r="VRG46" s="74"/>
      <c r="VRH46" s="74"/>
      <c r="VRI46" s="74"/>
      <c r="VRJ46" s="74"/>
      <c r="VRK46" s="74"/>
      <c r="VRL46" s="74"/>
      <c r="VRM46" s="74"/>
      <c r="VRN46" s="74"/>
      <c r="VRO46" s="74"/>
      <c r="VRP46" s="74"/>
      <c r="VRQ46" s="74"/>
      <c r="VRR46" s="74"/>
      <c r="VRS46" s="74"/>
      <c r="VRT46" s="74"/>
      <c r="VRU46" s="74"/>
      <c r="VRV46" s="74"/>
      <c r="VRW46" s="74"/>
      <c r="VRX46" s="74"/>
      <c r="VRY46" s="74"/>
      <c r="VRZ46" s="74"/>
      <c r="VSA46" s="74"/>
      <c r="VSB46" s="74"/>
      <c r="VSC46" s="74"/>
      <c r="VSD46" s="74"/>
      <c r="VSE46" s="74"/>
      <c r="VSF46" s="74"/>
      <c r="VSG46" s="74"/>
      <c r="VSH46" s="74"/>
      <c r="VSI46" s="74"/>
      <c r="VSJ46" s="74"/>
      <c r="VSK46" s="74"/>
      <c r="VSL46" s="74"/>
      <c r="VSM46" s="74"/>
      <c r="VSN46" s="74"/>
      <c r="VSO46" s="74"/>
      <c r="VSP46" s="74"/>
      <c r="VSQ46" s="74"/>
      <c r="VSR46" s="74"/>
      <c r="VSS46" s="74"/>
      <c r="VST46" s="74"/>
      <c r="VSU46" s="74"/>
      <c r="VSV46" s="74"/>
      <c r="VSW46" s="74"/>
      <c r="VSX46" s="74"/>
      <c r="VSY46" s="74"/>
      <c r="VSZ46" s="74"/>
      <c r="VTA46" s="74"/>
      <c r="VTB46" s="74"/>
      <c r="VTC46" s="74"/>
      <c r="VTD46" s="74"/>
      <c r="VTE46" s="74"/>
      <c r="VTF46" s="74"/>
      <c r="VTG46" s="74"/>
      <c r="VTH46" s="74"/>
      <c r="VTI46" s="74"/>
      <c r="VTJ46" s="74"/>
      <c r="VTK46" s="74"/>
      <c r="VTL46" s="74"/>
      <c r="VTM46" s="74"/>
      <c r="VTN46" s="74"/>
      <c r="VTO46" s="74"/>
      <c r="VTP46" s="74"/>
      <c r="VTQ46" s="74"/>
      <c r="VTR46" s="74"/>
      <c r="VTS46" s="74"/>
      <c r="VTT46" s="74"/>
      <c r="VTU46" s="74"/>
      <c r="VTV46" s="74"/>
      <c r="VTW46" s="74"/>
      <c r="VTX46" s="74"/>
      <c r="VTY46" s="74"/>
      <c r="VTZ46" s="74"/>
      <c r="VUA46" s="74"/>
      <c r="VUB46" s="74"/>
      <c r="VUC46" s="74"/>
      <c r="VUD46" s="74"/>
      <c r="VUE46" s="74"/>
      <c r="VUF46" s="74"/>
      <c r="VUG46" s="74"/>
      <c r="VUH46" s="74"/>
      <c r="VUI46" s="74"/>
      <c r="VUJ46" s="74"/>
      <c r="VUK46" s="74"/>
      <c r="VUL46" s="74"/>
      <c r="VUM46" s="74"/>
      <c r="VUN46" s="74"/>
      <c r="VUO46" s="74"/>
      <c r="VUP46" s="74"/>
      <c r="VUQ46" s="74"/>
      <c r="VUR46" s="74"/>
      <c r="VUS46" s="74"/>
      <c r="VUT46" s="74"/>
      <c r="VUU46" s="74"/>
      <c r="VUV46" s="74"/>
      <c r="VUW46" s="74"/>
      <c r="VUX46" s="74"/>
      <c r="VUY46" s="74"/>
      <c r="VUZ46" s="74"/>
      <c r="VVA46" s="74"/>
      <c r="VVB46" s="74"/>
      <c r="VVC46" s="74"/>
      <c r="VVD46" s="74"/>
      <c r="VVE46" s="74"/>
      <c r="VVF46" s="74"/>
      <c r="VVG46" s="74"/>
      <c r="VVH46" s="74"/>
      <c r="VVI46" s="74"/>
      <c r="VVJ46" s="74"/>
      <c r="VVK46" s="74"/>
      <c r="VVL46" s="74"/>
      <c r="VVM46" s="74"/>
      <c r="VVN46" s="74"/>
      <c r="VVO46" s="74"/>
      <c r="VVP46" s="74"/>
      <c r="VVQ46" s="74"/>
      <c r="VVR46" s="74"/>
      <c r="VVS46" s="74"/>
      <c r="VVT46" s="74"/>
      <c r="VVU46" s="74"/>
      <c r="VVV46" s="74"/>
      <c r="VVW46" s="74"/>
      <c r="VVX46" s="74"/>
      <c r="VVY46" s="74"/>
      <c r="VVZ46" s="74"/>
      <c r="VWA46" s="74"/>
      <c r="VWB46" s="74"/>
      <c r="VWC46" s="74"/>
      <c r="VWD46" s="74"/>
      <c r="VWE46" s="74"/>
      <c r="VWF46" s="74"/>
      <c r="VWG46" s="74"/>
      <c r="VWH46" s="74"/>
      <c r="VWI46" s="74"/>
      <c r="VWJ46" s="74"/>
      <c r="VWK46" s="74"/>
      <c r="VWL46" s="74"/>
      <c r="VWM46" s="74"/>
      <c r="VWN46" s="74"/>
      <c r="VWO46" s="74"/>
      <c r="VWP46" s="74"/>
      <c r="VWQ46" s="74"/>
      <c r="VWR46" s="74"/>
      <c r="VWS46" s="74"/>
      <c r="VWT46" s="74"/>
      <c r="VWU46" s="74"/>
      <c r="VWV46" s="74"/>
      <c r="VWW46" s="74"/>
      <c r="VWX46" s="74"/>
      <c r="VWY46" s="74"/>
      <c r="VWZ46" s="74"/>
      <c r="VXA46" s="74"/>
      <c r="VXB46" s="74"/>
      <c r="VXC46" s="74"/>
      <c r="VXD46" s="74"/>
      <c r="VXE46" s="74"/>
      <c r="VXF46" s="74"/>
      <c r="VXG46" s="74"/>
      <c r="VXH46" s="74"/>
      <c r="VXI46" s="74"/>
      <c r="VXJ46" s="74"/>
      <c r="VXK46" s="74"/>
      <c r="VXL46" s="74"/>
      <c r="VXM46" s="74"/>
      <c r="VXN46" s="74"/>
      <c r="VXO46" s="74"/>
      <c r="VXP46" s="74"/>
      <c r="VXQ46" s="74"/>
      <c r="VXR46" s="74"/>
      <c r="VXS46" s="74"/>
      <c r="VXT46" s="74"/>
      <c r="VXU46" s="74"/>
      <c r="VXV46" s="74"/>
      <c r="VXW46" s="74"/>
      <c r="VXX46" s="74"/>
      <c r="VXY46" s="74"/>
      <c r="VXZ46" s="74"/>
      <c r="VYA46" s="74"/>
      <c r="VYB46" s="74"/>
      <c r="VYC46" s="74"/>
      <c r="VYD46" s="74"/>
      <c r="VYE46" s="74"/>
      <c r="VYF46" s="74"/>
      <c r="VYG46" s="74"/>
      <c r="VYH46" s="74"/>
      <c r="VYI46" s="74"/>
      <c r="VYJ46" s="74"/>
      <c r="VYK46" s="74"/>
      <c r="VYL46" s="74"/>
      <c r="VYM46" s="74"/>
      <c r="VYN46" s="74"/>
      <c r="VYO46" s="74"/>
      <c r="VYP46" s="74"/>
      <c r="VYQ46" s="74"/>
      <c r="VYR46" s="74"/>
      <c r="VYS46" s="74"/>
      <c r="VYT46" s="74"/>
      <c r="VYU46" s="74"/>
      <c r="VYV46" s="74"/>
      <c r="VYW46" s="74"/>
      <c r="VYX46" s="74"/>
      <c r="VYY46" s="74"/>
      <c r="VYZ46" s="74"/>
      <c r="VZA46" s="74"/>
      <c r="VZB46" s="74"/>
      <c r="VZC46" s="74"/>
      <c r="VZD46" s="74"/>
      <c r="VZE46" s="74"/>
      <c r="VZF46" s="74"/>
      <c r="VZG46" s="74"/>
      <c r="VZH46" s="74"/>
      <c r="VZI46" s="74"/>
      <c r="VZJ46" s="74"/>
      <c r="VZK46" s="74"/>
      <c r="VZL46" s="74"/>
      <c r="VZM46" s="74"/>
      <c r="VZN46" s="74"/>
      <c r="VZO46" s="74"/>
      <c r="VZP46" s="74"/>
      <c r="VZQ46" s="74"/>
      <c r="VZR46" s="74"/>
      <c r="VZS46" s="74"/>
      <c r="VZT46" s="74"/>
      <c r="VZU46" s="74"/>
      <c r="VZV46" s="74"/>
      <c r="VZW46" s="74"/>
      <c r="VZX46" s="74"/>
      <c r="VZY46" s="74"/>
      <c r="VZZ46" s="74"/>
      <c r="WAA46" s="74"/>
      <c r="WAB46" s="74"/>
      <c r="WAC46" s="74"/>
      <c r="WAD46" s="74"/>
      <c r="WAE46" s="74"/>
      <c r="WAF46" s="74"/>
      <c r="WAG46" s="74"/>
      <c r="WAH46" s="74"/>
      <c r="WAI46" s="74"/>
      <c r="WAJ46" s="74"/>
      <c r="WAK46" s="74"/>
      <c r="WAL46" s="74"/>
      <c r="WAM46" s="74"/>
      <c r="WAN46" s="74"/>
      <c r="WAO46" s="74"/>
      <c r="WAP46" s="74"/>
      <c r="WAQ46" s="74"/>
      <c r="WAR46" s="74"/>
      <c r="WAS46" s="74"/>
      <c r="WAT46" s="74"/>
      <c r="WAU46" s="74"/>
      <c r="WAV46" s="74"/>
      <c r="WAW46" s="74"/>
      <c r="WAX46" s="74"/>
      <c r="WAY46" s="74"/>
      <c r="WAZ46" s="74"/>
      <c r="WBA46" s="74"/>
      <c r="WBB46" s="74"/>
      <c r="WBC46" s="74"/>
      <c r="WBD46" s="74"/>
      <c r="WBE46" s="74"/>
      <c r="WBF46" s="74"/>
      <c r="WBG46" s="74"/>
      <c r="WBH46" s="74"/>
      <c r="WBI46" s="74"/>
      <c r="WBJ46" s="74"/>
      <c r="WBK46" s="74"/>
      <c r="WBL46" s="74"/>
      <c r="WBM46" s="74"/>
      <c r="WBN46" s="74"/>
      <c r="WBO46" s="74"/>
      <c r="WBP46" s="74"/>
      <c r="WBQ46" s="74"/>
      <c r="WBR46" s="74"/>
      <c r="WBS46" s="74"/>
      <c r="WBT46" s="74"/>
      <c r="WBU46" s="74"/>
      <c r="WBV46" s="74"/>
      <c r="WBW46" s="74"/>
      <c r="WBX46" s="74"/>
      <c r="WBY46" s="74"/>
      <c r="WBZ46" s="74"/>
      <c r="WCA46" s="74"/>
      <c r="WCB46" s="74"/>
      <c r="WCC46" s="74"/>
      <c r="WCD46" s="74"/>
      <c r="WCE46" s="74"/>
      <c r="WCF46" s="74"/>
      <c r="WCG46" s="74"/>
      <c r="WCH46" s="74"/>
      <c r="WCI46" s="74"/>
      <c r="WCJ46" s="74"/>
      <c r="WCK46" s="74"/>
      <c r="WCL46" s="74"/>
      <c r="WCM46" s="74"/>
      <c r="WCN46" s="74"/>
      <c r="WCO46" s="74"/>
      <c r="WCP46" s="74"/>
      <c r="WCQ46" s="74"/>
      <c r="WCR46" s="74"/>
      <c r="WCS46" s="74"/>
      <c r="WCT46" s="74"/>
      <c r="WCU46" s="74"/>
      <c r="WCV46" s="74"/>
      <c r="WCW46" s="74"/>
      <c r="WCX46" s="74"/>
      <c r="WCY46" s="74"/>
      <c r="WCZ46" s="74"/>
      <c r="WDA46" s="74"/>
      <c r="WDB46" s="74"/>
      <c r="WDC46" s="74"/>
      <c r="WDD46" s="74"/>
      <c r="WDE46" s="74"/>
      <c r="WDF46" s="74"/>
      <c r="WDG46" s="74"/>
      <c r="WDH46" s="74"/>
      <c r="WDI46" s="74"/>
      <c r="WDJ46" s="74"/>
      <c r="WDK46" s="74"/>
      <c r="WDL46" s="74"/>
      <c r="WDM46" s="74"/>
      <c r="WDN46" s="74"/>
      <c r="WDO46" s="74"/>
      <c r="WDP46" s="74"/>
      <c r="WDQ46" s="74"/>
      <c r="WDR46" s="74"/>
      <c r="WDS46" s="74"/>
      <c r="WDT46" s="74"/>
      <c r="WDU46" s="74"/>
      <c r="WDV46" s="74"/>
      <c r="WDW46" s="74"/>
      <c r="WDX46" s="74"/>
      <c r="WDY46" s="74"/>
      <c r="WDZ46" s="74"/>
      <c r="WEA46" s="74"/>
      <c r="WEB46" s="74"/>
      <c r="WEC46" s="74"/>
      <c r="WED46" s="74"/>
      <c r="WEE46" s="74"/>
      <c r="WEF46" s="74"/>
      <c r="WEG46" s="74"/>
      <c r="WEH46" s="74"/>
      <c r="WEI46" s="74"/>
      <c r="WEJ46" s="74"/>
      <c r="WEK46" s="74"/>
      <c r="WEL46" s="74"/>
      <c r="WEM46" s="74"/>
      <c r="WEN46" s="74"/>
      <c r="WEO46" s="74"/>
      <c r="WEP46" s="74"/>
      <c r="WEQ46" s="74"/>
      <c r="WER46" s="74"/>
      <c r="WES46" s="74"/>
      <c r="WET46" s="74"/>
      <c r="WEU46" s="74"/>
      <c r="WEV46" s="74"/>
      <c r="WEW46" s="74"/>
      <c r="WEX46" s="74"/>
      <c r="WEY46" s="74"/>
      <c r="WEZ46" s="74"/>
      <c r="WFA46" s="74"/>
      <c r="WFB46" s="74"/>
      <c r="WFC46" s="74"/>
      <c r="WFD46" s="74"/>
      <c r="WFE46" s="74"/>
      <c r="WFF46" s="74"/>
      <c r="WFG46" s="74"/>
      <c r="WFH46" s="74"/>
      <c r="WFI46" s="74"/>
      <c r="WFJ46" s="74"/>
      <c r="WFK46" s="74"/>
      <c r="WFL46" s="74"/>
      <c r="WFM46" s="74"/>
      <c r="WFN46" s="74"/>
      <c r="WFO46" s="74"/>
      <c r="WFP46" s="74"/>
      <c r="WFQ46" s="74"/>
      <c r="WFR46" s="74"/>
      <c r="WFS46" s="74"/>
      <c r="WFT46" s="74"/>
      <c r="WFU46" s="74"/>
      <c r="WFV46" s="74"/>
      <c r="WFW46" s="74"/>
      <c r="WFX46" s="74"/>
      <c r="WFY46" s="74"/>
      <c r="WFZ46" s="74"/>
      <c r="WGA46" s="74"/>
      <c r="WGB46" s="74"/>
      <c r="WGC46" s="74"/>
      <c r="WGD46" s="74"/>
      <c r="WGE46" s="74"/>
      <c r="WGF46" s="74"/>
      <c r="WGG46" s="74"/>
      <c r="WGH46" s="74"/>
      <c r="WGI46" s="74"/>
      <c r="WGJ46" s="74"/>
      <c r="WGK46" s="74"/>
      <c r="WGL46" s="74"/>
      <c r="WGM46" s="74"/>
      <c r="WGN46" s="74"/>
      <c r="WGO46" s="74"/>
      <c r="WGP46" s="74"/>
      <c r="WGQ46" s="74"/>
      <c r="WGR46" s="74"/>
      <c r="WGS46" s="74"/>
      <c r="WGT46" s="74"/>
      <c r="WGU46" s="74"/>
      <c r="WGV46" s="74"/>
      <c r="WGW46" s="74"/>
      <c r="WGX46" s="74"/>
      <c r="WGY46" s="74"/>
      <c r="WGZ46" s="74"/>
      <c r="WHA46" s="74"/>
      <c r="WHB46" s="74"/>
      <c r="WHC46" s="74"/>
      <c r="WHD46" s="74"/>
      <c r="WHE46" s="74"/>
      <c r="WHF46" s="74"/>
      <c r="WHG46" s="74"/>
      <c r="WHH46" s="74"/>
      <c r="WHI46" s="74"/>
      <c r="WHJ46" s="74"/>
      <c r="WHK46" s="74"/>
      <c r="WHL46" s="74"/>
      <c r="WHM46" s="74"/>
      <c r="WHN46" s="74"/>
      <c r="WHO46" s="74"/>
      <c r="WHP46" s="74"/>
      <c r="WHQ46" s="74"/>
      <c r="WHR46" s="74"/>
      <c r="WHS46" s="74"/>
      <c r="WHT46" s="74"/>
      <c r="WHU46" s="74"/>
      <c r="WHV46" s="74"/>
      <c r="WHW46" s="74"/>
      <c r="WHX46" s="74"/>
      <c r="WHY46" s="74"/>
      <c r="WHZ46" s="74"/>
      <c r="WIA46" s="74"/>
      <c r="WIB46" s="74"/>
      <c r="WIC46" s="74"/>
      <c r="WID46" s="74"/>
      <c r="WIE46" s="74"/>
      <c r="WIF46" s="74"/>
      <c r="WIG46" s="74"/>
      <c r="WIH46" s="74"/>
      <c r="WII46" s="74"/>
      <c r="WIJ46" s="74"/>
      <c r="WIK46" s="74"/>
      <c r="WIL46" s="74"/>
      <c r="WIM46" s="74"/>
      <c r="WIN46" s="74"/>
      <c r="WIO46" s="74"/>
      <c r="WIP46" s="74"/>
      <c r="WIQ46" s="74"/>
      <c r="WIR46" s="74"/>
      <c r="WIS46" s="74"/>
      <c r="WIT46" s="74"/>
      <c r="WIU46" s="74"/>
      <c r="WIV46" s="74"/>
      <c r="WIW46" s="74"/>
      <c r="WIX46" s="74"/>
      <c r="WIY46" s="74"/>
      <c r="WIZ46" s="74"/>
      <c r="WJA46" s="74"/>
      <c r="WJB46" s="74"/>
      <c r="WJC46" s="74"/>
      <c r="WJD46" s="74"/>
      <c r="WJE46" s="74"/>
      <c r="WJF46" s="74"/>
      <c r="WJG46" s="74"/>
      <c r="WJH46" s="74"/>
      <c r="WJI46" s="74"/>
      <c r="WJJ46" s="74"/>
      <c r="WJK46" s="74"/>
      <c r="WJL46" s="74"/>
      <c r="WJM46" s="74"/>
      <c r="WJN46" s="74"/>
      <c r="WJO46" s="74"/>
      <c r="WJP46" s="74"/>
      <c r="WJQ46" s="74"/>
      <c r="WJR46" s="74"/>
      <c r="WJS46" s="74"/>
      <c r="WJT46" s="74"/>
      <c r="WJU46" s="74"/>
      <c r="WJV46" s="74"/>
      <c r="WJW46" s="74"/>
      <c r="WJX46" s="74"/>
      <c r="WJY46" s="74"/>
      <c r="WJZ46" s="74"/>
      <c r="WKA46" s="74"/>
      <c r="WKB46" s="74"/>
      <c r="WKC46" s="74"/>
      <c r="WKD46" s="74"/>
      <c r="WKE46" s="74"/>
      <c r="WKF46" s="74"/>
      <c r="WKG46" s="74"/>
      <c r="WKH46" s="74"/>
      <c r="WKI46" s="74"/>
      <c r="WKJ46" s="74"/>
      <c r="WKK46" s="74"/>
      <c r="WKL46" s="74"/>
      <c r="WKM46" s="74"/>
      <c r="WKN46" s="74"/>
      <c r="WKO46" s="74"/>
      <c r="WKP46" s="74"/>
      <c r="WKQ46" s="74"/>
      <c r="WKR46" s="74"/>
      <c r="WKS46" s="74"/>
      <c r="WKT46" s="74"/>
      <c r="WKU46" s="74"/>
      <c r="WKV46" s="74"/>
      <c r="WKW46" s="74"/>
      <c r="WKX46" s="74"/>
      <c r="WKY46" s="74"/>
      <c r="WKZ46" s="74"/>
      <c r="WLA46" s="74"/>
      <c r="WLB46" s="74"/>
      <c r="WLC46" s="74"/>
      <c r="WLD46" s="74"/>
      <c r="WLE46" s="74"/>
      <c r="WLF46" s="74"/>
      <c r="WLG46" s="74"/>
      <c r="WLH46" s="74"/>
      <c r="WLI46" s="74"/>
      <c r="WLJ46" s="74"/>
      <c r="WLK46" s="74"/>
      <c r="WLL46" s="74"/>
      <c r="WLM46" s="74"/>
      <c r="WLN46" s="74"/>
      <c r="WLO46" s="74"/>
      <c r="WLP46" s="74"/>
      <c r="WLQ46" s="74"/>
      <c r="WLR46" s="74"/>
      <c r="WLS46" s="74"/>
      <c r="WLT46" s="74"/>
      <c r="WLU46" s="74"/>
      <c r="WLV46" s="74"/>
      <c r="WLW46" s="74"/>
      <c r="WLX46" s="74"/>
      <c r="WLY46" s="74"/>
      <c r="WLZ46" s="74"/>
      <c r="WMA46" s="74"/>
      <c r="WMB46" s="74"/>
      <c r="WMC46" s="74"/>
      <c r="WMD46" s="74"/>
      <c r="WME46" s="74"/>
      <c r="WMF46" s="74"/>
      <c r="WMG46" s="74"/>
      <c r="WMH46" s="74"/>
      <c r="WMI46" s="74"/>
      <c r="WMJ46" s="74"/>
      <c r="WMK46" s="74"/>
      <c r="WML46" s="74"/>
      <c r="WMM46" s="74"/>
      <c r="WMN46" s="74"/>
      <c r="WMO46" s="74"/>
      <c r="WMP46" s="74"/>
      <c r="WMQ46" s="74"/>
      <c r="WMR46" s="74"/>
      <c r="WMS46" s="74"/>
      <c r="WMT46" s="74"/>
      <c r="WMU46" s="74"/>
      <c r="WMV46" s="74"/>
      <c r="WMW46" s="74"/>
      <c r="WMX46" s="74"/>
      <c r="WMY46" s="74"/>
      <c r="WMZ46" s="74"/>
      <c r="WNA46" s="74"/>
      <c r="WNB46" s="74"/>
      <c r="WNC46" s="74"/>
      <c r="WND46" s="74"/>
      <c r="WNE46" s="74"/>
      <c r="WNF46" s="74"/>
      <c r="WNG46" s="74"/>
      <c r="WNH46" s="74"/>
      <c r="WNI46" s="74"/>
      <c r="WNJ46" s="74"/>
      <c r="WNK46" s="74"/>
      <c r="WNL46" s="74"/>
      <c r="WNM46" s="74"/>
      <c r="WNN46" s="74"/>
      <c r="WNO46" s="74"/>
      <c r="WNP46" s="74"/>
      <c r="WNQ46" s="74"/>
      <c r="WNR46" s="74"/>
      <c r="WNS46" s="74"/>
      <c r="WNT46" s="74"/>
      <c r="WNU46" s="74"/>
      <c r="WNV46" s="74"/>
      <c r="WNW46" s="74"/>
      <c r="WNX46" s="74"/>
      <c r="WNY46" s="74"/>
      <c r="WNZ46" s="74"/>
      <c r="WOA46" s="74"/>
      <c r="WOB46" s="74"/>
      <c r="WOC46" s="74"/>
      <c r="WOD46" s="74"/>
      <c r="WOE46" s="74"/>
      <c r="WOF46" s="74"/>
      <c r="WOG46" s="74"/>
      <c r="WOH46" s="74"/>
      <c r="WOI46" s="74"/>
      <c r="WOJ46" s="74"/>
      <c r="WOK46" s="74"/>
      <c r="WOL46" s="74"/>
      <c r="WOM46" s="74"/>
      <c r="WON46" s="74"/>
      <c r="WOO46" s="74"/>
      <c r="WOP46" s="74"/>
      <c r="WOQ46" s="74"/>
      <c r="WOR46" s="74"/>
      <c r="WOS46" s="74"/>
      <c r="WOT46" s="74"/>
      <c r="WOU46" s="74"/>
      <c r="WOV46" s="74"/>
      <c r="WOW46" s="74"/>
      <c r="WOX46" s="74"/>
      <c r="WOY46" s="74"/>
      <c r="WOZ46" s="74"/>
      <c r="WPA46" s="74"/>
      <c r="WPB46" s="74"/>
      <c r="WPC46" s="74"/>
      <c r="WPD46" s="74"/>
      <c r="WPE46" s="74"/>
      <c r="WPF46" s="74"/>
      <c r="WPG46" s="74"/>
      <c r="WPH46" s="74"/>
      <c r="WPI46" s="74"/>
      <c r="WPJ46" s="74"/>
      <c r="WPK46" s="74"/>
      <c r="WPL46" s="74"/>
      <c r="WPM46" s="74"/>
      <c r="WPN46" s="74"/>
      <c r="WPO46" s="74"/>
      <c r="WPP46" s="74"/>
      <c r="WPQ46" s="74"/>
      <c r="WPR46" s="74"/>
      <c r="WPS46" s="74"/>
      <c r="WPT46" s="74"/>
      <c r="WPU46" s="74"/>
      <c r="WPV46" s="74"/>
      <c r="WPW46" s="74"/>
      <c r="WPX46" s="74"/>
      <c r="WPY46" s="74"/>
      <c r="WPZ46" s="74"/>
      <c r="WQA46" s="74"/>
      <c r="WQB46" s="74"/>
      <c r="WQC46" s="74"/>
      <c r="WQD46" s="74"/>
      <c r="WQE46" s="74"/>
      <c r="WQF46" s="74"/>
      <c r="WQG46" s="74"/>
      <c r="WQH46" s="74"/>
      <c r="WQI46" s="74"/>
      <c r="WQJ46" s="74"/>
      <c r="WQK46" s="74"/>
      <c r="WQL46" s="74"/>
      <c r="WQM46" s="74"/>
      <c r="WQN46" s="74"/>
      <c r="WQO46" s="74"/>
      <c r="WQP46" s="74"/>
      <c r="WQQ46" s="74"/>
      <c r="WQR46" s="74"/>
      <c r="WQS46" s="74"/>
      <c r="WQT46" s="74"/>
      <c r="WQU46" s="74"/>
      <c r="WQV46" s="74"/>
      <c r="WQW46" s="74"/>
      <c r="WQX46" s="74"/>
      <c r="WQY46" s="74"/>
      <c r="WQZ46" s="74"/>
      <c r="WRA46" s="74"/>
      <c r="WRB46" s="74"/>
      <c r="WRC46" s="74"/>
      <c r="WRD46" s="74"/>
      <c r="WRE46" s="74"/>
      <c r="WRF46" s="74"/>
      <c r="WRG46" s="74"/>
      <c r="WRH46" s="74"/>
      <c r="WRI46" s="74"/>
      <c r="WRJ46" s="74"/>
      <c r="WRK46" s="74"/>
      <c r="WRL46" s="74"/>
      <c r="WRM46" s="74"/>
      <c r="WRN46" s="74"/>
      <c r="WRO46" s="74"/>
      <c r="WRP46" s="74"/>
      <c r="WRQ46" s="74"/>
      <c r="WRR46" s="74"/>
      <c r="WRS46" s="74"/>
      <c r="WRT46" s="74"/>
      <c r="WRU46" s="74"/>
      <c r="WRV46" s="74"/>
      <c r="WRW46" s="74"/>
      <c r="WRX46" s="74"/>
      <c r="WRY46" s="74"/>
      <c r="WRZ46" s="74"/>
      <c r="WSA46" s="74"/>
      <c r="WSB46" s="74"/>
      <c r="WSC46" s="74"/>
      <c r="WSD46" s="74"/>
      <c r="WSE46" s="74"/>
      <c r="WSF46" s="74"/>
      <c r="WSG46" s="74"/>
      <c r="WSH46" s="74"/>
      <c r="WSI46" s="74"/>
      <c r="WSJ46" s="74"/>
      <c r="WSK46" s="74"/>
      <c r="WSL46" s="74"/>
      <c r="WSM46" s="74"/>
      <c r="WSN46" s="74"/>
      <c r="WSO46" s="74"/>
      <c r="WSP46" s="74"/>
      <c r="WSQ46" s="74"/>
      <c r="WSR46" s="74"/>
      <c r="WSS46" s="74"/>
      <c r="WST46" s="74"/>
      <c r="WSU46" s="74"/>
      <c r="WSV46" s="74"/>
      <c r="WSW46" s="74"/>
      <c r="WSX46" s="74"/>
      <c r="WSY46" s="74"/>
      <c r="WSZ46" s="74"/>
      <c r="WTA46" s="74"/>
      <c r="WTB46" s="74"/>
      <c r="WTC46" s="74"/>
      <c r="WTD46" s="74"/>
      <c r="WTE46" s="74"/>
      <c r="WTF46" s="74"/>
      <c r="WTG46" s="74"/>
      <c r="WTH46" s="74"/>
      <c r="WTI46" s="74"/>
      <c r="WTJ46" s="74"/>
      <c r="WTK46" s="74"/>
      <c r="WTL46" s="74"/>
      <c r="WTM46" s="74"/>
      <c r="WTN46" s="74"/>
      <c r="WTO46" s="74"/>
      <c r="WTP46" s="74"/>
      <c r="WTQ46" s="74"/>
      <c r="WTR46" s="74"/>
      <c r="WTS46" s="74"/>
      <c r="WTT46" s="74"/>
      <c r="WTU46" s="74"/>
      <c r="WTV46" s="74"/>
      <c r="WTW46" s="74"/>
      <c r="WTX46" s="74"/>
      <c r="WTY46" s="74"/>
      <c r="WTZ46" s="74"/>
      <c r="WUA46" s="74"/>
      <c r="WUB46" s="74"/>
      <c r="WUC46" s="74"/>
      <c r="WUD46" s="74"/>
      <c r="WUE46" s="74"/>
      <c r="WUF46" s="74"/>
      <c r="WUG46" s="74"/>
      <c r="WUH46" s="74"/>
      <c r="WUI46" s="74"/>
      <c r="WUJ46" s="74"/>
      <c r="WUK46" s="74"/>
      <c r="WUL46" s="74"/>
      <c r="WUM46" s="74"/>
      <c r="WUN46" s="74"/>
      <c r="WUO46" s="74"/>
      <c r="WUP46" s="74"/>
      <c r="WUQ46" s="74"/>
      <c r="WUR46" s="74"/>
      <c r="WUS46" s="74"/>
      <c r="WUT46" s="74"/>
      <c r="WUU46" s="74"/>
      <c r="WUV46" s="74"/>
      <c r="WUW46" s="74"/>
      <c r="WUX46" s="74"/>
      <c r="WUY46" s="74"/>
      <c r="WUZ46" s="74"/>
      <c r="WVA46" s="74"/>
      <c r="WVB46" s="74"/>
      <c r="WVC46" s="74"/>
      <c r="WVD46" s="74"/>
      <c r="WVE46" s="74"/>
      <c r="WVF46" s="74"/>
      <c r="WVG46" s="74"/>
      <c r="WVH46" s="74"/>
      <c r="WVI46" s="74"/>
      <c r="WVJ46" s="74"/>
      <c r="WVK46" s="74"/>
      <c r="WVL46" s="74"/>
      <c r="WVM46" s="74"/>
      <c r="WVN46" s="74"/>
      <c r="WVO46" s="74"/>
      <c r="WVP46" s="74"/>
      <c r="WVQ46" s="74"/>
      <c r="WVR46" s="74"/>
      <c r="WVS46" s="74"/>
      <c r="WVT46" s="74"/>
      <c r="WVU46" s="74"/>
      <c r="WVV46" s="74"/>
      <c r="WVW46" s="74"/>
      <c r="WVX46" s="74"/>
      <c r="WVY46" s="74"/>
      <c r="WVZ46" s="74"/>
      <c r="WWA46" s="74"/>
      <c r="WWB46" s="74"/>
      <c r="WWC46" s="74"/>
      <c r="WWD46" s="74"/>
      <c r="WWE46" s="74"/>
      <c r="WWF46" s="74"/>
      <c r="WWG46" s="74"/>
      <c r="WWH46" s="74"/>
      <c r="WWI46" s="74"/>
      <c r="WWJ46" s="74"/>
      <c r="WWK46" s="74"/>
      <c r="WWL46" s="74"/>
      <c r="WWM46" s="74"/>
      <c r="WWN46" s="74"/>
      <c r="WWO46" s="74"/>
      <c r="WWP46" s="74"/>
      <c r="WWQ46" s="74"/>
      <c r="WWR46" s="74"/>
      <c r="WWS46" s="74"/>
      <c r="WWT46" s="74"/>
      <c r="WWU46" s="74"/>
      <c r="WWV46" s="74"/>
      <c r="WWW46" s="74"/>
      <c r="WWX46" s="74"/>
      <c r="WWY46" s="74"/>
      <c r="WWZ46" s="74"/>
      <c r="WXA46" s="74"/>
      <c r="WXB46" s="74"/>
      <c r="WXC46" s="74"/>
      <c r="WXD46" s="74"/>
      <c r="WXE46" s="74"/>
      <c r="WXF46" s="74"/>
      <c r="WXG46" s="74"/>
      <c r="WXH46" s="74"/>
      <c r="WXI46" s="74"/>
      <c r="WXJ46" s="74"/>
      <c r="WXK46" s="74"/>
      <c r="WXL46" s="74"/>
      <c r="WXM46" s="74"/>
      <c r="WXN46" s="74"/>
      <c r="WXO46" s="74"/>
      <c r="WXP46" s="74"/>
      <c r="WXQ46" s="74"/>
      <c r="WXR46" s="74"/>
      <c r="WXS46" s="74"/>
      <c r="WXT46" s="74"/>
      <c r="WXU46" s="74"/>
      <c r="WXV46" s="74"/>
      <c r="WXW46" s="74"/>
      <c r="WXX46" s="74"/>
      <c r="WXY46" s="74"/>
      <c r="WXZ46" s="74"/>
      <c r="WYA46" s="74"/>
      <c r="WYB46" s="74"/>
      <c r="WYC46" s="74"/>
      <c r="WYD46" s="74"/>
      <c r="WYE46" s="74"/>
      <c r="WYF46" s="74"/>
      <c r="WYG46" s="74"/>
      <c r="WYH46" s="74"/>
      <c r="WYI46" s="74"/>
      <c r="WYJ46" s="74"/>
      <c r="WYK46" s="74"/>
      <c r="WYL46" s="74"/>
      <c r="WYM46" s="74"/>
      <c r="WYN46" s="74"/>
      <c r="WYO46" s="74"/>
      <c r="WYP46" s="74"/>
      <c r="WYQ46" s="74"/>
      <c r="WYR46" s="74"/>
      <c r="WYS46" s="74"/>
      <c r="WYT46" s="74"/>
      <c r="WYU46" s="74"/>
      <c r="WYV46" s="74"/>
      <c r="WYW46" s="74"/>
      <c r="WYX46" s="74"/>
      <c r="WYY46" s="74"/>
      <c r="WYZ46" s="74"/>
      <c r="WZA46" s="74"/>
      <c r="WZB46" s="74"/>
      <c r="WZC46" s="74"/>
      <c r="WZD46" s="74"/>
      <c r="WZE46" s="74"/>
      <c r="WZF46" s="74"/>
      <c r="WZG46" s="74"/>
      <c r="WZH46" s="74"/>
      <c r="WZI46" s="74"/>
      <c r="WZJ46" s="74"/>
      <c r="WZK46" s="74"/>
      <c r="WZL46" s="74"/>
      <c r="WZM46" s="74"/>
      <c r="WZN46" s="74"/>
      <c r="WZO46" s="74"/>
      <c r="WZP46" s="74"/>
      <c r="WZQ46" s="74"/>
      <c r="WZR46" s="74"/>
      <c r="WZS46" s="74"/>
      <c r="WZT46" s="74"/>
      <c r="WZU46" s="74"/>
      <c r="WZV46" s="74"/>
      <c r="WZW46" s="74"/>
      <c r="WZX46" s="74"/>
      <c r="WZY46" s="74"/>
      <c r="WZZ46" s="74"/>
      <c r="XAA46" s="74"/>
      <c r="XAB46" s="74"/>
      <c r="XAC46" s="74"/>
      <c r="XAD46" s="74"/>
      <c r="XAE46" s="74"/>
      <c r="XAF46" s="74"/>
      <c r="XAG46" s="74"/>
      <c r="XAH46" s="74"/>
      <c r="XAI46" s="74"/>
      <c r="XAJ46" s="74"/>
      <c r="XAK46" s="74"/>
      <c r="XAL46" s="74"/>
      <c r="XAM46" s="74"/>
      <c r="XAN46" s="74"/>
      <c r="XAO46" s="74"/>
      <c r="XAP46" s="74"/>
      <c r="XAQ46" s="74"/>
      <c r="XAR46" s="74"/>
      <c r="XAS46" s="74"/>
      <c r="XAT46" s="74"/>
      <c r="XAU46" s="74"/>
      <c r="XAV46" s="74"/>
      <c r="XAW46" s="74"/>
      <c r="XAX46" s="74"/>
      <c r="XAY46" s="74"/>
      <c r="XAZ46" s="74"/>
      <c r="XBA46" s="74"/>
      <c r="XBB46" s="74"/>
      <c r="XBC46" s="74"/>
      <c r="XBD46" s="74"/>
      <c r="XBE46" s="74"/>
      <c r="XBF46" s="74"/>
      <c r="XBG46" s="74"/>
      <c r="XBH46" s="74"/>
      <c r="XBI46" s="74"/>
      <c r="XBJ46" s="74"/>
      <c r="XBK46" s="74"/>
      <c r="XBL46" s="74"/>
      <c r="XBM46" s="74"/>
      <c r="XBN46" s="74"/>
      <c r="XBO46" s="74"/>
      <c r="XBP46" s="74"/>
      <c r="XBQ46" s="74"/>
      <c r="XBR46" s="74"/>
      <c r="XBS46" s="74"/>
      <c r="XBT46" s="74"/>
      <c r="XBU46" s="74"/>
      <c r="XBV46" s="74"/>
      <c r="XBW46" s="74"/>
      <c r="XBX46" s="74"/>
      <c r="XBY46" s="74"/>
      <c r="XBZ46" s="74"/>
      <c r="XCA46" s="74"/>
      <c r="XCB46" s="74"/>
      <c r="XCC46" s="74"/>
      <c r="XCD46" s="74"/>
      <c r="XCE46" s="74"/>
      <c r="XCF46" s="74"/>
      <c r="XCG46" s="74"/>
      <c r="XCH46" s="74"/>
      <c r="XCI46" s="74"/>
      <c r="XCJ46" s="74"/>
      <c r="XCK46" s="74"/>
      <c r="XCL46" s="74"/>
      <c r="XCM46" s="74"/>
      <c r="XCN46" s="74"/>
      <c r="XCO46" s="74"/>
      <c r="XCP46" s="74"/>
      <c r="XCQ46" s="74"/>
      <c r="XCR46" s="74"/>
      <c r="XCS46" s="74"/>
      <c r="XCT46" s="74"/>
      <c r="XCU46" s="74"/>
      <c r="XCV46" s="74"/>
      <c r="XCW46" s="74"/>
      <c r="XCX46" s="74"/>
      <c r="XCY46" s="74"/>
      <c r="XCZ46" s="74"/>
      <c r="XDA46" s="74"/>
      <c r="XDB46" s="74"/>
      <c r="XDC46" s="74"/>
      <c r="XDD46" s="74"/>
      <c r="XDE46" s="74"/>
      <c r="XDF46" s="74"/>
      <c r="XDG46" s="74"/>
      <c r="XDH46" s="74"/>
      <c r="XDI46" s="74"/>
      <c r="XDJ46" s="74"/>
      <c r="XDK46" s="74"/>
      <c r="XDL46" s="74"/>
      <c r="XDM46" s="74"/>
      <c r="XDN46" s="74"/>
      <c r="XDO46" s="74"/>
      <c r="XDP46" s="74"/>
      <c r="XDQ46" s="74"/>
      <c r="XDR46" s="74"/>
      <c r="XDS46" s="74"/>
      <c r="XDT46" s="74"/>
      <c r="XDU46" s="74"/>
      <c r="XDV46" s="74"/>
      <c r="XDW46" s="74"/>
      <c r="XDX46" s="74"/>
      <c r="XDY46" s="74"/>
      <c r="XDZ46" s="74"/>
      <c r="XEA46" s="74"/>
      <c r="XEB46" s="74"/>
      <c r="XEC46" s="74"/>
      <c r="XED46" s="74"/>
      <c r="XEE46" s="74"/>
      <c r="XEF46" s="74"/>
      <c r="XEG46" s="74"/>
      <c r="XEH46" s="74"/>
      <c r="XEI46" s="74"/>
      <c r="XEJ46" s="74"/>
      <c r="XEK46" s="74"/>
      <c r="XEL46" s="74"/>
      <c r="XEM46" s="74"/>
      <c r="XEN46" s="74"/>
      <c r="XEO46" s="74"/>
      <c r="XEP46" s="74"/>
      <c r="XEQ46" s="74"/>
      <c r="XER46" s="74"/>
      <c r="XES46" s="74"/>
      <c r="XET46" s="74"/>
      <c r="XEU46" s="74"/>
      <c r="XEV46" s="74"/>
      <c r="XEW46" s="74"/>
      <c r="XEX46" s="74"/>
      <c r="XEY46" s="74"/>
      <c r="XEZ46" s="74"/>
      <c r="XFA46" s="74"/>
      <c r="XFB46" s="74"/>
      <c r="XFC46" s="74"/>
      <c r="XFD46" s="74"/>
    </row>
    <row r="47" spans="1:16384" s="34" customFormat="1" ht="15" customHeight="1" x14ac:dyDescent="0.3">
      <c r="A47" s="74" t="s">
        <v>61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</row>
  </sheetData>
  <sheetProtection algorithmName="SHA-512" hashValue="eQx/nhHCy+Dbybopx0ezf31GVgoM+wRWys/o8AFLc+sLTCHYU6g105YVPx63EQDI9iFaycAVDXdS00L7ksD9dA==" saltValue="toL6PVCMTArjBye3Cuv1AA==" spinCount="100000" sheet="1" objects="1" scenarios="1" autoFilter="0"/>
  <mergeCells count="688">
    <mergeCell ref="XEO46:XFD46"/>
    <mergeCell ref="WZY46:XAV46"/>
    <mergeCell ref="XAW46:XBT46"/>
    <mergeCell ref="XBU46:XCR46"/>
    <mergeCell ref="XCS46:XDP46"/>
    <mergeCell ref="XDQ46:XEN46"/>
    <mergeCell ref="WVI46:WWF46"/>
    <mergeCell ref="WWG46:WXD46"/>
    <mergeCell ref="WXE46:WYB46"/>
    <mergeCell ref="WYC46:WYZ46"/>
    <mergeCell ref="WZA46:WZX46"/>
    <mergeCell ref="WQS46:WRP46"/>
    <mergeCell ref="WRQ46:WSN46"/>
    <mergeCell ref="WSO46:WTL46"/>
    <mergeCell ref="WTM46:WUJ46"/>
    <mergeCell ref="WUK46:WVH46"/>
    <mergeCell ref="WMC46:WMZ46"/>
    <mergeCell ref="WNA46:WNX46"/>
    <mergeCell ref="WNY46:WOV46"/>
    <mergeCell ref="WOW46:WPT46"/>
    <mergeCell ref="WPU46:WQR46"/>
    <mergeCell ref="WHM46:WIJ46"/>
    <mergeCell ref="WIK46:WJH46"/>
    <mergeCell ref="WJI46:WKF46"/>
    <mergeCell ref="WKG46:WLD46"/>
    <mergeCell ref="WLE46:WMB46"/>
    <mergeCell ref="WCW46:WDT46"/>
    <mergeCell ref="WDU46:WER46"/>
    <mergeCell ref="WES46:WFP46"/>
    <mergeCell ref="WFQ46:WGN46"/>
    <mergeCell ref="WGO46:WHL46"/>
    <mergeCell ref="VYG46:VZD46"/>
    <mergeCell ref="VZE46:WAB46"/>
    <mergeCell ref="WAC46:WAZ46"/>
    <mergeCell ref="WBA46:WBX46"/>
    <mergeCell ref="WBY46:WCV46"/>
    <mergeCell ref="VTQ46:VUN46"/>
    <mergeCell ref="VUO46:VVL46"/>
    <mergeCell ref="VVM46:VWJ46"/>
    <mergeCell ref="VWK46:VXH46"/>
    <mergeCell ref="VXI46:VYF46"/>
    <mergeCell ref="VPA46:VPX46"/>
    <mergeCell ref="VPY46:VQV46"/>
    <mergeCell ref="VQW46:VRT46"/>
    <mergeCell ref="VRU46:VSR46"/>
    <mergeCell ref="VSS46:VTP46"/>
    <mergeCell ref="VKK46:VLH46"/>
    <mergeCell ref="VLI46:VMF46"/>
    <mergeCell ref="VMG46:VND46"/>
    <mergeCell ref="VNE46:VOB46"/>
    <mergeCell ref="VOC46:VOZ46"/>
    <mergeCell ref="VFU46:VGR46"/>
    <mergeCell ref="VGS46:VHP46"/>
    <mergeCell ref="VHQ46:VIN46"/>
    <mergeCell ref="VIO46:VJL46"/>
    <mergeCell ref="VJM46:VKJ46"/>
    <mergeCell ref="VBE46:VCB46"/>
    <mergeCell ref="VCC46:VCZ46"/>
    <mergeCell ref="VDA46:VDX46"/>
    <mergeCell ref="VDY46:VEV46"/>
    <mergeCell ref="VEW46:VFT46"/>
    <mergeCell ref="UWO46:UXL46"/>
    <mergeCell ref="UXM46:UYJ46"/>
    <mergeCell ref="UYK46:UZH46"/>
    <mergeCell ref="UZI46:VAF46"/>
    <mergeCell ref="VAG46:VBD46"/>
    <mergeCell ref="URY46:USV46"/>
    <mergeCell ref="USW46:UTT46"/>
    <mergeCell ref="UTU46:UUR46"/>
    <mergeCell ref="UUS46:UVP46"/>
    <mergeCell ref="UVQ46:UWN46"/>
    <mergeCell ref="UNI46:UOF46"/>
    <mergeCell ref="UOG46:UPD46"/>
    <mergeCell ref="UPE46:UQB46"/>
    <mergeCell ref="UQC46:UQZ46"/>
    <mergeCell ref="URA46:URX46"/>
    <mergeCell ref="UIS46:UJP46"/>
    <mergeCell ref="UJQ46:UKN46"/>
    <mergeCell ref="UKO46:ULL46"/>
    <mergeCell ref="ULM46:UMJ46"/>
    <mergeCell ref="UMK46:UNH46"/>
    <mergeCell ref="UEC46:UEZ46"/>
    <mergeCell ref="UFA46:UFX46"/>
    <mergeCell ref="UFY46:UGV46"/>
    <mergeCell ref="UGW46:UHT46"/>
    <mergeCell ref="UHU46:UIR46"/>
    <mergeCell ref="TZM46:UAJ46"/>
    <mergeCell ref="UAK46:UBH46"/>
    <mergeCell ref="UBI46:UCF46"/>
    <mergeCell ref="UCG46:UDD46"/>
    <mergeCell ref="UDE46:UEB46"/>
    <mergeCell ref="TUW46:TVT46"/>
    <mergeCell ref="TVU46:TWR46"/>
    <mergeCell ref="TWS46:TXP46"/>
    <mergeCell ref="TXQ46:TYN46"/>
    <mergeCell ref="TYO46:TZL46"/>
    <mergeCell ref="TQG46:TRD46"/>
    <mergeCell ref="TRE46:TSB46"/>
    <mergeCell ref="TSC46:TSZ46"/>
    <mergeCell ref="TTA46:TTX46"/>
    <mergeCell ref="TTY46:TUV46"/>
    <mergeCell ref="TLQ46:TMN46"/>
    <mergeCell ref="TMO46:TNL46"/>
    <mergeCell ref="TNM46:TOJ46"/>
    <mergeCell ref="TOK46:TPH46"/>
    <mergeCell ref="TPI46:TQF46"/>
    <mergeCell ref="THA46:THX46"/>
    <mergeCell ref="THY46:TIV46"/>
    <mergeCell ref="TIW46:TJT46"/>
    <mergeCell ref="TJU46:TKR46"/>
    <mergeCell ref="TKS46:TLP46"/>
    <mergeCell ref="TCK46:TDH46"/>
    <mergeCell ref="TDI46:TEF46"/>
    <mergeCell ref="TEG46:TFD46"/>
    <mergeCell ref="TFE46:TGB46"/>
    <mergeCell ref="TGC46:TGZ46"/>
    <mergeCell ref="SXU46:SYR46"/>
    <mergeCell ref="SYS46:SZP46"/>
    <mergeCell ref="SZQ46:TAN46"/>
    <mergeCell ref="TAO46:TBL46"/>
    <mergeCell ref="TBM46:TCJ46"/>
    <mergeCell ref="STE46:SUB46"/>
    <mergeCell ref="SUC46:SUZ46"/>
    <mergeCell ref="SVA46:SVX46"/>
    <mergeCell ref="SVY46:SWV46"/>
    <mergeCell ref="SWW46:SXT46"/>
    <mergeCell ref="SOO46:SPL46"/>
    <mergeCell ref="SPM46:SQJ46"/>
    <mergeCell ref="SQK46:SRH46"/>
    <mergeCell ref="SRI46:SSF46"/>
    <mergeCell ref="SSG46:STD46"/>
    <mergeCell ref="SJY46:SKV46"/>
    <mergeCell ref="SKW46:SLT46"/>
    <mergeCell ref="SLU46:SMR46"/>
    <mergeCell ref="SMS46:SNP46"/>
    <mergeCell ref="SNQ46:SON46"/>
    <mergeCell ref="SFI46:SGF46"/>
    <mergeCell ref="SGG46:SHD46"/>
    <mergeCell ref="SHE46:SIB46"/>
    <mergeCell ref="SIC46:SIZ46"/>
    <mergeCell ref="SJA46:SJX46"/>
    <mergeCell ref="SAS46:SBP46"/>
    <mergeCell ref="SBQ46:SCN46"/>
    <mergeCell ref="SCO46:SDL46"/>
    <mergeCell ref="SDM46:SEJ46"/>
    <mergeCell ref="SEK46:SFH46"/>
    <mergeCell ref="RWC46:RWZ46"/>
    <mergeCell ref="RXA46:RXX46"/>
    <mergeCell ref="RXY46:RYV46"/>
    <mergeCell ref="RYW46:RZT46"/>
    <mergeCell ref="RZU46:SAR46"/>
    <mergeCell ref="RRM46:RSJ46"/>
    <mergeCell ref="RSK46:RTH46"/>
    <mergeCell ref="RTI46:RUF46"/>
    <mergeCell ref="RUG46:RVD46"/>
    <mergeCell ref="RVE46:RWB46"/>
    <mergeCell ref="RMW46:RNT46"/>
    <mergeCell ref="RNU46:ROR46"/>
    <mergeCell ref="ROS46:RPP46"/>
    <mergeCell ref="RPQ46:RQN46"/>
    <mergeCell ref="RQO46:RRL46"/>
    <mergeCell ref="RIG46:RJD46"/>
    <mergeCell ref="RJE46:RKB46"/>
    <mergeCell ref="RKC46:RKZ46"/>
    <mergeCell ref="RLA46:RLX46"/>
    <mergeCell ref="RLY46:RMV46"/>
    <mergeCell ref="RDQ46:REN46"/>
    <mergeCell ref="REO46:RFL46"/>
    <mergeCell ref="RFM46:RGJ46"/>
    <mergeCell ref="RGK46:RHH46"/>
    <mergeCell ref="RHI46:RIF46"/>
    <mergeCell ref="QZA46:QZX46"/>
    <mergeCell ref="QZY46:RAV46"/>
    <mergeCell ref="RAW46:RBT46"/>
    <mergeCell ref="RBU46:RCR46"/>
    <mergeCell ref="RCS46:RDP46"/>
    <mergeCell ref="QUK46:QVH46"/>
    <mergeCell ref="QVI46:QWF46"/>
    <mergeCell ref="QWG46:QXD46"/>
    <mergeCell ref="QXE46:QYB46"/>
    <mergeCell ref="QYC46:QYZ46"/>
    <mergeCell ref="QPU46:QQR46"/>
    <mergeCell ref="QQS46:QRP46"/>
    <mergeCell ref="QRQ46:QSN46"/>
    <mergeCell ref="QSO46:QTL46"/>
    <mergeCell ref="QTM46:QUJ46"/>
    <mergeCell ref="QLE46:QMB46"/>
    <mergeCell ref="QMC46:QMZ46"/>
    <mergeCell ref="QNA46:QNX46"/>
    <mergeCell ref="QNY46:QOV46"/>
    <mergeCell ref="QOW46:QPT46"/>
    <mergeCell ref="QGO46:QHL46"/>
    <mergeCell ref="QHM46:QIJ46"/>
    <mergeCell ref="QIK46:QJH46"/>
    <mergeCell ref="QJI46:QKF46"/>
    <mergeCell ref="QKG46:QLD46"/>
    <mergeCell ref="QBY46:QCV46"/>
    <mergeCell ref="QCW46:QDT46"/>
    <mergeCell ref="QDU46:QER46"/>
    <mergeCell ref="QES46:QFP46"/>
    <mergeCell ref="QFQ46:QGN46"/>
    <mergeCell ref="PXI46:PYF46"/>
    <mergeCell ref="PYG46:PZD46"/>
    <mergeCell ref="PZE46:QAB46"/>
    <mergeCell ref="QAC46:QAZ46"/>
    <mergeCell ref="QBA46:QBX46"/>
    <mergeCell ref="PSS46:PTP46"/>
    <mergeCell ref="PTQ46:PUN46"/>
    <mergeCell ref="PUO46:PVL46"/>
    <mergeCell ref="PVM46:PWJ46"/>
    <mergeCell ref="PWK46:PXH46"/>
    <mergeCell ref="POC46:POZ46"/>
    <mergeCell ref="PPA46:PPX46"/>
    <mergeCell ref="PPY46:PQV46"/>
    <mergeCell ref="PQW46:PRT46"/>
    <mergeCell ref="PRU46:PSR46"/>
    <mergeCell ref="PJM46:PKJ46"/>
    <mergeCell ref="PKK46:PLH46"/>
    <mergeCell ref="PLI46:PMF46"/>
    <mergeCell ref="PMG46:PND46"/>
    <mergeCell ref="PNE46:POB46"/>
    <mergeCell ref="PEW46:PFT46"/>
    <mergeCell ref="PFU46:PGR46"/>
    <mergeCell ref="PGS46:PHP46"/>
    <mergeCell ref="PHQ46:PIN46"/>
    <mergeCell ref="PIO46:PJL46"/>
    <mergeCell ref="PAG46:PBD46"/>
    <mergeCell ref="PBE46:PCB46"/>
    <mergeCell ref="PCC46:PCZ46"/>
    <mergeCell ref="PDA46:PDX46"/>
    <mergeCell ref="PDY46:PEV46"/>
    <mergeCell ref="OVQ46:OWN46"/>
    <mergeCell ref="OWO46:OXL46"/>
    <mergeCell ref="OXM46:OYJ46"/>
    <mergeCell ref="OYK46:OZH46"/>
    <mergeCell ref="OZI46:PAF46"/>
    <mergeCell ref="ORA46:ORX46"/>
    <mergeCell ref="ORY46:OSV46"/>
    <mergeCell ref="OSW46:OTT46"/>
    <mergeCell ref="OTU46:OUR46"/>
    <mergeCell ref="OUS46:OVP46"/>
    <mergeCell ref="OMK46:ONH46"/>
    <mergeCell ref="ONI46:OOF46"/>
    <mergeCell ref="OOG46:OPD46"/>
    <mergeCell ref="OPE46:OQB46"/>
    <mergeCell ref="OQC46:OQZ46"/>
    <mergeCell ref="OHU46:OIR46"/>
    <mergeCell ref="OIS46:OJP46"/>
    <mergeCell ref="OJQ46:OKN46"/>
    <mergeCell ref="OKO46:OLL46"/>
    <mergeCell ref="OLM46:OMJ46"/>
    <mergeCell ref="ODE46:OEB46"/>
    <mergeCell ref="OEC46:OEZ46"/>
    <mergeCell ref="OFA46:OFX46"/>
    <mergeCell ref="OFY46:OGV46"/>
    <mergeCell ref="OGW46:OHT46"/>
    <mergeCell ref="NYO46:NZL46"/>
    <mergeCell ref="NZM46:OAJ46"/>
    <mergeCell ref="OAK46:OBH46"/>
    <mergeCell ref="OBI46:OCF46"/>
    <mergeCell ref="OCG46:ODD46"/>
    <mergeCell ref="NTY46:NUV46"/>
    <mergeCell ref="NUW46:NVT46"/>
    <mergeCell ref="NVU46:NWR46"/>
    <mergeCell ref="NWS46:NXP46"/>
    <mergeCell ref="NXQ46:NYN46"/>
    <mergeCell ref="NPI46:NQF46"/>
    <mergeCell ref="NQG46:NRD46"/>
    <mergeCell ref="NRE46:NSB46"/>
    <mergeCell ref="NSC46:NSZ46"/>
    <mergeCell ref="NTA46:NTX46"/>
    <mergeCell ref="NKS46:NLP46"/>
    <mergeCell ref="NLQ46:NMN46"/>
    <mergeCell ref="NMO46:NNL46"/>
    <mergeCell ref="NNM46:NOJ46"/>
    <mergeCell ref="NOK46:NPH46"/>
    <mergeCell ref="NGC46:NGZ46"/>
    <mergeCell ref="NHA46:NHX46"/>
    <mergeCell ref="NHY46:NIV46"/>
    <mergeCell ref="NIW46:NJT46"/>
    <mergeCell ref="NJU46:NKR46"/>
    <mergeCell ref="NBM46:NCJ46"/>
    <mergeCell ref="NCK46:NDH46"/>
    <mergeCell ref="NDI46:NEF46"/>
    <mergeCell ref="NEG46:NFD46"/>
    <mergeCell ref="NFE46:NGB46"/>
    <mergeCell ref="MWW46:MXT46"/>
    <mergeCell ref="MXU46:MYR46"/>
    <mergeCell ref="MYS46:MZP46"/>
    <mergeCell ref="MZQ46:NAN46"/>
    <mergeCell ref="NAO46:NBL46"/>
    <mergeCell ref="MSG46:MTD46"/>
    <mergeCell ref="MTE46:MUB46"/>
    <mergeCell ref="MUC46:MUZ46"/>
    <mergeCell ref="MVA46:MVX46"/>
    <mergeCell ref="MVY46:MWV46"/>
    <mergeCell ref="MNQ46:MON46"/>
    <mergeCell ref="MOO46:MPL46"/>
    <mergeCell ref="MPM46:MQJ46"/>
    <mergeCell ref="MQK46:MRH46"/>
    <mergeCell ref="MRI46:MSF46"/>
    <mergeCell ref="MJA46:MJX46"/>
    <mergeCell ref="MJY46:MKV46"/>
    <mergeCell ref="MKW46:MLT46"/>
    <mergeCell ref="MLU46:MMR46"/>
    <mergeCell ref="MMS46:MNP46"/>
    <mergeCell ref="MEK46:MFH46"/>
    <mergeCell ref="MFI46:MGF46"/>
    <mergeCell ref="MGG46:MHD46"/>
    <mergeCell ref="MHE46:MIB46"/>
    <mergeCell ref="MIC46:MIZ46"/>
    <mergeCell ref="LZU46:MAR46"/>
    <mergeCell ref="MAS46:MBP46"/>
    <mergeCell ref="MBQ46:MCN46"/>
    <mergeCell ref="MCO46:MDL46"/>
    <mergeCell ref="MDM46:MEJ46"/>
    <mergeCell ref="LVE46:LWB46"/>
    <mergeCell ref="LWC46:LWZ46"/>
    <mergeCell ref="LXA46:LXX46"/>
    <mergeCell ref="LXY46:LYV46"/>
    <mergeCell ref="LYW46:LZT46"/>
    <mergeCell ref="LQO46:LRL46"/>
    <mergeCell ref="LRM46:LSJ46"/>
    <mergeCell ref="LSK46:LTH46"/>
    <mergeCell ref="LTI46:LUF46"/>
    <mergeCell ref="LUG46:LVD46"/>
    <mergeCell ref="LLY46:LMV46"/>
    <mergeCell ref="LMW46:LNT46"/>
    <mergeCell ref="LNU46:LOR46"/>
    <mergeCell ref="LOS46:LPP46"/>
    <mergeCell ref="LPQ46:LQN46"/>
    <mergeCell ref="LHI46:LIF46"/>
    <mergeCell ref="LIG46:LJD46"/>
    <mergeCell ref="LJE46:LKB46"/>
    <mergeCell ref="LKC46:LKZ46"/>
    <mergeCell ref="LLA46:LLX46"/>
    <mergeCell ref="LCS46:LDP46"/>
    <mergeCell ref="LDQ46:LEN46"/>
    <mergeCell ref="LEO46:LFL46"/>
    <mergeCell ref="LFM46:LGJ46"/>
    <mergeCell ref="LGK46:LHH46"/>
    <mergeCell ref="KYC46:KYZ46"/>
    <mergeCell ref="KZA46:KZX46"/>
    <mergeCell ref="KZY46:LAV46"/>
    <mergeCell ref="LAW46:LBT46"/>
    <mergeCell ref="LBU46:LCR46"/>
    <mergeCell ref="KTM46:KUJ46"/>
    <mergeCell ref="KUK46:KVH46"/>
    <mergeCell ref="KVI46:KWF46"/>
    <mergeCell ref="KWG46:KXD46"/>
    <mergeCell ref="KXE46:KYB46"/>
    <mergeCell ref="KOW46:KPT46"/>
    <mergeCell ref="KPU46:KQR46"/>
    <mergeCell ref="KQS46:KRP46"/>
    <mergeCell ref="KRQ46:KSN46"/>
    <mergeCell ref="KSO46:KTL46"/>
    <mergeCell ref="KKG46:KLD46"/>
    <mergeCell ref="KLE46:KMB46"/>
    <mergeCell ref="KMC46:KMZ46"/>
    <mergeCell ref="KNA46:KNX46"/>
    <mergeCell ref="KNY46:KOV46"/>
    <mergeCell ref="KFQ46:KGN46"/>
    <mergeCell ref="KGO46:KHL46"/>
    <mergeCell ref="KHM46:KIJ46"/>
    <mergeCell ref="KIK46:KJH46"/>
    <mergeCell ref="KJI46:KKF46"/>
    <mergeCell ref="KBA46:KBX46"/>
    <mergeCell ref="KBY46:KCV46"/>
    <mergeCell ref="KCW46:KDT46"/>
    <mergeCell ref="KDU46:KER46"/>
    <mergeCell ref="KES46:KFP46"/>
    <mergeCell ref="JWK46:JXH46"/>
    <mergeCell ref="JXI46:JYF46"/>
    <mergeCell ref="JYG46:JZD46"/>
    <mergeCell ref="JZE46:KAB46"/>
    <mergeCell ref="KAC46:KAZ46"/>
    <mergeCell ref="JRU46:JSR46"/>
    <mergeCell ref="JSS46:JTP46"/>
    <mergeCell ref="JTQ46:JUN46"/>
    <mergeCell ref="JUO46:JVL46"/>
    <mergeCell ref="JVM46:JWJ46"/>
    <mergeCell ref="JNE46:JOB46"/>
    <mergeCell ref="JOC46:JOZ46"/>
    <mergeCell ref="JPA46:JPX46"/>
    <mergeCell ref="JPY46:JQV46"/>
    <mergeCell ref="JQW46:JRT46"/>
    <mergeCell ref="JIO46:JJL46"/>
    <mergeCell ref="JJM46:JKJ46"/>
    <mergeCell ref="JKK46:JLH46"/>
    <mergeCell ref="JLI46:JMF46"/>
    <mergeCell ref="JMG46:JND46"/>
    <mergeCell ref="JDY46:JEV46"/>
    <mergeCell ref="JEW46:JFT46"/>
    <mergeCell ref="JFU46:JGR46"/>
    <mergeCell ref="JGS46:JHP46"/>
    <mergeCell ref="JHQ46:JIN46"/>
    <mergeCell ref="IZI46:JAF46"/>
    <mergeCell ref="JAG46:JBD46"/>
    <mergeCell ref="JBE46:JCB46"/>
    <mergeCell ref="JCC46:JCZ46"/>
    <mergeCell ref="JDA46:JDX46"/>
    <mergeCell ref="IUS46:IVP46"/>
    <mergeCell ref="IVQ46:IWN46"/>
    <mergeCell ref="IWO46:IXL46"/>
    <mergeCell ref="IXM46:IYJ46"/>
    <mergeCell ref="IYK46:IZH46"/>
    <mergeCell ref="IQC46:IQZ46"/>
    <mergeCell ref="IRA46:IRX46"/>
    <mergeCell ref="IRY46:ISV46"/>
    <mergeCell ref="ISW46:ITT46"/>
    <mergeCell ref="ITU46:IUR46"/>
    <mergeCell ref="ILM46:IMJ46"/>
    <mergeCell ref="IMK46:INH46"/>
    <mergeCell ref="INI46:IOF46"/>
    <mergeCell ref="IOG46:IPD46"/>
    <mergeCell ref="IPE46:IQB46"/>
    <mergeCell ref="IGW46:IHT46"/>
    <mergeCell ref="IHU46:IIR46"/>
    <mergeCell ref="IIS46:IJP46"/>
    <mergeCell ref="IJQ46:IKN46"/>
    <mergeCell ref="IKO46:ILL46"/>
    <mergeCell ref="ICG46:IDD46"/>
    <mergeCell ref="IDE46:IEB46"/>
    <mergeCell ref="IEC46:IEZ46"/>
    <mergeCell ref="IFA46:IFX46"/>
    <mergeCell ref="IFY46:IGV46"/>
    <mergeCell ref="HXQ46:HYN46"/>
    <mergeCell ref="HYO46:HZL46"/>
    <mergeCell ref="HZM46:IAJ46"/>
    <mergeCell ref="IAK46:IBH46"/>
    <mergeCell ref="IBI46:ICF46"/>
    <mergeCell ref="HTA46:HTX46"/>
    <mergeCell ref="HTY46:HUV46"/>
    <mergeCell ref="HUW46:HVT46"/>
    <mergeCell ref="HVU46:HWR46"/>
    <mergeCell ref="HWS46:HXP46"/>
    <mergeCell ref="HOK46:HPH46"/>
    <mergeCell ref="HPI46:HQF46"/>
    <mergeCell ref="HQG46:HRD46"/>
    <mergeCell ref="HRE46:HSB46"/>
    <mergeCell ref="HSC46:HSZ46"/>
    <mergeCell ref="HJU46:HKR46"/>
    <mergeCell ref="HKS46:HLP46"/>
    <mergeCell ref="HLQ46:HMN46"/>
    <mergeCell ref="HMO46:HNL46"/>
    <mergeCell ref="HNM46:HOJ46"/>
    <mergeCell ref="HFE46:HGB46"/>
    <mergeCell ref="HGC46:HGZ46"/>
    <mergeCell ref="HHA46:HHX46"/>
    <mergeCell ref="HHY46:HIV46"/>
    <mergeCell ref="HIW46:HJT46"/>
    <mergeCell ref="HAO46:HBL46"/>
    <mergeCell ref="HBM46:HCJ46"/>
    <mergeCell ref="HCK46:HDH46"/>
    <mergeCell ref="HDI46:HEF46"/>
    <mergeCell ref="HEG46:HFD46"/>
    <mergeCell ref="GVY46:GWV46"/>
    <mergeCell ref="GWW46:GXT46"/>
    <mergeCell ref="GXU46:GYR46"/>
    <mergeCell ref="GYS46:GZP46"/>
    <mergeCell ref="GZQ46:HAN46"/>
    <mergeCell ref="GRI46:GSF46"/>
    <mergeCell ref="GSG46:GTD46"/>
    <mergeCell ref="GTE46:GUB46"/>
    <mergeCell ref="GUC46:GUZ46"/>
    <mergeCell ref="GVA46:GVX46"/>
    <mergeCell ref="GMS46:GNP46"/>
    <mergeCell ref="GNQ46:GON46"/>
    <mergeCell ref="GOO46:GPL46"/>
    <mergeCell ref="GPM46:GQJ46"/>
    <mergeCell ref="GQK46:GRH46"/>
    <mergeCell ref="GIC46:GIZ46"/>
    <mergeCell ref="GJA46:GJX46"/>
    <mergeCell ref="GJY46:GKV46"/>
    <mergeCell ref="GKW46:GLT46"/>
    <mergeCell ref="GLU46:GMR46"/>
    <mergeCell ref="GDM46:GEJ46"/>
    <mergeCell ref="GEK46:GFH46"/>
    <mergeCell ref="GFI46:GGF46"/>
    <mergeCell ref="GGG46:GHD46"/>
    <mergeCell ref="GHE46:GIB46"/>
    <mergeCell ref="FYW46:FZT46"/>
    <mergeCell ref="FZU46:GAR46"/>
    <mergeCell ref="GAS46:GBP46"/>
    <mergeCell ref="GBQ46:GCN46"/>
    <mergeCell ref="GCO46:GDL46"/>
    <mergeCell ref="FUG46:FVD46"/>
    <mergeCell ref="FVE46:FWB46"/>
    <mergeCell ref="FWC46:FWZ46"/>
    <mergeCell ref="FXA46:FXX46"/>
    <mergeCell ref="FXY46:FYV46"/>
    <mergeCell ref="FPQ46:FQN46"/>
    <mergeCell ref="FQO46:FRL46"/>
    <mergeCell ref="FRM46:FSJ46"/>
    <mergeCell ref="FSK46:FTH46"/>
    <mergeCell ref="FTI46:FUF46"/>
    <mergeCell ref="FLA46:FLX46"/>
    <mergeCell ref="FLY46:FMV46"/>
    <mergeCell ref="FMW46:FNT46"/>
    <mergeCell ref="FNU46:FOR46"/>
    <mergeCell ref="FOS46:FPP46"/>
    <mergeCell ref="FGK46:FHH46"/>
    <mergeCell ref="FHI46:FIF46"/>
    <mergeCell ref="FIG46:FJD46"/>
    <mergeCell ref="FJE46:FKB46"/>
    <mergeCell ref="FKC46:FKZ46"/>
    <mergeCell ref="FBU46:FCR46"/>
    <mergeCell ref="FCS46:FDP46"/>
    <mergeCell ref="FDQ46:FEN46"/>
    <mergeCell ref="FEO46:FFL46"/>
    <mergeCell ref="FFM46:FGJ46"/>
    <mergeCell ref="EXE46:EYB46"/>
    <mergeCell ref="EYC46:EYZ46"/>
    <mergeCell ref="EZA46:EZX46"/>
    <mergeCell ref="EZY46:FAV46"/>
    <mergeCell ref="FAW46:FBT46"/>
    <mergeCell ref="ESO46:ETL46"/>
    <mergeCell ref="ETM46:EUJ46"/>
    <mergeCell ref="EUK46:EVH46"/>
    <mergeCell ref="EVI46:EWF46"/>
    <mergeCell ref="EWG46:EXD46"/>
    <mergeCell ref="ENY46:EOV46"/>
    <mergeCell ref="EOW46:EPT46"/>
    <mergeCell ref="EPU46:EQR46"/>
    <mergeCell ref="EQS46:ERP46"/>
    <mergeCell ref="ERQ46:ESN46"/>
    <mergeCell ref="EJI46:EKF46"/>
    <mergeCell ref="EKG46:ELD46"/>
    <mergeCell ref="ELE46:EMB46"/>
    <mergeCell ref="EMC46:EMZ46"/>
    <mergeCell ref="ENA46:ENX46"/>
    <mergeCell ref="EES46:EFP46"/>
    <mergeCell ref="EFQ46:EGN46"/>
    <mergeCell ref="EGO46:EHL46"/>
    <mergeCell ref="EHM46:EIJ46"/>
    <mergeCell ref="EIK46:EJH46"/>
    <mergeCell ref="EAC46:EAZ46"/>
    <mergeCell ref="EBA46:EBX46"/>
    <mergeCell ref="EBY46:ECV46"/>
    <mergeCell ref="ECW46:EDT46"/>
    <mergeCell ref="EDU46:EER46"/>
    <mergeCell ref="DVM46:DWJ46"/>
    <mergeCell ref="DWK46:DXH46"/>
    <mergeCell ref="DXI46:DYF46"/>
    <mergeCell ref="DYG46:DZD46"/>
    <mergeCell ref="DZE46:EAB46"/>
    <mergeCell ref="DQW46:DRT46"/>
    <mergeCell ref="DRU46:DSR46"/>
    <mergeCell ref="DSS46:DTP46"/>
    <mergeCell ref="DTQ46:DUN46"/>
    <mergeCell ref="DUO46:DVL46"/>
    <mergeCell ref="DMG46:DND46"/>
    <mergeCell ref="DNE46:DOB46"/>
    <mergeCell ref="DOC46:DOZ46"/>
    <mergeCell ref="DPA46:DPX46"/>
    <mergeCell ref="DPY46:DQV46"/>
    <mergeCell ref="DHQ46:DIN46"/>
    <mergeCell ref="DIO46:DJL46"/>
    <mergeCell ref="DJM46:DKJ46"/>
    <mergeCell ref="DKK46:DLH46"/>
    <mergeCell ref="DLI46:DMF46"/>
    <mergeCell ref="DDA46:DDX46"/>
    <mergeCell ref="DDY46:DEV46"/>
    <mergeCell ref="DEW46:DFT46"/>
    <mergeCell ref="DFU46:DGR46"/>
    <mergeCell ref="DGS46:DHP46"/>
    <mergeCell ref="CYK46:CZH46"/>
    <mergeCell ref="CZI46:DAF46"/>
    <mergeCell ref="DAG46:DBD46"/>
    <mergeCell ref="DBE46:DCB46"/>
    <mergeCell ref="DCC46:DCZ46"/>
    <mergeCell ref="CTU46:CUR46"/>
    <mergeCell ref="CUS46:CVP46"/>
    <mergeCell ref="CVQ46:CWN46"/>
    <mergeCell ref="CWO46:CXL46"/>
    <mergeCell ref="CXM46:CYJ46"/>
    <mergeCell ref="CPE46:CQB46"/>
    <mergeCell ref="CQC46:CQZ46"/>
    <mergeCell ref="CRA46:CRX46"/>
    <mergeCell ref="CRY46:CSV46"/>
    <mergeCell ref="CSW46:CTT46"/>
    <mergeCell ref="CKO46:CLL46"/>
    <mergeCell ref="CLM46:CMJ46"/>
    <mergeCell ref="CMK46:CNH46"/>
    <mergeCell ref="CNI46:COF46"/>
    <mergeCell ref="COG46:CPD46"/>
    <mergeCell ref="CFY46:CGV46"/>
    <mergeCell ref="CGW46:CHT46"/>
    <mergeCell ref="CHU46:CIR46"/>
    <mergeCell ref="CIS46:CJP46"/>
    <mergeCell ref="CJQ46:CKN46"/>
    <mergeCell ref="CBI46:CCF46"/>
    <mergeCell ref="CCG46:CDD46"/>
    <mergeCell ref="CDE46:CEB46"/>
    <mergeCell ref="CEC46:CEZ46"/>
    <mergeCell ref="CFA46:CFX46"/>
    <mergeCell ref="BWS46:BXP46"/>
    <mergeCell ref="BXQ46:BYN46"/>
    <mergeCell ref="BYO46:BZL46"/>
    <mergeCell ref="BZM46:CAJ46"/>
    <mergeCell ref="CAK46:CBH46"/>
    <mergeCell ref="BSC46:BSZ46"/>
    <mergeCell ref="BTA46:BTX46"/>
    <mergeCell ref="BTY46:BUV46"/>
    <mergeCell ref="BUW46:BVT46"/>
    <mergeCell ref="BVU46:BWR46"/>
    <mergeCell ref="BNM46:BOJ46"/>
    <mergeCell ref="BOK46:BPH46"/>
    <mergeCell ref="BPI46:BQF46"/>
    <mergeCell ref="BQG46:BRD46"/>
    <mergeCell ref="BRE46:BSB46"/>
    <mergeCell ref="BIW46:BJT46"/>
    <mergeCell ref="BJU46:BKR46"/>
    <mergeCell ref="BKS46:BLP46"/>
    <mergeCell ref="BLQ46:BMN46"/>
    <mergeCell ref="BMO46:BNL46"/>
    <mergeCell ref="BEG46:BFD46"/>
    <mergeCell ref="BFE46:BGB46"/>
    <mergeCell ref="BGC46:BGZ46"/>
    <mergeCell ref="BHA46:BHX46"/>
    <mergeCell ref="BHY46:BIV46"/>
    <mergeCell ref="AZQ46:BAN46"/>
    <mergeCell ref="BAO46:BBL46"/>
    <mergeCell ref="BBM46:BCJ46"/>
    <mergeCell ref="BCK46:BDH46"/>
    <mergeCell ref="BDI46:BEF46"/>
    <mergeCell ref="AVA46:AVX46"/>
    <mergeCell ref="AVY46:AWV46"/>
    <mergeCell ref="AWW46:AXT46"/>
    <mergeCell ref="AXU46:AYR46"/>
    <mergeCell ref="AYS46:AZP46"/>
    <mergeCell ref="AQK46:ARH46"/>
    <mergeCell ref="ARI46:ASF46"/>
    <mergeCell ref="ASG46:ATD46"/>
    <mergeCell ref="ATE46:AUB46"/>
    <mergeCell ref="AUC46:AUZ46"/>
    <mergeCell ref="ALU46:AMR46"/>
    <mergeCell ref="AMS46:ANP46"/>
    <mergeCell ref="ANQ46:AON46"/>
    <mergeCell ref="AOO46:APL46"/>
    <mergeCell ref="APM46:AQJ46"/>
    <mergeCell ref="AHE46:AIB46"/>
    <mergeCell ref="AIC46:AIZ46"/>
    <mergeCell ref="AJA46:AJX46"/>
    <mergeCell ref="AJY46:AKV46"/>
    <mergeCell ref="AKW46:ALT46"/>
    <mergeCell ref="ACO46:ADL46"/>
    <mergeCell ref="ADM46:AEJ46"/>
    <mergeCell ref="AEK46:AFH46"/>
    <mergeCell ref="AFI46:AGF46"/>
    <mergeCell ref="AGG46:AHD46"/>
    <mergeCell ref="XY46:YV46"/>
    <mergeCell ref="YW46:ZT46"/>
    <mergeCell ref="ZU46:AAR46"/>
    <mergeCell ref="AAS46:ABP46"/>
    <mergeCell ref="ABQ46:ACN46"/>
    <mergeCell ref="TI46:UF46"/>
    <mergeCell ref="UG46:VD46"/>
    <mergeCell ref="VE46:WB46"/>
    <mergeCell ref="WC46:WZ46"/>
    <mergeCell ref="XA46:XX46"/>
    <mergeCell ref="PQ46:QN46"/>
    <mergeCell ref="QO46:RL46"/>
    <mergeCell ref="RM46:SJ46"/>
    <mergeCell ref="SK46:TH46"/>
    <mergeCell ref="KC46:KZ46"/>
    <mergeCell ref="LA46:LX46"/>
    <mergeCell ref="LY46:MV46"/>
    <mergeCell ref="MW46:NT46"/>
    <mergeCell ref="NU46:OR46"/>
    <mergeCell ref="HI46:IF46"/>
    <mergeCell ref="IG46:JD46"/>
    <mergeCell ref="JE46:KB46"/>
    <mergeCell ref="AW46:BT46"/>
    <mergeCell ref="BU46:CR46"/>
    <mergeCell ref="CS46:DP46"/>
    <mergeCell ref="DQ46:EN46"/>
    <mergeCell ref="EO46:FL46"/>
    <mergeCell ref="OS46:PP46"/>
    <mergeCell ref="A1:B1"/>
    <mergeCell ref="A2:Y2"/>
    <mergeCell ref="A44:X44"/>
    <mergeCell ref="A45:X45"/>
    <mergeCell ref="A47:X47"/>
    <mergeCell ref="A46:X46"/>
    <mergeCell ref="Y46:AV46"/>
    <mergeCell ref="FM46:GJ46"/>
    <mergeCell ref="GK46:HH46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56" fitToHeight="0" orientation="landscape" verticalDpi="300" r:id="rId1"/>
  <headerFooter alignWithMargins="0"/>
  <rowBreaks count="1" manualBreakCount="1">
    <brk id="22" max="16383" man="1"/>
  </rowBreaks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Folha52">
    <tabColor rgb="FF92D050"/>
    <pageSetUpPr fitToPage="1"/>
  </sheetPr>
  <dimension ref="A1:BW57"/>
  <sheetViews>
    <sheetView showGridLines="0" zoomScaleNormal="100" workbookViewId="0">
      <pane xSplit="1" ySplit="4" topLeftCell="B46" activePane="bottomRight" state="frozen"/>
      <selection pane="topRight" activeCell="B1" sqref="B1"/>
      <selection pane="bottomLeft" activeCell="A5" sqref="A5"/>
      <selection pane="bottomRight" sqref="A1:XFD1048576"/>
    </sheetView>
  </sheetViews>
  <sheetFormatPr defaultColWidth="7" defaultRowHeight="14.4" x14ac:dyDescent="0.3"/>
  <cols>
    <col min="1" max="1" width="6.6640625" style="34" bestFit="1" customWidth="1"/>
    <col min="2" max="2" width="20" style="34" customWidth="1"/>
    <col min="3" max="5" width="15.109375" style="34" customWidth="1"/>
    <col min="6" max="6" width="5.6640625" style="34" customWidth="1"/>
    <col min="7" max="8" width="9.109375" style="34" customWidth="1"/>
    <col min="9" max="11" width="11.5546875" style="34" customWidth="1"/>
    <col min="12" max="16384" width="7" style="34"/>
  </cols>
  <sheetData>
    <row r="1" spans="1:75" s="22" customFormat="1" ht="41.25" customHeight="1" x14ac:dyDescent="0.3">
      <c r="A1" s="75" t="s">
        <v>110</v>
      </c>
      <c r="B1" s="75"/>
      <c r="C1" s="75"/>
      <c r="D1" s="75"/>
      <c r="E1" s="75"/>
    </row>
    <row r="2" spans="1:75" s="23" customFormat="1" ht="19.5" customHeight="1" x14ac:dyDescent="0.3">
      <c r="B2" s="25"/>
      <c r="C2" s="24"/>
      <c r="D2" s="24"/>
      <c r="E2" s="25" t="s">
        <v>203</v>
      </c>
    </row>
    <row r="3" spans="1:75" s="23" customFormat="1" ht="19.5" customHeight="1" x14ac:dyDescent="0.3">
      <c r="A3" s="76"/>
      <c r="B3" s="88" t="s">
        <v>36</v>
      </c>
      <c r="C3" s="82"/>
      <c r="D3" s="82"/>
      <c r="E3" s="82"/>
    </row>
    <row r="4" spans="1:75" s="30" customFormat="1" ht="70.5" customHeight="1" x14ac:dyDescent="0.3">
      <c r="A4" s="77"/>
      <c r="B4" s="28" t="s">
        <v>110</v>
      </c>
      <c r="C4" s="28" t="s">
        <v>37</v>
      </c>
      <c r="D4" s="28" t="s">
        <v>47</v>
      </c>
      <c r="E4" s="27" t="s">
        <v>38</v>
      </c>
      <c r="F4" s="29"/>
      <c r="H4" s="29"/>
      <c r="I4" s="29"/>
      <c r="K4" s="29"/>
      <c r="L4" s="29"/>
      <c r="N4" s="29"/>
      <c r="O4" s="29"/>
      <c r="Q4" s="29"/>
      <c r="R4" s="29"/>
      <c r="T4" s="29"/>
      <c r="U4" s="29"/>
      <c r="W4" s="29"/>
      <c r="X4" s="29"/>
      <c r="Z4" s="29"/>
      <c r="AA4" s="29"/>
      <c r="AC4" s="29"/>
      <c r="AD4" s="29"/>
      <c r="AF4" s="29"/>
      <c r="AG4" s="29"/>
      <c r="AI4" s="29"/>
      <c r="AJ4" s="29"/>
      <c r="AL4" s="29"/>
      <c r="AM4" s="29"/>
      <c r="AO4" s="29"/>
      <c r="AP4" s="29"/>
      <c r="AR4" s="29"/>
      <c r="AS4" s="29"/>
      <c r="AU4" s="29"/>
      <c r="AV4" s="29"/>
      <c r="AX4" s="29"/>
      <c r="AY4" s="29"/>
      <c r="BA4" s="29"/>
      <c r="BB4" s="29"/>
      <c r="BD4" s="29"/>
      <c r="BE4" s="29"/>
      <c r="BG4" s="29"/>
      <c r="BH4" s="29"/>
      <c r="BJ4" s="29"/>
      <c r="BK4" s="29"/>
      <c r="BM4" s="29"/>
      <c r="BN4" s="29"/>
      <c r="BP4" s="29"/>
      <c r="BQ4" s="29"/>
      <c r="BS4" s="29"/>
      <c r="BT4" s="29"/>
      <c r="BV4" s="29"/>
      <c r="BW4" s="29"/>
    </row>
    <row r="5" spans="1:75" ht="20.100000000000001" customHeight="1" x14ac:dyDescent="0.3">
      <c r="A5" s="31">
        <v>1978</v>
      </c>
      <c r="B5" s="33">
        <f>IF(SUM('Refinarias Cor NUTS II Tab'!B5)=0,"",'Refinarias Cor NUTS II Tab'!B5/'BdP_Series Longas'!$F25*100)</f>
        <v>530753.51058206521</v>
      </c>
      <c r="C5" s="33">
        <f>IF(SUM('BdP_Series Longas'!B25*1000)=0,"",SUM('BdP_Series Longas'!B25*1000))</f>
        <v>16177699.999999998</v>
      </c>
      <c r="D5" s="43">
        <f>IF(SUM('BdP_Series Longas'!F25)=0,"",SUM('BdP_Series Longas'!F25))</f>
        <v>9.2046459014569439</v>
      </c>
      <c r="E5" s="33">
        <f>IF(SUM('BdP_Series Longas'!C25*1000)=0,"",SUM('BdP_Series Longas'!C25*1000))</f>
        <v>86932799.999999985</v>
      </c>
    </row>
    <row r="6" spans="1:75" ht="20.100000000000001" customHeight="1" x14ac:dyDescent="0.3">
      <c r="A6" s="31">
        <f>A5+1</f>
        <v>1979</v>
      </c>
      <c r="B6" s="36">
        <f>IF(SUM('Refinarias Cor NUTS II Tab'!B6)=0,"",'Refinarias Cor NUTS II Tab'!B6/'BdP_Series Longas'!$F26*100)</f>
        <v>182880.05808186776</v>
      </c>
      <c r="C6" s="36">
        <f>IF(SUM('BdP_Series Longas'!B26*1000)=0,"",SUM('BdP_Series Longas'!B26*1000))</f>
        <v>18678600</v>
      </c>
      <c r="D6" s="44">
        <f>IF(SUM('BdP_Series Longas'!F26)=0,"",SUM('BdP_Series Longas'!F26))</f>
        <v>11.408777959804269</v>
      </c>
      <c r="E6" s="36">
        <f>IF(SUM('BdP_Series Longas'!C26*1000)=0,"",SUM('BdP_Series Longas'!C26*1000))</f>
        <v>91601700</v>
      </c>
    </row>
    <row r="7" spans="1:75" ht="20.100000000000001" customHeight="1" x14ac:dyDescent="0.3">
      <c r="A7" s="31">
        <f t="shared" ref="A7:A50" si="0">A6+1</f>
        <v>1980</v>
      </c>
      <c r="B7" s="36">
        <f>IF(SUM('Refinarias Cor NUTS II Tab'!B7)=0,"",'Refinarias Cor NUTS II Tab'!B7/'BdP_Series Longas'!$F27*100)</f>
        <v>222286.60968389953</v>
      </c>
      <c r="C7" s="36">
        <f>IF(SUM('BdP_Series Longas'!B27*1000)=0,"",SUM('BdP_Series Longas'!B27*1000))</f>
        <v>16331500</v>
      </c>
      <c r="D7" s="44">
        <f>IF(SUM('BdP_Series Longas'!F27)=0,"",SUM('BdP_Series Longas'!F27))</f>
        <v>14.868199491779688</v>
      </c>
      <c r="E7" s="36">
        <f>IF(SUM('BdP_Series Longas'!C27*1000)=0,"",SUM('BdP_Series Longas'!C27*1000))</f>
        <v>97847700</v>
      </c>
    </row>
    <row r="8" spans="1:75" ht="20.100000000000001" customHeight="1" x14ac:dyDescent="0.3">
      <c r="A8" s="31">
        <f t="shared" si="0"/>
        <v>1981</v>
      </c>
      <c r="B8" s="36">
        <f>IF(SUM('Refinarias Cor NUTS II Tab'!B8)=0,"",'Refinarias Cor NUTS II Tab'!B8/'BdP_Series Longas'!$F28*100)</f>
        <v>199937.04911952961</v>
      </c>
      <c r="C8" s="36">
        <f>IF(SUM('BdP_Series Longas'!B28*1000)=0,"",SUM('BdP_Series Longas'!B28*1000))</f>
        <v>18972200</v>
      </c>
      <c r="D8" s="44">
        <f>IF(SUM('BdP_Series Longas'!F28)=0,"",SUM('BdP_Series Longas'!F28))</f>
        <v>17.536711609618287</v>
      </c>
      <c r="E8" s="36">
        <f>IF(SUM('BdP_Series Longas'!C28*1000)=0,"",SUM('BdP_Series Longas'!C28*1000))</f>
        <v>100281799.99999999</v>
      </c>
    </row>
    <row r="9" spans="1:75" ht="20.100000000000001" customHeight="1" x14ac:dyDescent="0.3">
      <c r="A9" s="31">
        <f t="shared" si="0"/>
        <v>1982</v>
      </c>
      <c r="B9" s="36">
        <f>IF(SUM('Refinarias Cor NUTS II Tab'!B9)=0,"",'Refinarias Cor NUTS II Tab'!B9/'BdP_Series Longas'!$F29*100)</f>
        <v>15623.257863333942</v>
      </c>
      <c r="C9" s="36">
        <f>IF(SUM('BdP_Series Longas'!B29*1000)=0,"",SUM('BdP_Series Longas'!B29*1000))</f>
        <v>19461000</v>
      </c>
      <c r="D9" s="44">
        <f>IF(SUM('BdP_Series Longas'!F29)=0,"",SUM('BdP_Series Longas'!F29))</f>
        <v>20.350444478700989</v>
      </c>
      <c r="E9" s="36">
        <f>IF(SUM('BdP_Series Longas'!C29*1000)=0,"",SUM('BdP_Series Longas'!C29*1000))</f>
        <v>101561299.99999999</v>
      </c>
    </row>
    <row r="10" spans="1:75" ht="20.100000000000001" customHeight="1" x14ac:dyDescent="0.3">
      <c r="A10" s="31">
        <f t="shared" si="0"/>
        <v>1983</v>
      </c>
      <c r="B10" s="36">
        <f>IF(SUM('Refinarias Cor NUTS II Tab'!B10)=0,"",'Refinarias Cor NUTS II Tab'!B10/'BdP_Series Longas'!$F30*100)</f>
        <v>6415.957219624991</v>
      </c>
      <c r="C10" s="36">
        <f>IF(SUM('BdP_Series Longas'!B30*1000)=0,"",SUM('BdP_Series Longas'!B30*1000))</f>
        <v>18795000</v>
      </c>
      <c r="D10" s="44">
        <f>IF(SUM('BdP_Series Longas'!F30)=0,"",SUM('BdP_Series Longas'!F30))</f>
        <v>25.738228252194734</v>
      </c>
      <c r="E10" s="36">
        <f>IF(SUM('BdP_Series Longas'!C30*1000)=0,"",SUM('BdP_Series Longas'!C30*1000))</f>
        <v>103289200</v>
      </c>
    </row>
    <row r="11" spans="1:75" ht="20.100000000000001" customHeight="1" x14ac:dyDescent="0.3">
      <c r="A11" s="31">
        <f t="shared" si="0"/>
        <v>1984</v>
      </c>
      <c r="B11" s="36">
        <f>IF(SUM('Refinarias Cor NUTS II Tab'!B11)=0,"",'Refinarias Cor NUTS II Tab'!B11/'BdP_Series Longas'!$F31*100)</f>
        <v>3783.5006894201611</v>
      </c>
      <c r="C11" s="36">
        <f>IF(SUM('BdP_Series Longas'!B31*1000)=0,"",SUM('BdP_Series Longas'!B31*1000))</f>
        <v>16512599.999999998</v>
      </c>
      <c r="D11" s="44">
        <f>IF(SUM('BdP_Series Longas'!F31)=0,"",SUM('BdP_Series Longas'!F31))</f>
        <v>31.704879909887001</v>
      </c>
      <c r="E11" s="36">
        <f>IF(SUM('BdP_Series Longas'!C31*1000)=0,"",SUM('BdP_Series Longas'!C31*1000))</f>
        <v>101974500</v>
      </c>
    </row>
    <row r="12" spans="1:75" ht="20.100000000000001" customHeight="1" x14ac:dyDescent="0.3">
      <c r="A12" s="31">
        <f t="shared" si="0"/>
        <v>1985</v>
      </c>
      <c r="B12" s="36">
        <f>IF(SUM('Refinarias Cor NUTS II Tab'!B12)=0,"",'Refinarias Cor NUTS II Tab'!B12/'BdP_Series Longas'!$F32*100)</f>
        <v>7176.7972466806787</v>
      </c>
      <c r="C12" s="36">
        <f>IF(SUM('BdP_Series Longas'!B32*1000)=0,"",SUM('BdP_Series Longas'!B32*1000))</f>
        <v>16178700</v>
      </c>
      <c r="D12" s="44">
        <f>IF(SUM('BdP_Series Longas'!F32)=0,"",SUM('BdP_Series Longas'!F32))</f>
        <v>37.082089413858959</v>
      </c>
      <c r="E12" s="36">
        <f>IF(SUM('BdP_Series Longas'!C32*1000)=0,"",SUM('BdP_Series Longas'!C32*1000))</f>
        <v>102904099.99999999</v>
      </c>
    </row>
    <row r="13" spans="1:75" ht="20.100000000000001" customHeight="1" x14ac:dyDescent="0.3">
      <c r="A13" s="31">
        <f t="shared" si="0"/>
        <v>1986</v>
      </c>
      <c r="B13" s="36">
        <f>IF(SUM('Refinarias Cor NUTS II Tab'!B13)=0,"",'Refinarias Cor NUTS II Tab'!B13/'BdP_Series Longas'!$F33*100)</f>
        <v>15897.214840976614</v>
      </c>
      <c r="C13" s="36">
        <f>IF(SUM('BdP_Series Longas'!B33*1000)=0,"",SUM('BdP_Series Longas'!B33*1000))</f>
        <v>17181400</v>
      </c>
      <c r="D13" s="44">
        <f>IF(SUM('BdP_Series Longas'!F33)=0,"",SUM('BdP_Series Longas'!F33))</f>
        <v>41.109571979000542</v>
      </c>
      <c r="E13" s="36">
        <f>IF(SUM('BdP_Series Longas'!C33*1000)=0,"",SUM('BdP_Series Longas'!C33*1000))</f>
        <v>106082500</v>
      </c>
    </row>
    <row r="14" spans="1:75" ht="20.100000000000001" customHeight="1" x14ac:dyDescent="0.3">
      <c r="A14" s="31">
        <f t="shared" si="0"/>
        <v>1987</v>
      </c>
      <c r="B14" s="36">
        <f>IF(SUM('Refinarias Cor NUTS II Tab'!B14)=0,"",'Refinarias Cor NUTS II Tab'!B14/'BdP_Series Longas'!$F34*100)</f>
        <v>20641.659463236057</v>
      </c>
      <c r="C14" s="36">
        <f>IF(SUM('BdP_Series Longas'!B34*1000)=0,"",SUM('BdP_Series Longas'!B34*1000))</f>
        <v>20724800</v>
      </c>
      <c r="D14" s="44">
        <f>IF(SUM('BdP_Series Longas'!F34)=0,"",SUM('BdP_Series Longas'!F34))</f>
        <v>44.426484212151621</v>
      </c>
      <c r="E14" s="36">
        <f>IF(SUM('BdP_Series Longas'!C34*1000)=0,"",SUM('BdP_Series Longas'!C34*1000))</f>
        <v>113307700</v>
      </c>
    </row>
    <row r="15" spans="1:75" ht="20.100000000000001" customHeight="1" x14ac:dyDescent="0.3">
      <c r="A15" s="31">
        <f t="shared" si="0"/>
        <v>1988</v>
      </c>
      <c r="B15" s="36">
        <f>IF(SUM('Refinarias Cor NUTS II Tab'!B15)=0,"",'Refinarias Cor NUTS II Tab'!B15/'BdP_Series Longas'!$F35*100)</f>
        <v>38202.022275347415</v>
      </c>
      <c r="C15" s="36">
        <f>IF(SUM('BdP_Series Longas'!B35*1000)=0,"",SUM('BdP_Series Longas'!B35*1000))</f>
        <v>23626000</v>
      </c>
      <c r="D15" s="44">
        <f>IF(SUM('BdP_Series Longas'!F35)=0,"",SUM('BdP_Series Longas'!F35))</f>
        <v>49.536950816896635</v>
      </c>
      <c r="E15" s="36">
        <f>IF(SUM('BdP_Series Longas'!C35*1000)=0,"",SUM('BdP_Series Longas'!C35*1000))</f>
        <v>120542100</v>
      </c>
    </row>
    <row r="16" spans="1:75" ht="20.100000000000001" customHeight="1" x14ac:dyDescent="0.3">
      <c r="A16" s="31">
        <f t="shared" si="0"/>
        <v>1989</v>
      </c>
      <c r="B16" s="36">
        <f>IF(SUM('Refinarias Cor NUTS II Tab'!B16)=0,"",'Refinarias Cor NUTS II Tab'!B16/'BdP_Series Longas'!$F36*100)</f>
        <v>31778.294996797689</v>
      </c>
      <c r="C16" s="36">
        <f>IF(SUM('BdP_Series Longas'!B36*1000)=0,"",SUM('BdP_Series Longas'!B36*1000))</f>
        <v>24559000</v>
      </c>
      <c r="D16" s="44">
        <f>IF(SUM('BdP_Series Longas'!F36)=0,"",SUM('BdP_Series Longas'!F36))</f>
        <v>54.599942994421589</v>
      </c>
      <c r="E16" s="36">
        <f>IF(SUM('BdP_Series Longas'!C36*1000)=0,"",SUM('BdP_Series Longas'!C36*1000))</f>
        <v>127437199.99999999</v>
      </c>
    </row>
    <row r="17" spans="1:5" ht="20.100000000000001" customHeight="1" x14ac:dyDescent="0.3">
      <c r="A17" s="31">
        <f t="shared" si="0"/>
        <v>1990</v>
      </c>
      <c r="B17" s="36">
        <f>IF(SUM('Refinarias Cor NUTS II Tab'!B17)=0,"",'Refinarias Cor NUTS II Tab'!B17/'BdP_Series Longas'!$F37*100)</f>
        <v>116091.38734786578</v>
      </c>
      <c r="C17" s="36">
        <f>IF(SUM('BdP_Series Longas'!B37*1000)=0,"",SUM('BdP_Series Longas'!B37*1000))</f>
        <v>26385300</v>
      </c>
      <c r="D17" s="44">
        <f>IF(SUM('BdP_Series Longas'!F37)=0,"",SUM('BdP_Series Longas'!F37))</f>
        <v>58.236593860975617</v>
      </c>
      <c r="E17" s="36">
        <f>IF(SUM('BdP_Series Longas'!C37*1000)=0,"",SUM('BdP_Series Longas'!C37*1000))</f>
        <v>135286800</v>
      </c>
    </row>
    <row r="18" spans="1:5" ht="20.100000000000001" customHeight="1" x14ac:dyDescent="0.3">
      <c r="A18" s="31">
        <f t="shared" si="0"/>
        <v>1991</v>
      </c>
      <c r="B18" s="36">
        <f>IF(SUM('Refinarias Cor NUTS II Tab'!B18)=0,"",'Refinarias Cor NUTS II Tab'!B18/'BdP_Series Longas'!$F38*100)</f>
        <v>83524.546196465541</v>
      </c>
      <c r="C18" s="36">
        <f>IF(SUM('BdP_Series Longas'!B38*1000)=0,"",SUM('BdP_Series Longas'!B38*1000))</f>
        <v>28281100.000000004</v>
      </c>
      <c r="D18" s="44">
        <f>IF(SUM('BdP_Series Longas'!F38)=0,"",SUM('BdP_Series Longas'!F38))</f>
        <v>61.441386650448528</v>
      </c>
      <c r="E18" s="36">
        <f>IF(SUM('BdP_Series Longas'!C38*1000)=0,"",SUM('BdP_Series Longas'!C38*1000))</f>
        <v>139222200</v>
      </c>
    </row>
    <row r="19" spans="1:5" ht="20.100000000000001" customHeight="1" x14ac:dyDescent="0.3">
      <c r="A19" s="31">
        <f t="shared" si="0"/>
        <v>1992</v>
      </c>
      <c r="B19" s="36">
        <f>IF(SUM('Refinarias Cor NUTS II Tab'!B19)=0,"",'Refinarias Cor NUTS II Tab'!B19/'BdP_Series Longas'!$F39*100)</f>
        <v>336436.73908062163</v>
      </c>
      <c r="C19" s="36">
        <f>IF(SUM('BdP_Series Longas'!B39*1000)=0,"",SUM('BdP_Series Longas'!B39*1000))</f>
        <v>30673600</v>
      </c>
      <c r="D19" s="44">
        <f>IF(SUM('BdP_Series Longas'!F39)=0,"",SUM('BdP_Series Longas'!F39))</f>
        <v>63.383495905273591</v>
      </c>
      <c r="E19" s="36">
        <f>IF(SUM('BdP_Series Longas'!C39*1000)=0,"",SUM('BdP_Series Longas'!C39*1000))</f>
        <v>141620500</v>
      </c>
    </row>
    <row r="20" spans="1:5" ht="20.100000000000001" customHeight="1" x14ac:dyDescent="0.3">
      <c r="A20" s="31">
        <f t="shared" si="0"/>
        <v>1993</v>
      </c>
      <c r="B20" s="36">
        <f>IF(SUM('Refinarias Cor NUTS II Tab'!B20)=0,"",'Refinarias Cor NUTS II Tab'!B20/'BdP_Series Longas'!$F40*100)</f>
        <v>624014.63093373762</v>
      </c>
      <c r="C20" s="36">
        <f>IF(SUM('BdP_Series Longas'!B40*1000)=0,"",SUM('BdP_Series Longas'!B40*1000))</f>
        <v>28718400</v>
      </c>
      <c r="D20" s="44">
        <f>IF(SUM('BdP_Series Longas'!F40)=0,"",SUM('BdP_Series Longas'!F40))</f>
        <v>64.603529444537287</v>
      </c>
      <c r="E20" s="36">
        <f>IF(SUM('BdP_Series Longas'!C40*1000)=0,"",SUM('BdP_Series Longas'!C40*1000))</f>
        <v>139253900.00000003</v>
      </c>
    </row>
    <row r="21" spans="1:5" ht="20.100000000000001" customHeight="1" x14ac:dyDescent="0.3">
      <c r="A21" s="31">
        <f t="shared" si="0"/>
        <v>1994</v>
      </c>
      <c r="B21" s="36">
        <f>IF(SUM('Refinarias Cor NUTS II Tab'!B21)=0,"",'Refinarias Cor NUTS II Tab'!B21/'BdP_Series Longas'!$F41*100)</f>
        <v>179780.34118792129</v>
      </c>
      <c r="C21" s="36">
        <f>IF(SUM('BdP_Series Longas'!B41*1000)=0,"",SUM('BdP_Series Longas'!B41*1000))</f>
        <v>28524200</v>
      </c>
      <c r="D21" s="44">
        <f>IF(SUM('BdP_Series Longas'!F41)=0,"",SUM('BdP_Series Longas'!F41))</f>
        <v>67.434318929189942</v>
      </c>
      <c r="E21" s="36">
        <f>IF(SUM('BdP_Series Longas'!C41*1000)=0,"",SUM('BdP_Series Longas'!C41*1000))</f>
        <v>141751500</v>
      </c>
    </row>
    <row r="22" spans="1:5" ht="20.100000000000001" customHeight="1" x14ac:dyDescent="0.3">
      <c r="A22" s="31">
        <f t="shared" si="0"/>
        <v>1995</v>
      </c>
      <c r="B22" s="36">
        <f>IF(SUM('Refinarias Cor NUTS II Tab'!B22)=0,"",'Refinarias Cor NUTS II Tab'!B22/'BdP_Series Longas'!$F42*100)</f>
        <v>95329.91510671968</v>
      </c>
      <c r="C22" s="36">
        <f>IF(SUM('BdP_Series Longas'!B42*1000)=0,"",SUM('BdP_Series Longas'!B42*1000))</f>
        <v>29749800.000000004</v>
      </c>
      <c r="D22" s="44">
        <f>IF(SUM('BdP_Series Longas'!F42)=0,"",SUM('BdP_Series Longas'!F42))</f>
        <v>69.671728885572335</v>
      </c>
      <c r="E22" s="36">
        <f>IF(SUM('BdP_Series Longas'!C42*1000)=0,"",SUM('BdP_Series Longas'!C42*1000))</f>
        <v>145127400</v>
      </c>
    </row>
    <row r="23" spans="1:5" ht="20.100000000000001" customHeight="1" x14ac:dyDescent="0.3">
      <c r="A23" s="31">
        <f t="shared" si="0"/>
        <v>1996</v>
      </c>
      <c r="B23" s="36">
        <f>IF(SUM('Refinarias Cor NUTS II Tab'!B23)=0,"",'Refinarias Cor NUTS II Tab'!B23/'BdP_Series Longas'!$F43*100)</f>
        <v>110382.22750588352</v>
      </c>
      <c r="C23" s="36">
        <f>IF(SUM('BdP_Series Longas'!B43*1000)=0,"",SUM('BdP_Series Longas'!B43*1000))</f>
        <v>31292899.999999996</v>
      </c>
      <c r="D23" s="44">
        <f>IF(SUM('BdP_Series Longas'!F43)=0,"",SUM('BdP_Series Longas'!F43))</f>
        <v>71.831309977662656</v>
      </c>
      <c r="E23" s="36">
        <f>IF(SUM('BdP_Series Longas'!C43*1000)=0,"",SUM('BdP_Series Longas'!C43*1000))</f>
        <v>150213099.99999997</v>
      </c>
    </row>
    <row r="24" spans="1:5" ht="20.100000000000001" customHeight="1" x14ac:dyDescent="0.3">
      <c r="A24" s="31">
        <f t="shared" si="0"/>
        <v>1997</v>
      </c>
      <c r="B24" s="36">
        <f>IF(SUM('Refinarias Cor NUTS II Tab'!B24)=0,"",'Refinarias Cor NUTS II Tab'!B24/'BdP_Series Longas'!$F44*100)</f>
        <v>241774.28023485714</v>
      </c>
      <c r="C24" s="36">
        <f>IF(SUM('BdP_Series Longas'!B44*1000)=0,"",SUM('BdP_Series Longas'!B44*1000))</f>
        <v>35724700</v>
      </c>
      <c r="D24" s="44">
        <f>IF(SUM('BdP_Series Longas'!F44)=0,"",SUM('BdP_Series Longas'!F44))</f>
        <v>74.467805188007191</v>
      </c>
      <c r="E24" s="36">
        <f>IF(SUM('BdP_Series Longas'!C44*1000)=0,"",SUM('BdP_Series Longas'!C44*1000))</f>
        <v>156823600</v>
      </c>
    </row>
    <row r="25" spans="1:5" ht="20.100000000000001" customHeight="1" x14ac:dyDescent="0.3">
      <c r="A25" s="31">
        <f t="shared" si="0"/>
        <v>1998</v>
      </c>
      <c r="B25" s="36">
        <f>IF(SUM('Refinarias Cor NUTS II Tab'!B25)=0,"",'Refinarias Cor NUTS II Tab'!B25/'BdP_Series Longas'!$F45*100)</f>
        <v>44762.672273101925</v>
      </c>
      <c r="C25" s="36">
        <f>IF(SUM('BdP_Series Longas'!B45*1000)=0,"",SUM('BdP_Series Longas'!B45*1000))</f>
        <v>39916899.999999993</v>
      </c>
      <c r="D25" s="44">
        <f>IF(SUM('BdP_Series Longas'!F45)=0,"",SUM('BdP_Series Longas'!F45))</f>
        <v>76.291245061615513</v>
      </c>
      <c r="E25" s="36">
        <f>IF(SUM('BdP_Series Longas'!C45*1000)=0,"",SUM('BdP_Series Longas'!C45*1000))</f>
        <v>164363700</v>
      </c>
    </row>
    <row r="26" spans="1:5" ht="20.100000000000001" customHeight="1" x14ac:dyDescent="0.3">
      <c r="A26" s="31">
        <f t="shared" si="0"/>
        <v>1999</v>
      </c>
      <c r="B26" s="36">
        <f>IF(SUM('Refinarias Cor NUTS II Tab'!B26)=0,"",'Refinarias Cor NUTS II Tab'!B26/'BdP_Series Longas'!$F46*100)</f>
        <v>400154.05520622787</v>
      </c>
      <c r="C26" s="36">
        <f>IF(SUM('BdP_Series Longas'!B46*1000)=0,"",SUM('BdP_Series Longas'!B46*1000))</f>
        <v>42339600</v>
      </c>
      <c r="D26" s="44">
        <f>IF(SUM('BdP_Series Longas'!F46)=0,"",SUM('BdP_Series Longas'!F46))</f>
        <v>77.940981964874496</v>
      </c>
      <c r="E26" s="36">
        <f>IF(SUM('BdP_Series Longas'!C46*1000)=0,"",SUM('BdP_Series Longas'!C46*1000))</f>
        <v>170784700</v>
      </c>
    </row>
    <row r="27" spans="1:5" ht="20.100000000000001" customHeight="1" x14ac:dyDescent="0.3">
      <c r="A27" s="31">
        <f t="shared" si="0"/>
        <v>2000</v>
      </c>
      <c r="B27" s="36">
        <f>IF(SUM('Refinarias Cor NUTS II Tab'!B27)=0,"",'Refinarias Cor NUTS II Tab'!B27/'BdP_Series Longas'!$F47*100)</f>
        <v>448581.57850828295</v>
      </c>
      <c r="C27" s="36">
        <f>IF(SUM('BdP_Series Longas'!B47*1000)=0,"",SUM('BdP_Series Longas'!B47*1000))</f>
        <v>44057500</v>
      </c>
      <c r="D27" s="44">
        <f>IF(SUM('BdP_Series Longas'!F47)=0,"",SUM('BdP_Series Longas'!F47))</f>
        <v>81.620382454746618</v>
      </c>
      <c r="E27" s="36">
        <f>IF(SUM('BdP_Series Longas'!C47*1000)=0,"",SUM('BdP_Series Longas'!C47*1000))</f>
        <v>177302100</v>
      </c>
    </row>
    <row r="28" spans="1:5" ht="20.100000000000001" customHeight="1" x14ac:dyDescent="0.3">
      <c r="A28" s="31">
        <f t="shared" si="0"/>
        <v>2001</v>
      </c>
      <c r="B28" s="36">
        <f>IF(SUM('Refinarias Cor NUTS II Tab'!B28)=0,"",'Refinarias Cor NUTS II Tab'!B28/'BdP_Series Longas'!$F48*100)</f>
        <v>414574.90794945322</v>
      </c>
      <c r="C28" s="36">
        <f>IF(SUM('BdP_Series Longas'!B48*1000)=0,"",SUM('BdP_Series Longas'!B48*1000))</f>
        <v>44485800</v>
      </c>
      <c r="D28" s="44">
        <f>IF(SUM('BdP_Series Longas'!F48)=0,"",SUM('BdP_Series Longas'!F48))</f>
        <v>83.571386824559724</v>
      </c>
      <c r="E28" s="36">
        <f>IF(SUM('BdP_Series Longas'!C48*1000)=0,"",SUM('BdP_Series Longas'!C48*1000))</f>
        <v>180748200</v>
      </c>
    </row>
    <row r="29" spans="1:5" ht="20.100000000000001" customHeight="1" x14ac:dyDescent="0.3">
      <c r="A29" s="31">
        <f t="shared" si="0"/>
        <v>2002</v>
      </c>
      <c r="B29" s="36">
        <f>IF(SUM('Refinarias Cor NUTS II Tab'!B29)=0,"",'Refinarias Cor NUTS II Tab'!B29/'BdP_Series Longas'!$F49*100)</f>
        <v>191162.27430447232</v>
      </c>
      <c r="C29" s="36">
        <f>IF(SUM('BdP_Series Longas'!B49*1000)=0,"",SUM('BdP_Series Longas'!B49*1000))</f>
        <v>42977000</v>
      </c>
      <c r="D29" s="44">
        <f>IF(SUM('BdP_Series Longas'!F49)=0,"",SUM('BdP_Series Longas'!F49))</f>
        <v>85.767968913604946</v>
      </c>
      <c r="E29" s="36">
        <f>IF(SUM('BdP_Series Longas'!C49*1000)=0,"",SUM('BdP_Series Longas'!C49*1000))</f>
        <v>182141700</v>
      </c>
    </row>
    <row r="30" spans="1:5" ht="20.100000000000001" customHeight="1" x14ac:dyDescent="0.3">
      <c r="A30" s="31">
        <f t="shared" si="0"/>
        <v>2003</v>
      </c>
      <c r="B30" s="36">
        <f>IF(SUM('Refinarias Cor NUTS II Tab'!B30)=0,"",'Refinarias Cor NUTS II Tab'!B30/'BdP_Series Longas'!$F50*100)</f>
        <v>157074.67656304472</v>
      </c>
      <c r="C30" s="36">
        <f>IF(SUM('BdP_Series Longas'!B50*1000)=0,"",SUM('BdP_Series Longas'!B50*1000))</f>
        <v>39833700</v>
      </c>
      <c r="D30" s="44">
        <f>IF(SUM('BdP_Series Longas'!F50)=0,"",SUM('BdP_Series Longas'!F50))</f>
        <v>87.127984595957713</v>
      </c>
      <c r="E30" s="36">
        <f>IF(SUM('BdP_Series Longas'!C50*1000)=0,"",SUM('BdP_Series Longas'!C50*1000))</f>
        <v>180446800</v>
      </c>
    </row>
    <row r="31" spans="1:5" ht="20.100000000000001" customHeight="1" x14ac:dyDescent="0.3">
      <c r="A31" s="31">
        <f t="shared" si="0"/>
        <v>2004</v>
      </c>
      <c r="B31" s="36">
        <f>IF(SUM('Refinarias Cor NUTS II Tab'!B31)=0,"",'Refinarias Cor NUTS II Tab'!B31/'BdP_Series Longas'!$F51*100)</f>
        <v>188664.3849147709</v>
      </c>
      <c r="C31" s="36">
        <f>IF(SUM('BdP_Series Longas'!B51*1000)=0,"",SUM('BdP_Series Longas'!B51*1000))</f>
        <v>39908900</v>
      </c>
      <c r="D31" s="44">
        <f>IF(SUM('BdP_Series Longas'!F51)=0,"",SUM('BdP_Series Longas'!F51))</f>
        <v>89.360268010393668</v>
      </c>
      <c r="E31" s="36">
        <f>IF(SUM('BdP_Series Longas'!C51*1000)=0,"",SUM('BdP_Series Longas'!C51*1000))</f>
        <v>183674500</v>
      </c>
    </row>
    <row r="32" spans="1:5" ht="20.100000000000001" customHeight="1" x14ac:dyDescent="0.3">
      <c r="A32" s="31">
        <f t="shared" si="0"/>
        <v>2005</v>
      </c>
      <c r="B32" s="36">
        <f>IF(SUM('Refinarias Cor NUTS II Tab'!B32)=0,"",'Refinarias Cor NUTS II Tab'!B32/'BdP_Series Longas'!$F52*100)</f>
        <v>144164.12847239265</v>
      </c>
      <c r="C32" s="36">
        <f>IF(SUM('BdP_Series Longas'!B52*1000)=0,"",SUM('BdP_Series Longas'!B52*1000))</f>
        <v>39953000</v>
      </c>
      <c r="D32" s="44">
        <f>IF(SUM('BdP_Series Longas'!F52)=0,"",SUM('BdP_Series Longas'!F52))</f>
        <v>91.777338372587806</v>
      </c>
      <c r="E32" s="36">
        <f>IF(SUM('BdP_Series Longas'!C52*1000)=0,"",SUM('BdP_Series Longas'!C52*1000))</f>
        <v>185110599.99999997</v>
      </c>
    </row>
    <row r="33" spans="1:5" ht="20.100000000000001" customHeight="1" x14ac:dyDescent="0.3">
      <c r="A33" s="31">
        <f t="shared" si="0"/>
        <v>2006</v>
      </c>
      <c r="B33" s="36">
        <f>IF(SUM('Refinarias Cor NUTS II Tab'!B33)=0,"",'Refinarias Cor NUTS II Tab'!B33/'BdP_Series Longas'!$F53*100)</f>
        <v>106692.91555980267</v>
      </c>
      <c r="C33" s="36">
        <f>IF(SUM('BdP_Series Longas'!B53*1000)=0,"",SUM('BdP_Series Longas'!B53*1000))</f>
        <v>39650600</v>
      </c>
      <c r="D33" s="44">
        <f>IF(SUM('BdP_Series Longas'!F53)=0,"",SUM('BdP_Series Longas'!F53))</f>
        <v>94.483311727943601</v>
      </c>
      <c r="E33" s="36">
        <f>IF(SUM('BdP_Series Longas'!C53*1000)=0,"",SUM('BdP_Series Longas'!C53*1000))</f>
        <v>188118599.99999997</v>
      </c>
    </row>
    <row r="34" spans="1:5" ht="20.100000000000001" customHeight="1" x14ac:dyDescent="0.3">
      <c r="A34" s="31">
        <f t="shared" si="0"/>
        <v>2007</v>
      </c>
      <c r="B34" s="36">
        <f>IF(SUM('Refinarias Cor NUTS II Tab'!B34)=0,"",'Refinarias Cor NUTS II Tab'!B34/'BdP_Series Longas'!$F54*100)</f>
        <v>128220.28592838628</v>
      </c>
      <c r="C34" s="36">
        <f>IF(SUM('BdP_Series Longas'!B54*1000)=0,"",SUM('BdP_Series Longas'!B54*1000))</f>
        <v>40874200</v>
      </c>
      <c r="D34" s="44">
        <f>IF(SUM('BdP_Series Longas'!F54)=0,"",SUM('BdP_Series Longas'!F54))</f>
        <v>96.639934237245001</v>
      </c>
      <c r="E34" s="36">
        <f>IF(SUM('BdP_Series Longas'!C54*1000)=0,"",SUM('BdP_Series Longas'!C54*1000))</f>
        <v>192834000</v>
      </c>
    </row>
    <row r="35" spans="1:5" ht="20.100000000000001" customHeight="1" x14ac:dyDescent="0.3">
      <c r="A35" s="31">
        <f t="shared" si="0"/>
        <v>2008</v>
      </c>
      <c r="B35" s="36">
        <f>IF(SUM('Refinarias Cor NUTS II Tab'!B35)=0,"",'Refinarias Cor NUTS II Tab'!B35/'BdP_Series Longas'!$F55*100)</f>
        <v>328498.74684453564</v>
      </c>
      <c r="C35" s="36">
        <f>IF(SUM('BdP_Series Longas'!B55*1000)=0,"",SUM('BdP_Series Longas'!B55*1000))</f>
        <v>41047300</v>
      </c>
      <c r="D35" s="44">
        <f>IF(SUM('BdP_Series Longas'!F55)=0,"",SUM('BdP_Series Longas'!F55))</f>
        <v>99.711795903750058</v>
      </c>
      <c r="E35" s="36">
        <f>IF(SUM('BdP_Series Longas'!C55*1000)=0,"",SUM('BdP_Series Longas'!C55*1000))</f>
        <v>193449600</v>
      </c>
    </row>
    <row r="36" spans="1:5" ht="20.100000000000001" customHeight="1" x14ac:dyDescent="0.3">
      <c r="A36" s="31">
        <f t="shared" si="0"/>
        <v>2009</v>
      </c>
      <c r="B36" s="36">
        <f>IF(SUM('Refinarias Cor NUTS II Tab'!B36)=0,"",'Refinarias Cor NUTS II Tab'!B36/'BdP_Series Longas'!$F56*100)</f>
        <v>359477.44844868785</v>
      </c>
      <c r="C36" s="36">
        <f>IF(SUM('BdP_Series Longas'!B56*1000)=0,"",SUM('BdP_Series Longas'!B56*1000))</f>
        <v>37953000</v>
      </c>
      <c r="D36" s="44">
        <f>IF(SUM('BdP_Series Longas'!F56)=0,"",SUM('BdP_Series Longas'!F56))</f>
        <v>97.99251706057494</v>
      </c>
      <c r="E36" s="36">
        <f>IF(SUM('BdP_Series Longas'!C56*1000)=0,"",SUM('BdP_Series Longas'!C56*1000))</f>
        <v>187410000</v>
      </c>
    </row>
    <row r="37" spans="1:5" ht="20.100000000000001" customHeight="1" x14ac:dyDescent="0.3">
      <c r="A37" s="31">
        <f t="shared" si="0"/>
        <v>2010</v>
      </c>
      <c r="B37" s="36">
        <f>IF(SUM('Refinarias Cor NUTS II Tab'!B37)=0,"",'Refinarias Cor NUTS II Tab'!B37/'BdP_Series Longas'!$F57*100)</f>
        <v>799573.04372863821</v>
      </c>
      <c r="C37" s="36">
        <f>IF(SUM('BdP_Series Longas'!B57*1000)=0,"",SUM('BdP_Series Longas'!B57*1000))</f>
        <v>37525899.999999993</v>
      </c>
      <c r="D37" s="44">
        <f>IF(SUM('BdP_Series Longas'!F57)=0,"",SUM('BdP_Series Longas'!F57))</f>
        <v>98.473054610282517</v>
      </c>
      <c r="E37" s="36">
        <f>IF(SUM('BdP_Series Longas'!C57*1000)=0,"",SUM('BdP_Series Longas'!C57*1000))</f>
        <v>190666599.99999997</v>
      </c>
    </row>
    <row r="38" spans="1:5" ht="20.100000000000001" customHeight="1" x14ac:dyDescent="0.3">
      <c r="A38" s="31">
        <f t="shared" si="0"/>
        <v>2011</v>
      </c>
      <c r="B38" s="36">
        <f>IF(SUM('Refinarias Cor NUTS II Tab'!B38)=0,"",'Refinarias Cor NUTS II Tab'!B38/'BdP_Series Longas'!$F58*100)</f>
        <v>654106.93313890765</v>
      </c>
      <c r="C38" s="36">
        <f>IF(SUM('BdP_Series Longas'!B58*1000)=0,"",SUM('BdP_Series Longas'!B58*1000))</f>
        <v>32800500</v>
      </c>
      <c r="D38" s="44">
        <f>IF(SUM('BdP_Series Longas'!F58)=0,"",SUM('BdP_Series Longas'!F58))</f>
        <v>98.893004679806708</v>
      </c>
      <c r="E38" s="36">
        <f>IF(SUM('BdP_Series Longas'!C58*1000)=0,"",SUM('BdP_Series Longas'!C58*1000))</f>
        <v>187432500</v>
      </c>
    </row>
    <row r="39" spans="1:5" ht="20.100000000000001" customHeight="1" x14ac:dyDescent="0.3">
      <c r="A39" s="31">
        <f t="shared" si="0"/>
        <v>2012</v>
      </c>
      <c r="B39" s="36">
        <f>IF(SUM('Refinarias Cor NUTS II Tab'!B39)=0,"",'Refinarias Cor NUTS II Tab'!B39/'BdP_Series Longas'!$F59*100)</f>
        <v>194570.70021703542</v>
      </c>
      <c r="C39" s="36">
        <f>IF(SUM('BdP_Series Longas'!B59*1000)=0,"",SUM('BdP_Series Longas'!B59*1000))</f>
        <v>27318700</v>
      </c>
      <c r="D39" s="44">
        <f>IF(SUM('BdP_Series Longas'!F59)=0,"",SUM('BdP_Series Longas'!F59))</f>
        <v>97.484872999081205</v>
      </c>
      <c r="E39" s="36">
        <f>IF(SUM('BdP_Series Longas'!C59*1000)=0,"",SUM('BdP_Series Longas'!C59*1000))</f>
        <v>179827900</v>
      </c>
    </row>
    <row r="40" spans="1:5" ht="20.100000000000001" customHeight="1" x14ac:dyDescent="0.3">
      <c r="A40" s="31">
        <f t="shared" si="0"/>
        <v>2013</v>
      </c>
      <c r="B40" s="36">
        <f>IF(SUM('Refinarias Cor NUTS II Tab'!B40)=0,"",'Refinarias Cor NUTS II Tab'!B40/'BdP_Series Longas'!$F60*100)</f>
        <v>65474.113151731806</v>
      </c>
      <c r="C40" s="36">
        <f>IF(SUM('BdP_Series Longas'!B60*1000)=0,"",SUM('BdP_Series Longas'!B60*1000))</f>
        <v>26005900</v>
      </c>
      <c r="D40" s="44">
        <f>IF(SUM('BdP_Series Longas'!F60)=0,"",SUM('BdP_Series Longas'!F60))</f>
        <v>96.709977351293347</v>
      </c>
      <c r="E40" s="36">
        <f>IF(SUM('BdP_Series Longas'!C60*1000)=0,"",SUM('BdP_Series Longas'!C60*1000))</f>
        <v>178168599.99999997</v>
      </c>
    </row>
    <row r="41" spans="1:5" ht="20.100000000000001" customHeight="1" x14ac:dyDescent="0.3">
      <c r="A41" s="31">
        <f t="shared" si="0"/>
        <v>2014</v>
      </c>
      <c r="B41" s="36">
        <f>IF(SUM('Refinarias Cor NUTS II Tab'!B41)=0,"",'Refinarias Cor NUTS II Tab'!B41/'BdP_Series Longas'!$F61*100)</f>
        <v>105765.46719871448</v>
      </c>
      <c r="C41" s="36">
        <f>IF(SUM('BdP_Series Longas'!B61*1000)=0,"",SUM('BdP_Series Longas'!B61*1000))</f>
        <v>26601100</v>
      </c>
      <c r="D41" s="44">
        <f>IF(SUM('BdP_Series Longas'!F61)=0,"",SUM('BdP_Series Longas'!F61))</f>
        <v>97.7880613959573</v>
      </c>
      <c r="E41" s="36">
        <f>IF(SUM('BdP_Series Longas'!C61*1000)=0,"",SUM('BdP_Series Longas'!C61*1000))</f>
        <v>179580100</v>
      </c>
    </row>
    <row r="42" spans="1:5" ht="20.100000000000001" customHeight="1" x14ac:dyDescent="0.3">
      <c r="A42" s="31">
        <f t="shared" si="0"/>
        <v>2015</v>
      </c>
      <c r="B42" s="36">
        <f>IF(SUM('Refinarias Cor NUTS II Tab'!B42)=0,"",'Refinarias Cor NUTS II Tab'!B42/'BdP_Series Longas'!$F62*100)</f>
        <v>68490.759786993716</v>
      </c>
      <c r="C42" s="36">
        <f>IF(SUM('BdP_Series Longas'!B62*1000)=0,"",SUM('BdP_Series Longas'!B62*1000))</f>
        <v>28175600.000000004</v>
      </c>
      <c r="D42" s="44">
        <f>IF(SUM('BdP_Series Longas'!F62)=0,"",SUM('BdP_Series Longas'!F62))</f>
        <v>98.973934894021781</v>
      </c>
      <c r="E42" s="36">
        <f>IF(SUM('BdP_Series Longas'!C62*1000)=0,"",SUM('BdP_Series Longas'!C62*1000))</f>
        <v>182798200</v>
      </c>
    </row>
    <row r="43" spans="1:5" ht="20.100000000000001" customHeight="1" x14ac:dyDescent="0.3">
      <c r="A43" s="31">
        <f t="shared" si="0"/>
        <v>2016</v>
      </c>
      <c r="B43" s="36">
        <f>IF(SUM('Refinarias Cor NUTS II Tab'!B43)=0,"",'Refinarias Cor NUTS II Tab'!B43/'BdP_Series Longas'!$F63*100)</f>
        <v>90338.312660720665</v>
      </c>
      <c r="C43" s="36">
        <f>IF(SUM('BdP_Series Longas'!B63*1000)=0,"",SUM('BdP_Series Longas'!B63*1000))</f>
        <v>28893400</v>
      </c>
      <c r="D43" s="44">
        <f>IF(SUM('BdP_Series Longas'!F63)=0,"",SUM('BdP_Series Longas'!F63))</f>
        <v>99.999653900198652</v>
      </c>
      <c r="E43" s="36">
        <f>IF(SUM('BdP_Series Longas'!C63*1000)=0,"",SUM('BdP_Series Longas'!C63*1000))</f>
        <v>186489800</v>
      </c>
    </row>
    <row r="44" spans="1:5" ht="20.100000000000001" customHeight="1" x14ac:dyDescent="0.3">
      <c r="A44" s="31">
        <f t="shared" si="0"/>
        <v>2017</v>
      </c>
      <c r="B44" s="36">
        <f>IF(SUM('Refinarias Cor NUTS II Tab'!B44)=0,"",'Refinarias Cor NUTS II Tab'!B44/'BdP_Series Longas'!$F64*100)</f>
        <v>70039.035201610328</v>
      </c>
      <c r="C44" s="36">
        <f>IF(SUM('BdP_Series Longas'!B64*1000)=0,"",SUM('BdP_Series Longas'!B64*1000))</f>
        <v>32213000</v>
      </c>
      <c r="D44" s="44">
        <f>IF(SUM('BdP_Series Longas'!F64)=0,"",SUM('BdP_Series Longas'!F64))</f>
        <v>102.09449601092726</v>
      </c>
      <c r="E44" s="36">
        <f>IF(SUM('BdP_Series Longas'!C64*1000)=0,"",SUM('BdP_Series Longas'!C64*1000))</f>
        <v>193028800.00000003</v>
      </c>
    </row>
    <row r="45" spans="1:5" ht="20.100000000000001" customHeight="1" x14ac:dyDescent="0.3">
      <c r="A45" s="31">
        <f t="shared" si="0"/>
        <v>2018</v>
      </c>
      <c r="B45" s="36">
        <f>IF(SUM('Refinarias Cor NUTS II Tab'!B45)=0,"",'Refinarias Cor NUTS II Tab'!B45/'BdP_Series Longas'!$F65*100)</f>
        <v>143446.4811255681</v>
      </c>
      <c r="C45" s="36">
        <f>IF(SUM('BdP_Series Longas'!B65*1000)=0,"",SUM('BdP_Series Longas'!B65*1000))</f>
        <v>34204500</v>
      </c>
      <c r="D45" s="44">
        <f>IF(SUM('BdP_Series Longas'!F65)=0,"",SUM('BdP_Series Longas'!F65))</f>
        <v>105.11306991770088</v>
      </c>
      <c r="E45" s="36">
        <f>IF(SUM('BdP_Series Longas'!C65*1000)=0,"",SUM('BdP_Series Longas'!C65*1000))</f>
        <v>198528700</v>
      </c>
    </row>
    <row r="46" spans="1:5" ht="20.100000000000001" customHeight="1" x14ac:dyDescent="0.3">
      <c r="A46" s="31">
        <f t="shared" si="0"/>
        <v>2019</v>
      </c>
      <c r="B46" s="36">
        <f>IF(SUM('Refinarias Cor NUTS II Tab'!B46)=0,"",'Refinarias Cor NUTS II Tab'!B46/'BdP_Series Longas'!$F66*100)</f>
        <v>162162.74702886248</v>
      </c>
      <c r="C46" s="36">
        <f>IF(SUM('BdP_Series Longas'!B66*1000)=0,"",SUM('BdP_Series Longas'!B66*1000))</f>
        <v>36047300</v>
      </c>
      <c r="D46" s="44">
        <f>IF(SUM('BdP_Series Longas'!F66)=0,"",SUM('BdP_Series Longas'!F66))</f>
        <v>107.67824497257767</v>
      </c>
      <c r="E46" s="36">
        <f>IF(SUM('BdP_Series Longas'!C66*1000)=0,"",SUM('BdP_Series Longas'!C66*1000))</f>
        <v>203854900</v>
      </c>
    </row>
    <row r="47" spans="1:5" ht="20.100000000000001" customHeight="1" x14ac:dyDescent="0.3">
      <c r="A47" s="31">
        <f t="shared" si="0"/>
        <v>2020</v>
      </c>
      <c r="B47" s="36">
        <f>IF(SUM('Refinarias Cor NUTS II Tab'!B47)=0,"",'Refinarias Cor NUTS II Tab'!B47/'BdP_Series Longas'!$F67*100)</f>
        <v>121697.92007489005</v>
      </c>
      <c r="C47" s="36">
        <f>IF(SUM('BdP_Series Longas'!B67*1000)=0,"",SUM('BdP_Series Longas'!B67*1000))</f>
        <v>35262500</v>
      </c>
      <c r="D47" s="44">
        <f>IF(SUM('BdP_Series Longas'!F67)=0,"",SUM('BdP_Series Longas'!F67))</f>
        <v>109.20893300248137</v>
      </c>
      <c r="E47" s="36">
        <f>IF(SUM('BdP_Series Longas'!C67*1000)=0,"",SUM('BdP_Series Longas'!C67*1000))</f>
        <v>186933900.00000003</v>
      </c>
    </row>
    <row r="48" spans="1:5" ht="20.100000000000001" customHeight="1" x14ac:dyDescent="0.3">
      <c r="A48" s="31">
        <f t="shared" si="0"/>
        <v>2021</v>
      </c>
      <c r="B48" s="36">
        <f>IF(SUM('Refinarias Cor NUTS II Tab'!B48)=0,"",'Refinarias Cor NUTS II Tab'!B48/'BdP_Series Longas'!$F68*100)</f>
        <v>103321.2051380175</v>
      </c>
      <c r="C48" s="36">
        <f>IF(SUM('BdP_Series Longas'!B68*1000)=0,"",SUM('BdP_Series Longas'!B68*1000))</f>
        <v>38106500</v>
      </c>
      <c r="D48" s="44">
        <f>IF(SUM('BdP_Series Longas'!F68)=0,"",SUM('BdP_Series Longas'!F68))</f>
        <v>114.5195701520738</v>
      </c>
      <c r="E48" s="36">
        <f>IF(SUM('BdP_Series Longas'!C68*1000)=0,"",SUM('BdP_Series Longas'!C68*1000))</f>
        <v>197659099.99999997</v>
      </c>
    </row>
    <row r="49" spans="1:5" ht="20.100000000000001" customHeight="1" x14ac:dyDescent="0.3">
      <c r="A49" s="31">
        <f t="shared" si="0"/>
        <v>2022</v>
      </c>
      <c r="B49" s="36">
        <f>IF(SUM('Refinarias Cor NUTS II Tab'!B49)=0,"",'Refinarias Cor NUTS II Tab'!B49/'BdP_Series Longas'!$F69*100)</f>
        <v>108014.73021956004</v>
      </c>
      <c r="C49" s="36">
        <f>IF(SUM('BdP_Series Longas'!B69*1000)=0,"",SUM('BdP_Series Longas'!B69*1000))</f>
        <v>39248500</v>
      </c>
      <c r="D49" s="44">
        <f>IF(SUM('BdP_Series Longas'!F69)=0,"",SUM('BdP_Series Longas'!F69))</f>
        <v>123.99327362829153</v>
      </c>
      <c r="E49" s="36">
        <f>IF(SUM('BdP_Series Longas'!C69*1000)=0,"",SUM('BdP_Series Longas'!C69*1000))</f>
        <v>211154300</v>
      </c>
    </row>
    <row r="50" spans="1:5" ht="20.100000000000001" customHeight="1" x14ac:dyDescent="0.3">
      <c r="A50" s="31">
        <f t="shared" si="0"/>
        <v>2023</v>
      </c>
      <c r="B50" s="36" t="str">
        <f>IF(SUM('Refinarias Cor NUTS II Tab'!B50)=0,"",'Refinarias Cor NUTS II Tab'!B50/'BdP_Series Longas'!$F70*100)</f>
        <v/>
      </c>
      <c r="C50" s="36">
        <f>IF(SUM('BdP_Series Longas'!B70*1000)=0,"",SUM('BdP_Series Longas'!B70*1000))</f>
        <v>40249000</v>
      </c>
      <c r="D50" s="44">
        <f>IF(SUM('BdP_Series Longas'!F70)=0,"",SUM('BdP_Series Longas'!F70))</f>
        <v>127.88441948868294</v>
      </c>
      <c r="E50" s="36">
        <f>IF(SUM('BdP_Series Longas'!C70*1000)=0,"",SUM('BdP_Series Longas'!C70*1000))</f>
        <v>215929000</v>
      </c>
    </row>
    <row r="51" spans="1:5" ht="20.100000000000001" customHeight="1" thickBot="1" x14ac:dyDescent="0.35">
      <c r="A51" s="31"/>
      <c r="B51" s="36"/>
      <c r="C51" s="36"/>
      <c r="D51" s="44"/>
      <c r="E51" s="36"/>
    </row>
    <row r="52" spans="1:5" ht="57" customHeight="1" x14ac:dyDescent="0.3">
      <c r="A52" s="87" t="s">
        <v>79</v>
      </c>
      <c r="B52" s="87"/>
      <c r="C52" s="87"/>
      <c r="D52" s="87"/>
      <c r="E52" s="87"/>
    </row>
    <row r="53" spans="1:5" x14ac:dyDescent="0.3">
      <c r="A53" s="84" t="str">
        <f>'Refinarias Cor NUTS II Tab'!A53</f>
        <v>1995-2022:</v>
      </c>
      <c r="B53" s="74"/>
      <c r="C53" s="74"/>
      <c r="D53" s="74"/>
      <c r="E53" s="74"/>
    </row>
    <row r="54" spans="1:5" x14ac:dyDescent="0.3">
      <c r="A54" s="74" t="s">
        <v>134</v>
      </c>
      <c r="B54" s="74"/>
      <c r="C54" s="74"/>
      <c r="D54" s="74"/>
      <c r="E54" s="74"/>
    </row>
    <row r="55" spans="1:5" ht="15" customHeight="1" x14ac:dyDescent="0.3">
      <c r="A55" s="74" t="s">
        <v>61</v>
      </c>
      <c r="B55" s="74"/>
      <c r="C55" s="74"/>
      <c r="D55" s="74"/>
      <c r="E55" s="74"/>
    </row>
    <row r="56" spans="1:5" ht="56.4" customHeight="1" x14ac:dyDescent="0.3">
      <c r="A56" s="74" t="s">
        <v>67</v>
      </c>
      <c r="B56" s="74"/>
      <c r="C56" s="74"/>
      <c r="D56" s="74"/>
      <c r="E56" s="74"/>
    </row>
    <row r="57" spans="1:5" x14ac:dyDescent="0.3">
      <c r="A57" s="40"/>
    </row>
  </sheetData>
  <sheetProtection algorithmName="SHA-512" hashValue="BrYWPZ+E8q4N4fUZLobyjZHbWNxzd8uaRRZ+pxTPfXt5aAgYKuHPsVSECGPYQK3fekC9L2VIAXqBQPlfza/SUw==" saltValue="4omz5PoIXf58SkUv7JGqcg==" spinCount="100000" sheet="1" objects="1" scenarios="1" autoFilter="0"/>
  <mergeCells count="8">
    <mergeCell ref="A55:E55"/>
    <mergeCell ref="A56:E56"/>
    <mergeCell ref="A1:E1"/>
    <mergeCell ref="A3:A4"/>
    <mergeCell ref="A52:E52"/>
    <mergeCell ref="A53:E53"/>
    <mergeCell ref="B3:E3"/>
    <mergeCell ref="A54:E54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90" fitToHeight="0" orientation="landscape" verticalDpi="300" r:id="rId1"/>
  <headerFooter alignWithMargins="0"/>
  <colBreaks count="1" manualBreakCount="1">
    <brk id="2" max="1048575" man="1"/>
  </col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Folha53">
    <tabColor rgb="FF92D050"/>
    <pageSetUpPr fitToPage="1"/>
  </sheetPr>
  <dimension ref="A1:CP48"/>
  <sheetViews>
    <sheetView showGridLines="0" zoomScaleNormal="100" workbookViewId="0">
      <pane ySplit="2" topLeftCell="A37" activePane="bottomLeft" state="frozen"/>
      <selection pane="bottomLeft" sqref="A1:XFD1048576"/>
    </sheetView>
  </sheetViews>
  <sheetFormatPr defaultColWidth="7" defaultRowHeight="14.4" x14ac:dyDescent="0.3"/>
  <cols>
    <col min="1" max="27" width="9.109375" style="34" customWidth="1"/>
    <col min="28" max="30" width="11.5546875" style="34" customWidth="1"/>
    <col min="31" max="16384" width="7" style="34"/>
  </cols>
  <sheetData>
    <row r="1" spans="1:94" s="22" customFormat="1" ht="33" customHeight="1" x14ac:dyDescent="0.3">
      <c r="A1" s="85"/>
      <c r="B1" s="85"/>
    </row>
    <row r="2" spans="1:94" s="23" customFormat="1" ht="19.5" customHeight="1" x14ac:dyDescent="0.3">
      <c r="A2" s="86" t="str">
        <f>Refinarias_Const_Dados_Graf!B1&amp; " - Investimento em Infraestruturas de Refinação de Produtos Petrolíferos - Dados encadeados em volume (ano de referência = 2016)"</f>
        <v>Portugal - Investimento em Infraestruturas de Refinação de Produtos Petrolíferos - Dados encadeados em volume (ano de referência = 2016)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</row>
    <row r="3" spans="1:94" s="23" customFormat="1" ht="19.5" customHeight="1" x14ac:dyDescent="0.3"/>
    <row r="4" spans="1:94" s="30" customFormat="1" ht="30" customHeight="1" x14ac:dyDescent="0.3">
      <c r="C4" s="29"/>
      <c r="D4" s="29"/>
      <c r="F4" s="29"/>
      <c r="G4" s="29"/>
      <c r="I4" s="29"/>
      <c r="J4" s="29"/>
      <c r="L4" s="29"/>
      <c r="M4" s="29"/>
      <c r="O4" s="29"/>
      <c r="P4" s="29"/>
      <c r="R4" s="29"/>
      <c r="S4" s="29"/>
      <c r="U4" s="29"/>
      <c r="V4" s="29"/>
      <c r="X4" s="29"/>
      <c r="Y4" s="29"/>
      <c r="AA4" s="29"/>
      <c r="AB4" s="29"/>
      <c r="AD4" s="29"/>
      <c r="AE4" s="29"/>
      <c r="AG4" s="29"/>
      <c r="AH4" s="29"/>
      <c r="AJ4" s="29"/>
      <c r="AK4" s="29"/>
      <c r="AM4" s="29"/>
      <c r="AN4" s="29"/>
      <c r="AP4" s="29"/>
      <c r="AQ4" s="29"/>
      <c r="AS4" s="29"/>
      <c r="AT4" s="29"/>
      <c r="AV4" s="29"/>
      <c r="AW4" s="29"/>
      <c r="AY4" s="29"/>
      <c r="AZ4" s="29"/>
      <c r="BB4" s="29"/>
      <c r="BC4" s="29"/>
      <c r="BE4" s="29"/>
      <c r="BF4" s="29"/>
      <c r="BH4" s="29"/>
      <c r="BI4" s="29"/>
      <c r="BK4" s="29"/>
      <c r="BL4" s="29"/>
      <c r="BN4" s="29"/>
      <c r="BO4" s="29"/>
      <c r="BQ4" s="29"/>
      <c r="BR4" s="29"/>
      <c r="BT4" s="29"/>
      <c r="BU4" s="29"/>
      <c r="BW4" s="29"/>
      <c r="BX4" s="29"/>
      <c r="BZ4" s="29"/>
      <c r="CA4" s="29"/>
      <c r="CC4" s="29"/>
      <c r="CD4" s="29"/>
      <c r="CF4" s="29"/>
      <c r="CG4" s="29"/>
      <c r="CI4" s="29"/>
      <c r="CJ4" s="29"/>
      <c r="CL4" s="29"/>
      <c r="CM4" s="29"/>
      <c r="CO4" s="29"/>
      <c r="CP4" s="29"/>
    </row>
    <row r="5" spans="1:94" ht="20.100000000000001" customHeight="1" x14ac:dyDescent="0.3"/>
    <row r="6" spans="1:94" ht="20.100000000000001" customHeight="1" x14ac:dyDescent="0.3"/>
    <row r="7" spans="1:94" ht="20.100000000000001" customHeight="1" x14ac:dyDescent="0.3"/>
    <row r="8" spans="1:94" ht="20.100000000000001" customHeight="1" x14ac:dyDescent="0.3"/>
    <row r="9" spans="1:94" ht="20.100000000000001" customHeight="1" x14ac:dyDescent="0.3"/>
    <row r="10" spans="1:94" ht="20.100000000000001" customHeight="1" x14ac:dyDescent="0.3"/>
    <row r="11" spans="1:94" ht="20.100000000000001" customHeight="1" x14ac:dyDescent="0.3"/>
    <row r="12" spans="1:94" ht="20.100000000000001" customHeight="1" x14ac:dyDescent="0.3"/>
    <row r="13" spans="1:94" ht="20.100000000000001" customHeight="1" x14ac:dyDescent="0.3"/>
    <row r="14" spans="1:94" ht="20.100000000000001" customHeight="1" x14ac:dyDescent="0.3"/>
    <row r="15" spans="1:94" ht="20.100000000000001" customHeight="1" x14ac:dyDescent="0.3"/>
    <row r="16" spans="1:94" ht="20.100000000000001" customHeight="1" x14ac:dyDescent="0.3"/>
    <row r="17" s="34" customFormat="1" ht="20.100000000000001" customHeight="1" x14ac:dyDescent="0.3"/>
    <row r="18" s="34" customFormat="1" ht="20.100000000000001" customHeight="1" x14ac:dyDescent="0.3"/>
    <row r="19" s="34" customFormat="1" ht="20.100000000000001" customHeight="1" x14ac:dyDescent="0.3"/>
    <row r="20" s="34" customFormat="1" ht="20.100000000000001" customHeight="1" x14ac:dyDescent="0.3"/>
    <row r="21" s="34" customFormat="1" ht="20.100000000000001" customHeight="1" x14ac:dyDescent="0.3"/>
    <row r="22" s="34" customFormat="1" ht="20.100000000000001" customHeight="1" x14ac:dyDescent="0.3"/>
    <row r="23" s="34" customFormat="1" ht="20.100000000000001" customHeight="1" x14ac:dyDescent="0.3"/>
    <row r="24" s="34" customFormat="1" ht="20.100000000000001" customHeight="1" x14ac:dyDescent="0.3"/>
    <row r="25" s="34" customFormat="1" ht="20.100000000000001" customHeight="1" x14ac:dyDescent="0.3"/>
    <row r="26" s="34" customFormat="1" ht="20.100000000000001" customHeight="1" x14ac:dyDescent="0.3"/>
    <row r="27" s="34" customFormat="1" ht="20.100000000000001" customHeight="1" x14ac:dyDescent="0.3"/>
    <row r="28" s="34" customFormat="1" ht="20.100000000000001" customHeight="1" x14ac:dyDescent="0.3"/>
    <row r="29" s="34" customFormat="1" ht="20.100000000000001" customHeight="1" x14ac:dyDescent="0.3"/>
    <row r="30" s="34" customFormat="1" ht="20.100000000000001" customHeight="1" x14ac:dyDescent="0.3"/>
    <row r="31" s="34" customFormat="1" ht="20.100000000000001" customHeight="1" x14ac:dyDescent="0.3"/>
    <row r="32" s="34" customFormat="1" ht="20.100000000000001" customHeight="1" x14ac:dyDescent="0.3"/>
    <row r="33" spans="1:24" ht="20.100000000000001" customHeight="1" x14ac:dyDescent="0.3"/>
    <row r="34" spans="1:24" ht="20.100000000000001" customHeight="1" x14ac:dyDescent="0.3"/>
    <row r="35" spans="1:24" ht="20.100000000000001" customHeight="1" x14ac:dyDescent="0.3"/>
    <row r="36" spans="1:24" ht="20.100000000000001" customHeight="1" x14ac:dyDescent="0.3"/>
    <row r="37" spans="1:24" ht="20.100000000000001" customHeight="1" x14ac:dyDescent="0.3"/>
    <row r="38" spans="1:24" ht="20.100000000000001" customHeight="1" x14ac:dyDescent="0.3"/>
    <row r="39" spans="1:24" ht="20.100000000000001" customHeight="1" x14ac:dyDescent="0.3"/>
    <row r="40" spans="1:24" ht="20.100000000000001" customHeight="1" x14ac:dyDescent="0.3"/>
    <row r="41" spans="1:24" ht="20.100000000000001" customHeight="1" x14ac:dyDescent="0.3"/>
    <row r="42" spans="1:24" ht="20.100000000000001" customHeight="1" x14ac:dyDescent="0.3"/>
    <row r="43" spans="1:24" ht="41.25" customHeight="1" x14ac:dyDescent="0.3">
      <c r="A43" s="74" t="s">
        <v>79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</row>
    <row r="44" spans="1:24" x14ac:dyDescent="0.3">
      <c r="A44" s="84" t="str">
        <f>'Refinarias Cor NUTS II Tab'!A53</f>
        <v>1995-2022: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</row>
    <row r="45" spans="1:24" x14ac:dyDescent="0.3">
      <c r="A45" s="74" t="s">
        <v>134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</row>
    <row r="46" spans="1:24" ht="15" customHeight="1" x14ac:dyDescent="0.3">
      <c r="A46" s="74" t="s">
        <v>61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</row>
    <row r="47" spans="1:24" ht="36.6" customHeight="1" x14ac:dyDescent="0.3">
      <c r="A47" s="74" t="s">
        <v>67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</row>
    <row r="48" spans="1:24" ht="54" customHeight="1" x14ac:dyDescent="0.3"/>
  </sheetData>
  <sheetProtection algorithmName="SHA-512" hashValue="168cw0bussinlZXg+t2rJPYTlW//uyIkdL+S+U3qNEtEBPSTNJ0BtKriZ8iJnvXB1xK+ZpzOat/Bqqpo5PkOyw==" saltValue="e+Htk4rOH2FYMmM5OJngrQ==" spinCount="100000" sheet="1" objects="1" scenarios="1" autoFilter="0"/>
  <mergeCells count="7">
    <mergeCell ref="A47:X47"/>
    <mergeCell ref="A1:B1"/>
    <mergeCell ref="A2:X2"/>
    <mergeCell ref="A43:X43"/>
    <mergeCell ref="A44:X44"/>
    <mergeCell ref="A46:X46"/>
    <mergeCell ref="A45:X45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56" fitToHeight="0" orientation="landscape" verticalDpi="300" r:id="rId1"/>
  <headerFooter alignWithMargins="0"/>
  <rowBreaks count="1" manualBreakCount="1">
    <brk id="22" max="16383" man="1"/>
  </rowBreaks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Folha61">
    <tabColor rgb="FF00B050"/>
    <pageSetUpPr fitToPage="1"/>
  </sheetPr>
  <dimension ref="A1:BR57"/>
  <sheetViews>
    <sheetView showGridLines="0" zoomScaleNormal="100" workbookViewId="0">
      <pane xSplit="1" ySplit="4" topLeftCell="B43" activePane="bottomRight" state="frozen"/>
      <selection sqref="A1:B1"/>
      <selection pane="topRight" sqref="A1:B1"/>
      <selection pane="bottomLeft" sqref="A1:B1"/>
      <selection pane="bottomRight" activeCell="F48" sqref="F48"/>
    </sheetView>
  </sheetViews>
  <sheetFormatPr defaultColWidth="7" defaultRowHeight="14.4" x14ac:dyDescent="0.3"/>
  <cols>
    <col min="1" max="1" width="6.6640625" style="34" bestFit="1" customWidth="1"/>
    <col min="2" max="2" width="21.5546875" style="34" customWidth="1"/>
    <col min="3" max="4" width="15.109375" style="34" customWidth="1"/>
    <col min="5" max="6" width="11.5546875" style="34" customWidth="1"/>
    <col min="7" max="16384" width="7" style="34"/>
  </cols>
  <sheetData>
    <row r="1" spans="1:70" s="22" customFormat="1" ht="45" customHeight="1" x14ac:dyDescent="0.3">
      <c r="A1" s="75" t="s">
        <v>66</v>
      </c>
      <c r="B1" s="75"/>
      <c r="C1" s="75"/>
      <c r="D1" s="75"/>
    </row>
    <row r="2" spans="1:70" s="23" customFormat="1" ht="19.5" customHeight="1" x14ac:dyDescent="0.3">
      <c r="B2" s="25"/>
      <c r="C2" s="24"/>
      <c r="D2" s="25" t="s">
        <v>35</v>
      </c>
    </row>
    <row r="3" spans="1:70" s="23" customFormat="1" ht="70.5" customHeight="1" x14ac:dyDescent="0.3">
      <c r="A3" s="76"/>
      <c r="B3" s="61" t="s">
        <v>66</v>
      </c>
      <c r="C3" s="81" t="s">
        <v>36</v>
      </c>
      <c r="D3" s="82"/>
    </row>
    <row r="4" spans="1:70" s="30" customFormat="1" ht="30" customHeight="1" x14ac:dyDescent="0.3">
      <c r="A4" s="77"/>
      <c r="B4" s="28" t="s">
        <v>32</v>
      </c>
      <c r="C4" s="28" t="s">
        <v>37</v>
      </c>
      <c r="D4" s="27" t="s">
        <v>38</v>
      </c>
      <c r="F4" s="29"/>
      <c r="G4" s="29"/>
      <c r="I4" s="29"/>
      <c r="J4" s="29"/>
      <c r="L4" s="29"/>
      <c r="M4" s="29"/>
      <c r="O4" s="29"/>
      <c r="P4" s="29"/>
      <c r="R4" s="29"/>
      <c r="S4" s="29"/>
      <c r="U4" s="29"/>
      <c r="V4" s="29"/>
      <c r="X4" s="29"/>
      <c r="Y4" s="29"/>
      <c r="AA4" s="29"/>
      <c r="AB4" s="29"/>
      <c r="AD4" s="29"/>
      <c r="AE4" s="29"/>
      <c r="AG4" s="29"/>
      <c r="AH4" s="29"/>
      <c r="AJ4" s="29"/>
      <c r="AK4" s="29"/>
      <c r="AM4" s="29"/>
      <c r="AN4" s="29"/>
      <c r="AP4" s="29"/>
      <c r="AQ4" s="29"/>
      <c r="AS4" s="29"/>
      <c r="AT4" s="29"/>
      <c r="AV4" s="29"/>
      <c r="AW4" s="29"/>
      <c r="AY4" s="29"/>
      <c r="AZ4" s="29"/>
      <c r="BB4" s="29"/>
      <c r="BC4" s="29"/>
      <c r="BE4" s="29"/>
      <c r="BF4" s="29"/>
      <c r="BH4" s="29"/>
      <c r="BI4" s="29"/>
      <c r="BK4" s="29"/>
      <c r="BL4" s="29"/>
      <c r="BN4" s="29"/>
      <c r="BO4" s="29"/>
      <c r="BQ4" s="29"/>
      <c r="BR4" s="29"/>
    </row>
    <row r="5" spans="1:70" ht="15.9" customHeight="1" x14ac:dyDescent="0.3">
      <c r="A5" s="31">
        <v>1978</v>
      </c>
      <c r="B5" s="33">
        <v>9693</v>
      </c>
      <c r="C5" s="33">
        <f>IF(SUM('BdP_Series Longas'!D25*1000)=0,"",SUM('BdP_Series Longas'!D25*1000))</f>
        <v>1489100</v>
      </c>
      <c r="D5" s="33">
        <f>IF(SUM('BdP_Series Longas'!E25*1000)=0,"",SUM('BdP_Series Longas'!E25*1000))</f>
        <v>5039200</v>
      </c>
    </row>
    <row r="6" spans="1:70" ht="15.9" customHeight="1" x14ac:dyDescent="0.3">
      <c r="A6" s="31">
        <f>A5+1</f>
        <v>1979</v>
      </c>
      <c r="B6" s="36">
        <v>13985</v>
      </c>
      <c r="C6" s="36">
        <f>IF(SUM('BdP_Series Longas'!D26*1000)=0,"",SUM('BdP_Series Longas'!D26*1000))</f>
        <v>2131000</v>
      </c>
      <c r="D6" s="36">
        <f>IF(SUM('BdP_Series Longas'!E26*1000)=0,"",SUM('BdP_Series Longas'!E26*1000))</f>
        <v>6404400</v>
      </c>
    </row>
    <row r="7" spans="1:70" ht="15.9" customHeight="1" x14ac:dyDescent="0.3">
      <c r="A7" s="31">
        <f t="shared" ref="A7:A50" si="0">A6+1</f>
        <v>1980</v>
      </c>
      <c r="B7" s="36">
        <v>30851.428058379304</v>
      </c>
      <c r="C7" s="36">
        <f>IF(SUM('BdP_Series Longas'!D27*1000)=0,"",SUM('BdP_Series Longas'!D27*1000))</f>
        <v>2428200</v>
      </c>
      <c r="D7" s="36">
        <f>IF(SUM('BdP_Series Longas'!E27*1000)=0,"",SUM('BdP_Series Longas'!E27*1000))</f>
        <v>8356900</v>
      </c>
    </row>
    <row r="8" spans="1:70" ht="15.9" customHeight="1" x14ac:dyDescent="0.3">
      <c r="A8" s="31">
        <f t="shared" si="0"/>
        <v>1981</v>
      </c>
      <c r="B8" s="36">
        <v>45615.516604981996</v>
      </c>
      <c r="C8" s="36">
        <f>IF(SUM('BdP_Series Longas'!D28*1000)=0,"",SUM('BdP_Series Longas'!D28*1000))</f>
        <v>3327100.0000000005</v>
      </c>
      <c r="D8" s="36">
        <f>IF(SUM('BdP_Series Longas'!E28*1000)=0,"",SUM('BdP_Series Longas'!E28*1000))</f>
        <v>10058300</v>
      </c>
    </row>
    <row r="9" spans="1:70" ht="15.9" customHeight="1" x14ac:dyDescent="0.3">
      <c r="A9" s="31">
        <f t="shared" si="0"/>
        <v>1982</v>
      </c>
      <c r="B9" s="36">
        <v>64044.836942967449</v>
      </c>
      <c r="C9" s="36">
        <f>IF(SUM('BdP_Series Longas'!D29*1000)=0,"",SUM('BdP_Series Longas'!D29*1000))</f>
        <v>3960399.9999999995</v>
      </c>
      <c r="D9" s="36">
        <f>IF(SUM('BdP_Series Longas'!E29*1000)=0,"",SUM('BdP_Series Longas'!E29*1000))</f>
        <v>12147000</v>
      </c>
    </row>
    <row r="10" spans="1:70" ht="15.9" customHeight="1" x14ac:dyDescent="0.3">
      <c r="A10" s="31">
        <f t="shared" si="0"/>
        <v>1983</v>
      </c>
      <c r="B10" s="36">
        <v>80711.500284314796</v>
      </c>
      <c r="C10" s="36">
        <f>IF(SUM('BdP_Series Longas'!D30*1000)=0,"",SUM('BdP_Series Longas'!D30*1000))</f>
        <v>4837500</v>
      </c>
      <c r="D10" s="36">
        <f>IF(SUM('BdP_Series Longas'!E30*1000)=0,"",SUM('BdP_Series Longas'!E30*1000))</f>
        <v>15440000</v>
      </c>
    </row>
    <row r="11" spans="1:70" ht="15.9" customHeight="1" x14ac:dyDescent="0.3">
      <c r="A11" s="31">
        <f t="shared" si="0"/>
        <v>1984</v>
      </c>
      <c r="B11" s="36">
        <v>99390.987719595782</v>
      </c>
      <c r="C11" s="36">
        <f>IF(SUM('BdP_Series Longas'!D31*1000)=0,"",SUM('BdP_Series Longas'!D31*1000))</f>
        <v>5235300</v>
      </c>
      <c r="D11" s="36">
        <f>IF(SUM('BdP_Series Longas'!E31*1000)=0,"",SUM('BdP_Series Longas'!E31*1000))</f>
        <v>18949000</v>
      </c>
    </row>
    <row r="12" spans="1:70" ht="15.9" customHeight="1" x14ac:dyDescent="0.3">
      <c r="A12" s="31">
        <f t="shared" si="0"/>
        <v>1985</v>
      </c>
      <c r="B12" s="36">
        <v>127023.4085853094</v>
      </c>
      <c r="C12" s="36">
        <f>IF(SUM('BdP_Series Longas'!D32*1000)=0,"",SUM('BdP_Series Longas'!D32*1000))</f>
        <v>5999400</v>
      </c>
      <c r="D12" s="36">
        <f>IF(SUM('BdP_Series Longas'!E32*1000)=0,"",SUM('BdP_Series Longas'!E32*1000))</f>
        <v>23226699.999999996</v>
      </c>
    </row>
    <row r="13" spans="1:70" ht="15.9" customHeight="1" x14ac:dyDescent="0.3">
      <c r="A13" s="31">
        <f t="shared" si="0"/>
        <v>1986</v>
      </c>
      <c r="B13" s="36">
        <v>143943.09713590247</v>
      </c>
      <c r="C13" s="36">
        <f>IF(SUM('BdP_Series Longas'!D33*1000)=0,"",SUM('BdP_Series Longas'!D33*1000))</f>
        <v>7063200</v>
      </c>
      <c r="D13" s="36">
        <f>IF(SUM('BdP_Series Longas'!E33*1000)=0,"",SUM('BdP_Series Longas'!E33*1000))</f>
        <v>28332600</v>
      </c>
    </row>
    <row r="14" spans="1:70" ht="15.9" customHeight="1" x14ac:dyDescent="0.3">
      <c r="A14" s="31">
        <f t="shared" si="0"/>
        <v>1987</v>
      </c>
      <c r="B14" s="36">
        <v>189054.37894673835</v>
      </c>
      <c r="C14" s="36">
        <f>IF(SUM('BdP_Series Longas'!D34*1000)=0,"",SUM('BdP_Series Longas'!D34*1000))</f>
        <v>9207300</v>
      </c>
      <c r="D14" s="36">
        <f>IF(SUM('BdP_Series Longas'!E34*1000)=0,"",SUM('BdP_Series Longas'!E34*1000))</f>
        <v>33508500</v>
      </c>
    </row>
    <row r="15" spans="1:70" ht="15.9" customHeight="1" x14ac:dyDescent="0.3">
      <c r="A15" s="31">
        <f t="shared" si="0"/>
        <v>1988</v>
      </c>
      <c r="B15" s="36">
        <v>302211.66987559979</v>
      </c>
      <c r="C15" s="36">
        <f>IF(SUM('BdP_Series Longas'!D35*1000)=0,"",SUM('BdP_Series Longas'!D35*1000))</f>
        <v>11703599.999999998</v>
      </c>
      <c r="D15" s="36">
        <f>IF(SUM('BdP_Series Longas'!E35*1000)=0,"",SUM('BdP_Series Longas'!E35*1000))</f>
        <v>40045800</v>
      </c>
    </row>
    <row r="16" spans="1:70" ht="15.9" customHeight="1" x14ac:dyDescent="0.3">
      <c r="A16" s="31">
        <f t="shared" si="0"/>
        <v>1989</v>
      </c>
      <c r="B16" s="36">
        <v>386383.81500583596</v>
      </c>
      <c r="C16" s="36">
        <f>IF(SUM('BdP_Series Longas'!D36*1000)=0,"",SUM('BdP_Series Longas'!D36*1000))</f>
        <v>13409199.999999998</v>
      </c>
      <c r="D16" s="36">
        <f>IF(SUM('BdP_Series Longas'!E36*1000)=0,"",SUM('BdP_Series Longas'!E36*1000))</f>
        <v>47221300</v>
      </c>
    </row>
    <row r="17" spans="1:4" ht="15.9" customHeight="1" x14ac:dyDescent="0.3">
      <c r="A17" s="31">
        <f t="shared" si="0"/>
        <v>1990</v>
      </c>
      <c r="B17" s="36">
        <v>511806.54622360115</v>
      </c>
      <c r="C17" s="36">
        <f>IF(SUM('BdP_Series Longas'!D37*1000)=0,"",SUM('BdP_Series Longas'!D37*1000))</f>
        <v>15365900</v>
      </c>
      <c r="D17" s="36">
        <f>IF(SUM('BdP_Series Longas'!E37*1000)=0,"",SUM('BdP_Series Longas'!E37*1000))</f>
        <v>56692000</v>
      </c>
    </row>
    <row r="18" spans="1:4" ht="15.9" customHeight="1" x14ac:dyDescent="0.3">
      <c r="A18" s="31">
        <f t="shared" si="0"/>
        <v>1991</v>
      </c>
      <c r="B18" s="36">
        <v>654757.03554433817</v>
      </c>
      <c r="C18" s="36">
        <f>IF(SUM('BdP_Series Longas'!D38*1000)=0,"",SUM('BdP_Series Longas'!D38*1000))</f>
        <v>17376300</v>
      </c>
      <c r="D18" s="36">
        <f>IF(SUM('BdP_Series Longas'!E38*1000)=0,"",SUM('BdP_Series Longas'!E38*1000))</f>
        <v>65005299.999999993</v>
      </c>
    </row>
    <row r="19" spans="1:4" ht="15.9" customHeight="1" x14ac:dyDescent="0.3">
      <c r="A19" s="31">
        <f t="shared" si="0"/>
        <v>1992</v>
      </c>
      <c r="B19" s="36">
        <v>672224.93789966183</v>
      </c>
      <c r="C19" s="36">
        <f>IF(SUM('BdP_Series Longas'!D39*1000)=0,"",SUM('BdP_Series Longas'!D39*1000))</f>
        <v>19442000</v>
      </c>
      <c r="D19" s="36">
        <f>IF(SUM('BdP_Series Longas'!E39*1000)=0,"",SUM('BdP_Series Longas'!E39*1000))</f>
        <v>72957600</v>
      </c>
    </row>
    <row r="20" spans="1:4" ht="15.9" customHeight="1" x14ac:dyDescent="0.3">
      <c r="A20" s="31">
        <f t="shared" si="0"/>
        <v>1993</v>
      </c>
      <c r="B20" s="36">
        <v>488936.66264303029</v>
      </c>
      <c r="C20" s="36">
        <f>IF(SUM('BdP_Series Longas'!D40*1000)=0,"",SUM('BdP_Series Longas'!D40*1000))</f>
        <v>18553100</v>
      </c>
      <c r="D20" s="36">
        <f>IF(SUM('BdP_Series Longas'!E40*1000)=0,"",SUM('BdP_Series Longas'!E40*1000))</f>
        <v>76065100</v>
      </c>
    </row>
    <row r="21" spans="1:4" ht="15.9" customHeight="1" x14ac:dyDescent="0.3">
      <c r="A21" s="31">
        <f t="shared" si="0"/>
        <v>1994</v>
      </c>
      <c r="B21" s="36">
        <v>374118.37471693219</v>
      </c>
      <c r="C21" s="36">
        <f>IF(SUM('BdP_Series Longas'!D41*1000)=0,"",SUM('BdP_Series Longas'!D41*1000))</f>
        <v>19235100</v>
      </c>
      <c r="D21" s="36">
        <f>IF(SUM('BdP_Series Longas'!E41*1000)=0,"",SUM('BdP_Series Longas'!E41*1000))</f>
        <v>82468799.999999985</v>
      </c>
    </row>
    <row r="22" spans="1:4" ht="15.9" customHeight="1" x14ac:dyDescent="0.3">
      <c r="A22" s="31">
        <f t="shared" si="0"/>
        <v>1995</v>
      </c>
      <c r="B22" s="36">
        <v>344444.88782035297</v>
      </c>
      <c r="C22" s="36">
        <f>IF(SUM('BdP_Series Longas'!D42*1000)=0,"",SUM('BdP_Series Longas'!D42*1000))</f>
        <v>20727200</v>
      </c>
      <c r="D22" s="36">
        <f>IF(SUM('BdP_Series Longas'!E42*1000)=0,"",SUM('BdP_Series Longas'!E42*1000))</f>
        <v>89028600</v>
      </c>
    </row>
    <row r="23" spans="1:4" ht="15.9" customHeight="1" x14ac:dyDescent="0.3">
      <c r="A23" s="31">
        <f t="shared" si="0"/>
        <v>1996</v>
      </c>
      <c r="B23" s="36">
        <v>772591.6391496493</v>
      </c>
      <c r="C23" s="36">
        <f>IF(SUM('BdP_Series Longas'!D43*1000)=0,"",SUM('BdP_Series Longas'!D43*1000))</f>
        <v>22478100</v>
      </c>
      <c r="D23" s="36">
        <f>IF(SUM('BdP_Series Longas'!E43*1000)=0,"",SUM('BdP_Series Longas'!E43*1000))</f>
        <v>94351600</v>
      </c>
    </row>
    <row r="24" spans="1:4" ht="15.9" customHeight="1" x14ac:dyDescent="0.3">
      <c r="A24" s="31">
        <f t="shared" si="0"/>
        <v>1997</v>
      </c>
      <c r="B24" s="36">
        <v>936825.27109665703</v>
      </c>
      <c r="C24" s="36">
        <f>IF(SUM('BdP_Series Longas'!D44*1000)=0,"",SUM('BdP_Series Longas'!D44*1000))</f>
        <v>26603400</v>
      </c>
      <c r="D24" s="36">
        <f>IF(SUM('BdP_Series Longas'!E44*1000)=0,"",SUM('BdP_Series Longas'!E44*1000))</f>
        <v>102330900</v>
      </c>
    </row>
    <row r="25" spans="1:4" ht="15.9" customHeight="1" x14ac:dyDescent="0.3">
      <c r="A25" s="31">
        <f t="shared" si="0"/>
        <v>1998</v>
      </c>
      <c r="B25" s="36">
        <v>1352788.9678524761</v>
      </c>
      <c r="C25" s="36">
        <f>IF(SUM('BdP_Series Longas'!D45*1000)=0,"",SUM('BdP_Series Longas'!D45*1000))</f>
        <v>30453100</v>
      </c>
      <c r="D25" s="36">
        <f>IF(SUM('BdP_Series Longas'!E45*1000)=0,"",SUM('BdP_Series Longas'!E45*1000))</f>
        <v>111353400</v>
      </c>
    </row>
    <row r="26" spans="1:4" ht="15.9" customHeight="1" x14ac:dyDescent="0.3">
      <c r="A26" s="31">
        <f t="shared" si="0"/>
        <v>1999</v>
      </c>
      <c r="B26" s="36">
        <v>1585316.7090448218</v>
      </c>
      <c r="C26" s="36">
        <f>IF(SUM('BdP_Series Longas'!D46*1000)=0,"",SUM('BdP_Series Longas'!D46*1000))</f>
        <v>32999900</v>
      </c>
      <c r="D26" s="36">
        <f>IF(SUM('BdP_Series Longas'!E46*1000)=0,"",SUM('BdP_Series Longas'!E46*1000))</f>
        <v>119603300</v>
      </c>
    </row>
    <row r="27" spans="1:4" ht="15.9" customHeight="1" x14ac:dyDescent="0.3">
      <c r="A27" s="31">
        <f t="shared" si="0"/>
        <v>2000</v>
      </c>
      <c r="B27" s="36">
        <v>2154265.8475279184</v>
      </c>
      <c r="C27" s="36">
        <f>IF(SUM('BdP_Series Longas'!D47*1000)=0,"",SUM('BdP_Series Longas'!D47*1000))</f>
        <v>35959899.999999993</v>
      </c>
      <c r="D27" s="36">
        <f>IF(SUM('BdP_Series Longas'!E47*1000)=0,"",SUM('BdP_Series Longas'!E47*1000))</f>
        <v>128414500</v>
      </c>
    </row>
    <row r="28" spans="1:4" ht="15.9" customHeight="1" x14ac:dyDescent="0.3">
      <c r="A28" s="31">
        <f t="shared" si="0"/>
        <v>2001</v>
      </c>
      <c r="B28" s="36">
        <v>1919139.50618651</v>
      </c>
      <c r="C28" s="36">
        <f>IF(SUM('BdP_Series Longas'!D48*1000)=0,"",SUM('BdP_Series Longas'!D48*1000))</f>
        <v>37177399.999999993</v>
      </c>
      <c r="D28" s="36">
        <f>IF(SUM('BdP_Series Longas'!E48*1000)=0,"",SUM('BdP_Series Longas'!E48*1000))</f>
        <v>135775100</v>
      </c>
    </row>
    <row r="29" spans="1:4" ht="15.9" customHeight="1" x14ac:dyDescent="0.3">
      <c r="A29" s="31">
        <f t="shared" si="0"/>
        <v>2002</v>
      </c>
      <c r="B29" s="36">
        <v>1542948.14604</v>
      </c>
      <c r="C29" s="36">
        <f>IF(SUM('BdP_Series Longas'!D49*1000)=0,"",SUM('BdP_Series Longas'!D49*1000))</f>
        <v>36860500</v>
      </c>
      <c r="D29" s="36">
        <f>IF(SUM('BdP_Series Longas'!E49*1000)=0,"",SUM('BdP_Series Longas'!E49*1000))</f>
        <v>142554200</v>
      </c>
    </row>
    <row r="30" spans="1:4" ht="15.9" customHeight="1" x14ac:dyDescent="0.3">
      <c r="A30" s="31">
        <f t="shared" si="0"/>
        <v>2003</v>
      </c>
      <c r="B30" s="36">
        <v>785716.64918999991</v>
      </c>
      <c r="C30" s="36">
        <f>IF(SUM('BdP_Series Longas'!D50*1000)=0,"",SUM('BdP_Series Longas'!D50*1000))</f>
        <v>34706300</v>
      </c>
      <c r="D30" s="36">
        <f>IF(SUM('BdP_Series Longas'!E50*1000)=0,"",SUM('BdP_Series Longas'!E50*1000))</f>
        <v>146067800</v>
      </c>
    </row>
    <row r="31" spans="1:4" ht="15.9" customHeight="1" x14ac:dyDescent="0.3">
      <c r="A31" s="31">
        <f t="shared" si="0"/>
        <v>2004</v>
      </c>
      <c r="B31" s="36">
        <v>1012825.31699</v>
      </c>
      <c r="C31" s="36">
        <f>IF(SUM('BdP_Series Longas'!D51*1000)=0,"",SUM('BdP_Series Longas'!D51*1000))</f>
        <v>35662700</v>
      </c>
      <c r="D31" s="36">
        <f>IF(SUM('BdP_Series Longas'!E51*1000)=0,"",SUM('BdP_Series Longas'!E51*1000))</f>
        <v>152248400.00000003</v>
      </c>
    </row>
    <row r="32" spans="1:4" ht="15.9" customHeight="1" x14ac:dyDescent="0.3">
      <c r="A32" s="31">
        <f t="shared" si="0"/>
        <v>2005</v>
      </c>
      <c r="B32" s="36">
        <v>937825.10086000001</v>
      </c>
      <c r="C32" s="36">
        <f>IF(SUM('BdP_Series Longas'!D52*1000)=0,"",SUM('BdP_Series Longas'!D52*1000))</f>
        <v>36667800</v>
      </c>
      <c r="D32" s="36">
        <f>IF(SUM('BdP_Series Longas'!E52*1000)=0,"",SUM('BdP_Series Longas'!E52*1000))</f>
        <v>158552700</v>
      </c>
    </row>
    <row r="33" spans="1:4" ht="15.9" customHeight="1" x14ac:dyDescent="0.3">
      <c r="A33" s="31">
        <f t="shared" si="0"/>
        <v>2006</v>
      </c>
      <c r="B33" s="36">
        <v>907887.02500999987</v>
      </c>
      <c r="C33" s="36">
        <f>IF(SUM('BdP_Series Longas'!D53*1000)=0,"",SUM('BdP_Series Longas'!D53*1000))</f>
        <v>37463200.000000007</v>
      </c>
      <c r="D33" s="36">
        <f>IF(SUM('BdP_Series Longas'!E53*1000)=0,"",SUM('BdP_Series Longas'!E53*1000))</f>
        <v>166260400</v>
      </c>
    </row>
    <row r="34" spans="1:4" ht="15.9" customHeight="1" x14ac:dyDescent="0.3">
      <c r="A34" s="31">
        <f t="shared" si="0"/>
        <v>2007</v>
      </c>
      <c r="B34" s="36">
        <v>1460140.8895800002</v>
      </c>
      <c r="C34" s="36">
        <f>IF(SUM('BdP_Series Longas'!D54*1000)=0,"",SUM('BdP_Series Longas'!D54*1000))</f>
        <v>39500799.999999993</v>
      </c>
      <c r="D34" s="36">
        <f>IF(SUM('BdP_Series Longas'!E54*1000)=0,"",SUM('BdP_Series Longas'!E54*1000))</f>
        <v>175483400</v>
      </c>
    </row>
    <row r="35" spans="1:4" ht="15.9" customHeight="1" x14ac:dyDescent="0.3">
      <c r="A35" s="31">
        <f t="shared" si="0"/>
        <v>2008</v>
      </c>
      <c r="B35" s="36">
        <v>1242574.44783</v>
      </c>
      <c r="C35" s="36">
        <f>IF(SUM('BdP_Series Longas'!D55*1000)=0,"",SUM('BdP_Series Longas'!D55*1000))</f>
        <v>40929000</v>
      </c>
      <c r="D35" s="36">
        <f>IF(SUM('BdP_Series Longas'!E55*1000)=0,"",SUM('BdP_Series Longas'!E55*1000))</f>
        <v>179102800</v>
      </c>
    </row>
    <row r="36" spans="1:4" ht="15.9" customHeight="1" x14ac:dyDescent="0.3">
      <c r="A36" s="31">
        <f t="shared" si="0"/>
        <v>2009</v>
      </c>
      <c r="B36" s="36">
        <v>1955137.0050599999</v>
      </c>
      <c r="C36" s="36">
        <f>IF(SUM('BdP_Series Longas'!D56*1000)=0,"",SUM('BdP_Series Longas'!D56*1000))</f>
        <v>37191100.000000007</v>
      </c>
      <c r="D36" s="36">
        <f>IF(SUM('BdP_Series Longas'!E56*1000)=0,"",SUM('BdP_Series Longas'!E56*1000))</f>
        <v>175416400</v>
      </c>
    </row>
    <row r="37" spans="1:4" ht="15.9" customHeight="1" x14ac:dyDescent="0.3">
      <c r="A37" s="31">
        <f t="shared" si="0"/>
        <v>2010</v>
      </c>
      <c r="B37" s="36">
        <v>1918428.1678900002</v>
      </c>
      <c r="C37" s="36">
        <f>IF(SUM('BdP_Series Longas'!D57*1000)=0,"",SUM('BdP_Series Longas'!D57*1000))</f>
        <v>36952900</v>
      </c>
      <c r="D37" s="36">
        <f>IF(SUM('BdP_Series Longas'!E57*1000)=0,"",SUM('BdP_Series Longas'!E57*1000))</f>
        <v>179610800.00000003</v>
      </c>
    </row>
    <row r="38" spans="1:4" ht="15.9" customHeight="1" x14ac:dyDescent="0.3">
      <c r="A38" s="31">
        <f t="shared" si="0"/>
        <v>2011</v>
      </c>
      <c r="B38" s="36">
        <v>1606991.2196600004</v>
      </c>
      <c r="C38" s="36">
        <f>IF(SUM('BdP_Series Longas'!D58*1000)=0,"",SUM('BdP_Series Longas'!D58*1000))</f>
        <v>32437399.999999996</v>
      </c>
      <c r="D38" s="36">
        <f>IF(SUM('BdP_Series Longas'!E58*1000)=0,"",SUM('BdP_Series Longas'!E58*1000))</f>
        <v>176096200</v>
      </c>
    </row>
    <row r="39" spans="1:4" ht="15.9" customHeight="1" x14ac:dyDescent="0.3">
      <c r="A39" s="31">
        <f t="shared" si="0"/>
        <v>2012</v>
      </c>
      <c r="B39" s="36">
        <v>1354565.7997800002</v>
      </c>
      <c r="C39" s="36">
        <f>IF(SUM('BdP_Series Longas'!D59*1000)=0,"",SUM('BdP_Series Longas'!D59*1000))</f>
        <v>26631600</v>
      </c>
      <c r="D39" s="36">
        <f>IF(SUM('BdP_Series Longas'!E59*1000)=0,"",SUM('BdP_Series Longas'!E59*1000))</f>
        <v>168295599.99999997</v>
      </c>
    </row>
    <row r="40" spans="1:4" ht="15.9" customHeight="1" x14ac:dyDescent="0.3">
      <c r="A40" s="31">
        <f t="shared" si="0"/>
        <v>2013</v>
      </c>
      <c r="B40" s="36">
        <v>1437536.0449000001</v>
      </c>
      <c r="C40" s="36">
        <f>IF(SUM('BdP_Series Longas'!D60*1000)=0,"",SUM('BdP_Series Longas'!D60*1000))</f>
        <v>25150300</v>
      </c>
      <c r="D40" s="36">
        <f>IF(SUM('BdP_Series Longas'!E60*1000)=0,"",SUM('BdP_Series Longas'!E60*1000))</f>
        <v>170492300</v>
      </c>
    </row>
    <row r="41" spans="1:4" ht="15.9" customHeight="1" x14ac:dyDescent="0.3">
      <c r="A41" s="31">
        <f t="shared" si="0"/>
        <v>2014</v>
      </c>
      <c r="B41" s="36">
        <v>1163257.7817599999</v>
      </c>
      <c r="C41" s="36">
        <f>IF(SUM('BdP_Series Longas'!D61*1000)=0,"",SUM('BdP_Series Longas'!D61*1000))</f>
        <v>26012699.999999996</v>
      </c>
      <c r="D41" s="36">
        <f>IF(SUM('BdP_Series Longas'!E61*1000)=0,"",SUM('BdP_Series Longas'!E61*1000))</f>
        <v>173053700</v>
      </c>
    </row>
    <row r="42" spans="1:4" ht="15.9" customHeight="1" x14ac:dyDescent="0.3">
      <c r="A42" s="31">
        <f t="shared" si="0"/>
        <v>2015</v>
      </c>
      <c r="B42" s="36">
        <v>1191491.9894999997</v>
      </c>
      <c r="C42" s="36">
        <f>IF(SUM('BdP_Series Longas'!D62*1000)=0,"",SUM('BdP_Series Longas'!D62*1000))</f>
        <v>27886500</v>
      </c>
      <c r="D42" s="36">
        <f>IF(SUM('BdP_Series Longas'!E62*1000)=0,"",SUM('BdP_Series Longas'!E62*1000))</f>
        <v>179713200</v>
      </c>
    </row>
    <row r="43" spans="1:4" ht="15.9" customHeight="1" x14ac:dyDescent="0.3">
      <c r="A43" s="31">
        <f t="shared" si="0"/>
        <v>2016</v>
      </c>
      <c r="B43" s="36">
        <v>1200813.1061000002</v>
      </c>
      <c r="C43" s="36">
        <f>IF(SUM('BdP_Series Longas'!D63*1000)=0,"",SUM('BdP_Series Longas'!D63*1000))</f>
        <v>28893300</v>
      </c>
      <c r="D43" s="36">
        <f>IF(SUM('BdP_Series Longas'!E63*1000)=0,"",SUM('BdP_Series Longas'!E63*1000))</f>
        <v>186489800</v>
      </c>
    </row>
    <row r="44" spans="1:4" ht="15.9" customHeight="1" x14ac:dyDescent="0.3">
      <c r="A44" s="31">
        <f t="shared" si="0"/>
        <v>2017</v>
      </c>
      <c r="B44" s="36">
        <v>1258055.6138300002</v>
      </c>
      <c r="C44" s="36">
        <f>IF(SUM('BdP_Series Longas'!D64*1000)=0,"",SUM('BdP_Series Longas'!D64*1000))</f>
        <v>32887699.999999996</v>
      </c>
      <c r="D44" s="36">
        <f>IF(SUM('BdP_Series Longas'!E64*1000)=0,"",SUM('BdP_Series Longas'!E64*1000))</f>
        <v>195947100</v>
      </c>
    </row>
    <row r="45" spans="1:4" ht="15.9" customHeight="1" x14ac:dyDescent="0.3">
      <c r="A45" s="45">
        <f t="shared" si="0"/>
        <v>2018</v>
      </c>
      <c r="B45" s="36">
        <v>1197517.2782300003</v>
      </c>
      <c r="C45" s="36">
        <f>IF(SUM('BdP_Series Longas'!D65*1000)=0,"",SUM('BdP_Series Longas'!D65*1000))</f>
        <v>35953400</v>
      </c>
      <c r="D45" s="36">
        <f>IF(SUM('BdP_Series Longas'!E65*1000)=0,"",SUM('BdP_Series Longas'!E65*1000))</f>
        <v>205184200</v>
      </c>
    </row>
    <row r="46" spans="1:4" ht="15.9" customHeight="1" x14ac:dyDescent="0.3">
      <c r="A46" s="45">
        <f t="shared" si="0"/>
        <v>2019</v>
      </c>
      <c r="B46" s="36">
        <v>1199785.1135900002</v>
      </c>
      <c r="C46" s="36">
        <f>IF(SUM('BdP_Series Longas'!D66*1000)=0,"",SUM('BdP_Series Longas'!D66*1000))</f>
        <v>38815100</v>
      </c>
      <c r="D46" s="36">
        <f>IF(SUM('BdP_Series Longas'!E66*1000)=0,"",SUM('BdP_Series Longas'!E66*1000))</f>
        <v>214374700</v>
      </c>
    </row>
    <row r="47" spans="1:4" ht="15.9" customHeight="1" x14ac:dyDescent="0.3">
      <c r="A47" s="45">
        <f t="shared" si="0"/>
        <v>2020</v>
      </c>
      <c r="B47" s="36">
        <v>1484908.78577</v>
      </c>
      <c r="C47" s="36">
        <f>IF(SUM('BdP_Series Longas'!D67*1000)=0,"",SUM('BdP_Series Longas'!D67*1000))</f>
        <v>38509799.999999993</v>
      </c>
      <c r="D47" s="36">
        <f>IF(SUM('BdP_Series Longas'!E67*1000)=0,"",SUM('BdP_Series Longas'!E67*1000))</f>
        <v>200518900.00000003</v>
      </c>
    </row>
    <row r="48" spans="1:4" ht="15.9" customHeight="1" x14ac:dyDescent="0.3">
      <c r="A48" s="45">
        <f t="shared" si="0"/>
        <v>2021</v>
      </c>
      <c r="B48" s="36">
        <v>1681123.6474999997</v>
      </c>
      <c r="C48" s="36">
        <f>IF(SUM('BdP_Series Longas'!D68*1000)=0,"",SUM('BdP_Series Longas'!D68*1000))</f>
        <v>43639400</v>
      </c>
      <c r="D48" s="36">
        <f>IF(SUM('BdP_Series Longas'!E68*1000)=0,"",SUM('BdP_Series Longas'!E68*1000))</f>
        <v>216053300</v>
      </c>
    </row>
    <row r="49" spans="1:4" ht="15.9" customHeight="1" x14ac:dyDescent="0.3">
      <c r="A49" s="45">
        <f t="shared" si="0"/>
        <v>2022</v>
      </c>
      <c r="B49" s="36">
        <v>1576985.9950499998</v>
      </c>
      <c r="C49" s="36">
        <f>IF(SUM('BdP_Series Longas'!D69*1000)=0,"",SUM('BdP_Series Longas'!D69*1000))</f>
        <v>48665500</v>
      </c>
      <c r="D49" s="36">
        <f>IF(SUM('BdP_Series Longas'!E69*1000)=0,"",SUM('BdP_Series Longas'!E69*1000))</f>
        <v>242340900.00000003</v>
      </c>
    </row>
    <row r="50" spans="1:4" ht="15.9" customHeight="1" x14ac:dyDescent="0.3">
      <c r="A50" s="45">
        <f t="shared" si="0"/>
        <v>2023</v>
      </c>
      <c r="B50" s="36">
        <v>1548109.70933</v>
      </c>
      <c r="C50" s="36">
        <f>IF(SUM('BdP_Series Longas'!D70*1000)=0,"",SUM('BdP_Series Longas'!D70*1000))</f>
        <v>51472200</v>
      </c>
      <c r="D50" s="36">
        <f>IF(SUM('BdP_Series Longas'!E70*1000)=0,"",SUM('BdP_Series Longas'!E70*1000))</f>
        <v>265502900.00000003</v>
      </c>
    </row>
    <row r="51" spans="1:4" ht="15.9" customHeight="1" thickBot="1" x14ac:dyDescent="0.35">
      <c r="A51" s="46"/>
      <c r="B51" s="48"/>
      <c r="C51" s="48"/>
      <c r="D51" s="48"/>
    </row>
    <row r="52" spans="1:4" ht="72" customHeight="1" x14ac:dyDescent="0.3">
      <c r="A52" s="74" t="s">
        <v>84</v>
      </c>
      <c r="B52" s="74"/>
      <c r="C52" s="74"/>
      <c r="D52" s="74"/>
    </row>
    <row r="53" spans="1:4" x14ac:dyDescent="0.3">
      <c r="A53" s="84" t="str">
        <f>"1996"&amp;"-"&amp;Telecom_Cor_Dados_Graf!T4&amp;":"</f>
        <v>1996-2023:</v>
      </c>
      <c r="B53" s="84"/>
      <c r="C53" s="84"/>
      <c r="D53" s="84"/>
    </row>
    <row r="54" spans="1:4" x14ac:dyDescent="0.3">
      <c r="A54" s="74" t="s">
        <v>135</v>
      </c>
      <c r="B54" s="74"/>
      <c r="C54" s="74"/>
      <c r="D54" s="74"/>
    </row>
    <row r="55" spans="1:4" x14ac:dyDescent="0.3">
      <c r="A55" s="74" t="s">
        <v>61</v>
      </c>
      <c r="B55" s="74"/>
      <c r="C55" s="74"/>
      <c r="D55" s="74"/>
    </row>
    <row r="56" spans="1:4" ht="29.25" customHeight="1" x14ac:dyDescent="0.3">
      <c r="A56" s="74"/>
      <c r="B56" s="74"/>
      <c r="C56" s="74"/>
      <c r="D56" s="74"/>
    </row>
    <row r="57" spans="1:4" x14ac:dyDescent="0.3">
      <c r="A57" s="40"/>
    </row>
  </sheetData>
  <sheetProtection algorithmName="SHA-512" hashValue="oMtEoVxGjMW34ESLG8ETygWj/cF68GGuyQgXxGYC0Y9g3m8idYdFywpmPJhmZHGLvx9ANyA2rccg9s8XTLZCEw==" saltValue="40nBmoIwEzuw5N91k5JDCQ==" spinCount="100000" sheet="1" objects="1" scenarios="1" autoFilter="0"/>
  <mergeCells count="8">
    <mergeCell ref="A55:D55"/>
    <mergeCell ref="A56:D56"/>
    <mergeCell ref="A1:D1"/>
    <mergeCell ref="A3:A4"/>
    <mergeCell ref="C3:D3"/>
    <mergeCell ref="A52:D52"/>
    <mergeCell ref="A53:D53"/>
    <mergeCell ref="A54:D54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fitToHeight="0" orientation="landscape" verticalDpi="300" r:id="rId1"/>
  <headerFooter alignWithMargins="0"/>
  <colBreaks count="1" manualBreakCount="1">
    <brk id="2" max="1048575" man="1"/>
  </col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Folha62">
    <tabColor rgb="FF00B050"/>
    <pageSetUpPr fitToPage="1"/>
  </sheetPr>
  <dimension ref="A1:CP47"/>
  <sheetViews>
    <sheetView showGridLines="0" zoomScaleNormal="100" workbookViewId="0">
      <pane ySplit="2" topLeftCell="A3" activePane="bottomLeft" state="frozen"/>
      <selection sqref="A1:I1"/>
      <selection pane="bottomLeft" sqref="A1:XFD1048576"/>
    </sheetView>
  </sheetViews>
  <sheetFormatPr defaultColWidth="7" defaultRowHeight="14.4" x14ac:dyDescent="0.3"/>
  <cols>
    <col min="1" max="27" width="9.109375" style="34" customWidth="1"/>
    <col min="28" max="30" width="11.5546875" style="34" customWidth="1"/>
    <col min="31" max="16384" width="7" style="34"/>
  </cols>
  <sheetData>
    <row r="1" spans="1:94" s="22" customFormat="1" ht="33" customHeight="1" x14ac:dyDescent="0.3">
      <c r="A1" s="85"/>
      <c r="B1" s="85"/>
    </row>
    <row r="2" spans="1:94" s="23" customFormat="1" ht="19.5" customHeight="1" x14ac:dyDescent="0.3">
      <c r="A2" s="86" t="str">
        <f>Telecom_Cor_Dados_Graf!B1&amp; " - Investimento em Infraestruturas de Telecomunicações - Preços correntes"</f>
        <v>Continente - Investimento em Infraestruturas de Telecomunicações - Preços correntes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</row>
    <row r="3" spans="1:94" s="23" customFormat="1" ht="19.5" customHeight="1" x14ac:dyDescent="0.3"/>
    <row r="4" spans="1:94" s="30" customFormat="1" ht="30" customHeight="1" x14ac:dyDescent="0.3">
      <c r="C4" s="29"/>
      <c r="D4" s="29"/>
      <c r="F4" s="29"/>
      <c r="G4" s="29"/>
      <c r="I4" s="29"/>
      <c r="J4" s="29"/>
      <c r="L4" s="29"/>
      <c r="M4" s="29"/>
      <c r="O4" s="29"/>
      <c r="P4" s="29"/>
      <c r="R4" s="29"/>
      <c r="S4" s="29"/>
      <c r="U4" s="29"/>
      <c r="V4" s="29"/>
      <c r="X4" s="29"/>
      <c r="Y4" s="29"/>
      <c r="AA4" s="29"/>
      <c r="AB4" s="29"/>
      <c r="AD4" s="29"/>
      <c r="AE4" s="29"/>
      <c r="AG4" s="29"/>
      <c r="AH4" s="29"/>
      <c r="AJ4" s="29"/>
      <c r="AK4" s="29"/>
      <c r="AM4" s="29"/>
      <c r="AN4" s="29"/>
      <c r="AP4" s="29"/>
      <c r="AQ4" s="29"/>
      <c r="AS4" s="29"/>
      <c r="AT4" s="29"/>
      <c r="AV4" s="29"/>
      <c r="AW4" s="29"/>
      <c r="AY4" s="29"/>
      <c r="AZ4" s="29"/>
      <c r="BB4" s="29"/>
      <c r="BC4" s="29"/>
      <c r="BE4" s="29"/>
      <c r="BF4" s="29"/>
      <c r="BH4" s="29"/>
      <c r="BI4" s="29"/>
      <c r="BK4" s="29"/>
      <c r="BL4" s="29"/>
      <c r="BN4" s="29"/>
      <c r="BO4" s="29"/>
      <c r="BQ4" s="29"/>
      <c r="BR4" s="29"/>
      <c r="BT4" s="29"/>
      <c r="BU4" s="29"/>
      <c r="BW4" s="29"/>
      <c r="BX4" s="29"/>
      <c r="BZ4" s="29"/>
      <c r="CA4" s="29"/>
      <c r="CC4" s="29"/>
      <c r="CD4" s="29"/>
      <c r="CF4" s="29"/>
      <c r="CG4" s="29"/>
      <c r="CI4" s="29"/>
      <c r="CJ4" s="29"/>
      <c r="CL4" s="29"/>
      <c r="CM4" s="29"/>
      <c r="CO4" s="29"/>
      <c r="CP4" s="29"/>
    </row>
    <row r="5" spans="1:94" ht="20.100000000000001" customHeight="1" x14ac:dyDescent="0.3"/>
    <row r="6" spans="1:94" ht="20.100000000000001" customHeight="1" x14ac:dyDescent="0.3"/>
    <row r="7" spans="1:94" ht="20.100000000000001" customHeight="1" x14ac:dyDescent="0.3"/>
    <row r="8" spans="1:94" ht="20.100000000000001" customHeight="1" x14ac:dyDescent="0.3"/>
    <row r="9" spans="1:94" ht="20.100000000000001" customHeight="1" x14ac:dyDescent="0.3"/>
    <row r="10" spans="1:94" ht="20.100000000000001" customHeight="1" x14ac:dyDescent="0.3"/>
    <row r="11" spans="1:94" ht="20.100000000000001" customHeight="1" x14ac:dyDescent="0.3"/>
    <row r="12" spans="1:94" ht="20.100000000000001" customHeight="1" x14ac:dyDescent="0.3"/>
    <row r="13" spans="1:94" ht="20.100000000000001" customHeight="1" x14ac:dyDescent="0.3"/>
    <row r="14" spans="1:94" ht="20.100000000000001" customHeight="1" x14ac:dyDescent="0.3"/>
    <row r="15" spans="1:94" ht="20.100000000000001" customHeight="1" x14ac:dyDescent="0.3"/>
    <row r="16" spans="1:94" ht="20.100000000000001" customHeight="1" x14ac:dyDescent="0.3"/>
    <row r="17" s="34" customFormat="1" ht="20.100000000000001" customHeight="1" x14ac:dyDescent="0.3"/>
    <row r="18" s="34" customFormat="1" ht="20.100000000000001" customHeight="1" x14ac:dyDescent="0.3"/>
    <row r="19" s="34" customFormat="1" ht="20.100000000000001" customHeight="1" x14ac:dyDescent="0.3"/>
    <row r="20" s="34" customFormat="1" ht="20.100000000000001" customHeight="1" x14ac:dyDescent="0.3"/>
    <row r="21" s="34" customFormat="1" ht="20.100000000000001" customHeight="1" x14ac:dyDescent="0.3"/>
    <row r="22" s="34" customFormat="1" ht="20.100000000000001" customHeight="1" x14ac:dyDescent="0.3"/>
    <row r="23" s="34" customFormat="1" ht="20.100000000000001" customHeight="1" x14ac:dyDescent="0.3"/>
    <row r="24" s="34" customFormat="1" ht="20.100000000000001" customHeight="1" x14ac:dyDescent="0.3"/>
    <row r="25" s="34" customFormat="1" ht="20.100000000000001" customHeight="1" x14ac:dyDescent="0.3"/>
    <row r="26" s="34" customFormat="1" ht="20.100000000000001" customHeight="1" x14ac:dyDescent="0.3"/>
    <row r="27" s="34" customFormat="1" ht="20.100000000000001" customHeight="1" x14ac:dyDescent="0.3"/>
    <row r="28" s="34" customFormat="1" ht="20.100000000000001" customHeight="1" x14ac:dyDescent="0.3"/>
    <row r="29" s="34" customFormat="1" ht="20.100000000000001" customHeight="1" x14ac:dyDescent="0.3"/>
    <row r="30" s="34" customFormat="1" ht="20.100000000000001" customHeight="1" x14ac:dyDescent="0.3"/>
    <row r="31" s="34" customFormat="1" ht="20.100000000000001" customHeight="1" x14ac:dyDescent="0.3"/>
    <row r="32" s="34" customFormat="1" ht="20.100000000000001" customHeight="1" x14ac:dyDescent="0.3"/>
    <row r="33" spans="1:25" ht="20.100000000000001" customHeight="1" x14ac:dyDescent="0.3"/>
    <row r="34" spans="1:25" ht="20.100000000000001" customHeight="1" x14ac:dyDescent="0.3"/>
    <row r="35" spans="1:25" ht="20.100000000000001" customHeight="1" x14ac:dyDescent="0.3"/>
    <row r="36" spans="1:25" ht="20.100000000000001" customHeight="1" x14ac:dyDescent="0.3"/>
    <row r="37" spans="1:25" ht="20.100000000000001" customHeight="1" x14ac:dyDescent="0.3"/>
    <row r="38" spans="1:25" ht="20.100000000000001" customHeight="1" x14ac:dyDescent="0.3"/>
    <row r="39" spans="1:25" ht="20.100000000000001" customHeight="1" x14ac:dyDescent="0.3"/>
    <row r="40" spans="1:25" ht="20.100000000000001" customHeight="1" x14ac:dyDescent="0.3"/>
    <row r="41" spans="1:25" ht="20.100000000000001" customHeight="1" x14ac:dyDescent="0.3"/>
    <row r="42" spans="1:25" ht="20.100000000000001" customHeight="1" x14ac:dyDescent="0.3"/>
    <row r="43" spans="1:25" ht="3" customHeight="1" x14ac:dyDescent="0.3"/>
    <row r="44" spans="1:25" ht="43.5" customHeight="1" x14ac:dyDescent="0.3">
      <c r="A44" s="74" t="s">
        <v>84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37"/>
    </row>
    <row r="45" spans="1:25" x14ac:dyDescent="0.3">
      <c r="A45" s="84" t="str">
        <f>'Telecom Cor NUTS II Tab'!A53</f>
        <v>1996-2023: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37"/>
    </row>
    <row r="46" spans="1:25" x14ac:dyDescent="0.3">
      <c r="A46" s="74" t="s">
        <v>135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37"/>
    </row>
    <row r="47" spans="1:25" ht="15" customHeight="1" x14ac:dyDescent="0.3">
      <c r="A47" s="74" t="s">
        <v>61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</row>
  </sheetData>
  <sheetProtection algorithmName="SHA-512" hashValue="Z47R6pwhYtPe6SgE+uL9Zz5tERRc2HRkIAmQ9TPRwcNUxKXIKnPoQ/x0lbkMTwqc/7wrt9ILUqC0GUGf+w5jJQ==" saltValue="6GUDMs4WNODv4djFiRggtQ==" spinCount="100000" sheet="1" objects="1" scenarios="1" autoFilter="0"/>
  <mergeCells count="6">
    <mergeCell ref="A1:B1"/>
    <mergeCell ref="A2:Y2"/>
    <mergeCell ref="A44:X44"/>
    <mergeCell ref="A45:X45"/>
    <mergeCell ref="A47:X47"/>
    <mergeCell ref="A46:X46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56" fitToHeight="0" orientation="landscape" verticalDpi="300" r:id="rId1"/>
  <headerFooter alignWithMargins="0"/>
  <rowBreaks count="1" manualBreakCount="1">
    <brk id="22" max="16383" man="1"/>
  </rowBreaks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Folha64">
    <tabColor rgb="FF92D050"/>
    <pageSetUpPr fitToPage="1"/>
  </sheetPr>
  <dimension ref="A1:BW57"/>
  <sheetViews>
    <sheetView showGridLines="0" zoomScaleNormal="100" workbookViewId="0">
      <pane xSplit="1" ySplit="4" topLeftCell="B47" activePane="bottomRight" state="frozen"/>
      <selection pane="topRight" activeCell="B1" sqref="B1"/>
      <selection pane="bottomLeft" activeCell="A5" sqref="A5"/>
      <selection pane="bottomRight" activeCell="G49" sqref="G49"/>
    </sheetView>
  </sheetViews>
  <sheetFormatPr defaultColWidth="7" defaultRowHeight="14.4" x14ac:dyDescent="0.3"/>
  <cols>
    <col min="1" max="1" width="6.6640625" style="34" bestFit="1" customWidth="1"/>
    <col min="2" max="2" width="21.44140625" style="34" customWidth="1"/>
    <col min="3" max="5" width="15.109375" style="34" customWidth="1"/>
    <col min="6" max="6" width="5.6640625" style="34" customWidth="1"/>
    <col min="7" max="8" width="9.109375" style="34" customWidth="1"/>
    <col min="9" max="11" width="11.5546875" style="34" customWidth="1"/>
    <col min="12" max="16384" width="7" style="34"/>
  </cols>
  <sheetData>
    <row r="1" spans="1:75" s="22" customFormat="1" ht="54" customHeight="1" x14ac:dyDescent="0.3">
      <c r="A1" s="75" t="s">
        <v>66</v>
      </c>
      <c r="B1" s="75"/>
      <c r="C1" s="75"/>
      <c r="D1" s="75"/>
      <c r="E1" s="75"/>
    </row>
    <row r="2" spans="1:75" s="23" customFormat="1" ht="19.5" customHeight="1" x14ac:dyDescent="0.3">
      <c r="B2" s="25"/>
      <c r="C2" s="24"/>
      <c r="D2" s="24"/>
      <c r="E2" s="25" t="s">
        <v>203</v>
      </c>
    </row>
    <row r="3" spans="1:75" s="23" customFormat="1" ht="63.75" customHeight="1" x14ac:dyDescent="0.3">
      <c r="A3" s="76"/>
      <c r="B3" s="61" t="s">
        <v>66</v>
      </c>
      <c r="C3" s="81" t="s">
        <v>36</v>
      </c>
      <c r="D3" s="82"/>
      <c r="E3" s="82"/>
    </row>
    <row r="4" spans="1:75" s="30" customFormat="1" ht="30" customHeight="1" x14ac:dyDescent="0.3">
      <c r="A4" s="77"/>
      <c r="B4" s="28" t="s">
        <v>32</v>
      </c>
      <c r="C4" s="28" t="s">
        <v>37</v>
      </c>
      <c r="D4" s="28" t="s">
        <v>47</v>
      </c>
      <c r="E4" s="27" t="s">
        <v>38</v>
      </c>
      <c r="F4" s="29"/>
      <c r="H4" s="29"/>
      <c r="I4" s="29"/>
      <c r="K4" s="29"/>
      <c r="L4" s="29"/>
      <c r="N4" s="29"/>
      <c r="O4" s="29"/>
      <c r="Q4" s="29"/>
      <c r="R4" s="29"/>
      <c r="T4" s="29"/>
      <c r="U4" s="29"/>
      <c r="W4" s="29"/>
      <c r="X4" s="29"/>
      <c r="Z4" s="29"/>
      <c r="AA4" s="29"/>
      <c r="AC4" s="29"/>
      <c r="AD4" s="29"/>
      <c r="AF4" s="29"/>
      <c r="AG4" s="29"/>
      <c r="AI4" s="29"/>
      <c r="AJ4" s="29"/>
      <c r="AL4" s="29"/>
      <c r="AM4" s="29"/>
      <c r="AO4" s="29"/>
      <c r="AP4" s="29"/>
      <c r="AR4" s="29"/>
      <c r="AS4" s="29"/>
      <c r="AU4" s="29"/>
      <c r="AV4" s="29"/>
      <c r="AX4" s="29"/>
      <c r="AY4" s="29"/>
      <c r="BA4" s="29"/>
      <c r="BB4" s="29"/>
      <c r="BD4" s="29"/>
      <c r="BE4" s="29"/>
      <c r="BG4" s="29"/>
      <c r="BH4" s="29"/>
      <c r="BJ4" s="29"/>
      <c r="BK4" s="29"/>
      <c r="BM4" s="29"/>
      <c r="BN4" s="29"/>
      <c r="BP4" s="29"/>
      <c r="BQ4" s="29"/>
      <c r="BS4" s="29"/>
      <c r="BT4" s="29"/>
      <c r="BV4" s="29"/>
      <c r="BW4" s="29"/>
    </row>
    <row r="5" spans="1:75" ht="20.100000000000001" customHeight="1" x14ac:dyDescent="0.3">
      <c r="A5" s="31">
        <v>1978</v>
      </c>
      <c r="B5" s="33">
        <f>IF(SUM('Telecom Cor NUTS II Tab'!B5)=0,"",'Telecom Cor NUTS II Tab'!B5/'BdP_Series Longas'!$F25*100)</f>
        <v>105305.5174937882</v>
      </c>
      <c r="C5" s="33">
        <f>IF(SUM('BdP_Series Longas'!B25*1000)=0,"",SUM('BdP_Series Longas'!B25*1000))</f>
        <v>16177699.999999998</v>
      </c>
      <c r="D5" s="43">
        <f>IF(SUM('BdP_Series Longas'!F25)=0,"",SUM('BdP_Series Longas'!F25))</f>
        <v>9.2046459014569439</v>
      </c>
      <c r="E5" s="33">
        <f>IF(SUM('BdP_Series Longas'!C25*1000)=0,"",SUM('BdP_Series Longas'!C25*1000))</f>
        <v>86932799.999999985</v>
      </c>
    </row>
    <row r="6" spans="1:75" ht="20.100000000000001" customHeight="1" x14ac:dyDescent="0.3">
      <c r="A6" s="31">
        <f>A5+1</f>
        <v>1979</v>
      </c>
      <c r="B6" s="36">
        <f>IF(SUM('Telecom Cor NUTS II Tab'!B6)=0,"",'Telecom Cor NUTS II Tab'!B6/'BdP_Series Longas'!$F26*100)</f>
        <v>122581.05161895824</v>
      </c>
      <c r="C6" s="36">
        <f>IF(SUM('BdP_Series Longas'!B26*1000)=0,"",SUM('BdP_Series Longas'!B26*1000))</f>
        <v>18678600</v>
      </c>
      <c r="D6" s="44">
        <f>IF(SUM('BdP_Series Longas'!F26)=0,"",SUM('BdP_Series Longas'!F26))</f>
        <v>11.408777959804269</v>
      </c>
      <c r="E6" s="36">
        <f>IF(SUM('BdP_Series Longas'!C26*1000)=0,"",SUM('BdP_Series Longas'!C26*1000))</f>
        <v>91601700</v>
      </c>
    </row>
    <row r="7" spans="1:75" ht="20.100000000000001" customHeight="1" x14ac:dyDescent="0.3">
      <c r="A7" s="31">
        <f t="shared" ref="A7:A50" si="0">A6+1</f>
        <v>1980</v>
      </c>
      <c r="B7" s="36">
        <f>IF(SUM('Telecom Cor NUTS II Tab'!B7)=0,"",'Telecom Cor NUTS II Tab'!B7/'BdP_Series Longas'!$F27*100)</f>
        <v>207499.42234388503</v>
      </c>
      <c r="C7" s="36">
        <f>IF(SUM('BdP_Series Longas'!B27*1000)=0,"",SUM('BdP_Series Longas'!B27*1000))</f>
        <v>16331500</v>
      </c>
      <c r="D7" s="44">
        <f>IF(SUM('BdP_Series Longas'!F27)=0,"",SUM('BdP_Series Longas'!F27))</f>
        <v>14.868199491779688</v>
      </c>
      <c r="E7" s="36">
        <f>IF(SUM('BdP_Series Longas'!C27*1000)=0,"",SUM('BdP_Series Longas'!C27*1000))</f>
        <v>97847700</v>
      </c>
    </row>
    <row r="8" spans="1:75" ht="20.100000000000001" customHeight="1" x14ac:dyDescent="0.3">
      <c r="A8" s="31">
        <f t="shared" si="0"/>
        <v>1981</v>
      </c>
      <c r="B8" s="36">
        <f>IF(SUM('Telecom Cor NUTS II Tab'!B8)=0,"",'Telecom Cor NUTS II Tab'!B8/'BdP_Series Longas'!$F28*100)</f>
        <v>260114.42521506397</v>
      </c>
      <c r="C8" s="36">
        <f>IF(SUM('BdP_Series Longas'!B28*1000)=0,"",SUM('BdP_Series Longas'!B28*1000))</f>
        <v>18972200</v>
      </c>
      <c r="D8" s="44">
        <f>IF(SUM('BdP_Series Longas'!F28)=0,"",SUM('BdP_Series Longas'!F28))</f>
        <v>17.536711609618287</v>
      </c>
      <c r="E8" s="36">
        <f>IF(SUM('BdP_Series Longas'!C28*1000)=0,"",SUM('BdP_Series Longas'!C28*1000))</f>
        <v>100281799.99999999</v>
      </c>
    </row>
    <row r="9" spans="1:75" ht="20.100000000000001" customHeight="1" x14ac:dyDescent="0.3">
      <c r="A9" s="31">
        <f t="shared" si="0"/>
        <v>1982</v>
      </c>
      <c r="B9" s="36">
        <f>IF(SUM('Telecom Cor NUTS II Tab'!B9)=0,"",'Telecom Cor NUTS II Tab'!B9/'BdP_Series Longas'!$F29*100)</f>
        <v>314709.76965637045</v>
      </c>
      <c r="C9" s="36">
        <f>IF(SUM('BdP_Series Longas'!B29*1000)=0,"",SUM('BdP_Series Longas'!B29*1000))</f>
        <v>19461000</v>
      </c>
      <c r="D9" s="44">
        <f>IF(SUM('BdP_Series Longas'!F29)=0,"",SUM('BdP_Series Longas'!F29))</f>
        <v>20.350444478700989</v>
      </c>
      <c r="E9" s="36">
        <f>IF(SUM('BdP_Series Longas'!C29*1000)=0,"",SUM('BdP_Series Longas'!C29*1000))</f>
        <v>101561299.99999999</v>
      </c>
    </row>
    <row r="10" spans="1:75" ht="20.100000000000001" customHeight="1" x14ac:dyDescent="0.3">
      <c r="A10" s="31">
        <f t="shared" si="0"/>
        <v>1983</v>
      </c>
      <c r="B10" s="36">
        <f>IF(SUM('Telecom Cor NUTS II Tab'!B10)=0,"",'Telecom Cor NUTS II Tab'!B10/'BdP_Series Longas'!$F30*100)</f>
        <v>313586.07707363233</v>
      </c>
      <c r="C10" s="36">
        <f>IF(SUM('BdP_Series Longas'!B30*1000)=0,"",SUM('BdP_Series Longas'!B30*1000))</f>
        <v>18795000</v>
      </c>
      <c r="D10" s="44">
        <f>IF(SUM('BdP_Series Longas'!F30)=0,"",SUM('BdP_Series Longas'!F30))</f>
        <v>25.738228252194734</v>
      </c>
      <c r="E10" s="36">
        <f>IF(SUM('BdP_Series Longas'!C30*1000)=0,"",SUM('BdP_Series Longas'!C30*1000))</f>
        <v>103289200</v>
      </c>
    </row>
    <row r="11" spans="1:75" ht="20.100000000000001" customHeight="1" x14ac:dyDescent="0.3">
      <c r="A11" s="31">
        <f t="shared" si="0"/>
        <v>1984</v>
      </c>
      <c r="B11" s="36">
        <f>IF(SUM('Telecom Cor NUTS II Tab'!B11)=0,"",'Telecom Cor NUTS II Tab'!B11/'BdP_Series Longas'!$F31*100)</f>
        <v>313487.98040582146</v>
      </c>
      <c r="C11" s="36">
        <f>IF(SUM('BdP_Series Longas'!B31*1000)=0,"",SUM('BdP_Series Longas'!B31*1000))</f>
        <v>16512599.999999998</v>
      </c>
      <c r="D11" s="44">
        <f>IF(SUM('BdP_Series Longas'!F31)=0,"",SUM('BdP_Series Longas'!F31))</f>
        <v>31.704879909887001</v>
      </c>
      <c r="E11" s="36">
        <f>IF(SUM('BdP_Series Longas'!C31*1000)=0,"",SUM('BdP_Series Longas'!C31*1000))</f>
        <v>101974500</v>
      </c>
    </row>
    <row r="12" spans="1:75" ht="20.100000000000001" customHeight="1" x14ac:dyDescent="0.3">
      <c r="A12" s="31">
        <f t="shared" si="0"/>
        <v>1985</v>
      </c>
      <c r="B12" s="36">
        <f>IF(SUM('Telecom Cor NUTS II Tab'!B12)=0,"",'Telecom Cor NUTS II Tab'!B12/'BdP_Series Longas'!$F32*100)</f>
        <v>342546.52473233081</v>
      </c>
      <c r="C12" s="36">
        <f>IF(SUM('BdP_Series Longas'!B32*1000)=0,"",SUM('BdP_Series Longas'!B32*1000))</f>
        <v>16178700</v>
      </c>
      <c r="D12" s="44">
        <f>IF(SUM('BdP_Series Longas'!F32)=0,"",SUM('BdP_Series Longas'!F32))</f>
        <v>37.082089413858959</v>
      </c>
      <c r="E12" s="36">
        <f>IF(SUM('BdP_Series Longas'!C32*1000)=0,"",SUM('BdP_Series Longas'!C32*1000))</f>
        <v>102904099.99999999</v>
      </c>
    </row>
    <row r="13" spans="1:75" ht="20.100000000000001" customHeight="1" x14ac:dyDescent="0.3">
      <c r="A13" s="31">
        <f t="shared" si="0"/>
        <v>1986</v>
      </c>
      <c r="B13" s="36">
        <f>IF(SUM('Telecom Cor NUTS II Tab'!B13)=0,"",'Telecom Cor NUTS II Tab'!B13/'BdP_Series Longas'!$F33*100)</f>
        <v>350144.96674747922</v>
      </c>
      <c r="C13" s="36">
        <f>IF(SUM('BdP_Series Longas'!B33*1000)=0,"",SUM('BdP_Series Longas'!B33*1000))</f>
        <v>17181400</v>
      </c>
      <c r="D13" s="44">
        <f>IF(SUM('BdP_Series Longas'!F33)=0,"",SUM('BdP_Series Longas'!F33))</f>
        <v>41.109571979000542</v>
      </c>
      <c r="E13" s="36">
        <f>IF(SUM('BdP_Series Longas'!C33*1000)=0,"",SUM('BdP_Series Longas'!C33*1000))</f>
        <v>106082500</v>
      </c>
    </row>
    <row r="14" spans="1:75" ht="20.100000000000001" customHeight="1" x14ac:dyDescent="0.3">
      <c r="A14" s="31">
        <f t="shared" si="0"/>
        <v>1987</v>
      </c>
      <c r="B14" s="36">
        <f>IF(SUM('Telecom Cor NUTS II Tab'!B14)=0,"",'Telecom Cor NUTS II Tab'!B14/'BdP_Series Longas'!$F34*100)</f>
        <v>425544.31731293252</v>
      </c>
      <c r="C14" s="36">
        <f>IF(SUM('BdP_Series Longas'!B34*1000)=0,"",SUM('BdP_Series Longas'!B34*1000))</f>
        <v>20724800</v>
      </c>
      <c r="D14" s="44">
        <f>IF(SUM('BdP_Series Longas'!F34)=0,"",SUM('BdP_Series Longas'!F34))</f>
        <v>44.426484212151621</v>
      </c>
      <c r="E14" s="36">
        <f>IF(SUM('BdP_Series Longas'!C34*1000)=0,"",SUM('BdP_Series Longas'!C34*1000))</f>
        <v>113307700</v>
      </c>
    </row>
    <row r="15" spans="1:75" ht="20.100000000000001" customHeight="1" x14ac:dyDescent="0.3">
      <c r="A15" s="31">
        <f t="shared" si="0"/>
        <v>1988</v>
      </c>
      <c r="B15" s="36">
        <f>IF(SUM('Telecom Cor NUTS II Tab'!B15)=0,"",'Telecom Cor NUTS II Tab'!B15/'BdP_Series Longas'!$F35*100)</f>
        <v>610073.21785441414</v>
      </c>
      <c r="C15" s="36">
        <f>IF(SUM('BdP_Series Longas'!B35*1000)=0,"",SUM('BdP_Series Longas'!B35*1000))</f>
        <v>23626000</v>
      </c>
      <c r="D15" s="44">
        <f>IF(SUM('BdP_Series Longas'!F35)=0,"",SUM('BdP_Series Longas'!F35))</f>
        <v>49.536950816896635</v>
      </c>
      <c r="E15" s="36">
        <f>IF(SUM('BdP_Series Longas'!C35*1000)=0,"",SUM('BdP_Series Longas'!C35*1000))</f>
        <v>120542100</v>
      </c>
    </row>
    <row r="16" spans="1:75" ht="20.100000000000001" customHeight="1" x14ac:dyDescent="0.3">
      <c r="A16" s="31">
        <f t="shared" si="0"/>
        <v>1989</v>
      </c>
      <c r="B16" s="36">
        <f>IF(SUM('Telecom Cor NUTS II Tab'!B16)=0,"",'Telecom Cor NUTS II Tab'!B16/'BdP_Series Longas'!$F36*100)</f>
        <v>707663.40368764184</v>
      </c>
      <c r="C16" s="36">
        <f>IF(SUM('BdP_Series Longas'!B36*1000)=0,"",SUM('BdP_Series Longas'!B36*1000))</f>
        <v>24559000</v>
      </c>
      <c r="D16" s="44">
        <f>IF(SUM('BdP_Series Longas'!F36)=0,"",SUM('BdP_Series Longas'!F36))</f>
        <v>54.599942994421589</v>
      </c>
      <c r="E16" s="36">
        <f>IF(SUM('BdP_Series Longas'!C36*1000)=0,"",SUM('BdP_Series Longas'!C36*1000))</f>
        <v>127437199.99999999</v>
      </c>
    </row>
    <row r="17" spans="1:5" ht="20.100000000000001" customHeight="1" x14ac:dyDescent="0.3">
      <c r="A17" s="31">
        <f t="shared" si="0"/>
        <v>1990</v>
      </c>
      <c r="B17" s="36">
        <f>IF(SUM('Telecom Cor NUTS II Tab'!B17)=0,"",'Telecom Cor NUTS II Tab'!B17/'BdP_Series Longas'!$F37*100)</f>
        <v>878840.11116000917</v>
      </c>
      <c r="C17" s="36">
        <f>IF(SUM('BdP_Series Longas'!B37*1000)=0,"",SUM('BdP_Series Longas'!B37*1000))</f>
        <v>26385300</v>
      </c>
      <c r="D17" s="44">
        <f>IF(SUM('BdP_Series Longas'!F37)=0,"",SUM('BdP_Series Longas'!F37))</f>
        <v>58.236593860975617</v>
      </c>
      <c r="E17" s="36">
        <f>IF(SUM('BdP_Series Longas'!C37*1000)=0,"",SUM('BdP_Series Longas'!C37*1000))</f>
        <v>135286800</v>
      </c>
    </row>
    <row r="18" spans="1:5" ht="20.100000000000001" customHeight="1" x14ac:dyDescent="0.3">
      <c r="A18" s="31">
        <f t="shared" si="0"/>
        <v>1991</v>
      </c>
      <c r="B18" s="36">
        <f>IF(SUM('Telecom Cor NUTS II Tab'!B18)=0,"",'Telecom Cor NUTS II Tab'!B18/'BdP_Series Longas'!$F38*100)</f>
        <v>1065661.2281056948</v>
      </c>
      <c r="C18" s="36">
        <f>IF(SUM('BdP_Series Longas'!B38*1000)=0,"",SUM('BdP_Series Longas'!B38*1000))</f>
        <v>28281100.000000004</v>
      </c>
      <c r="D18" s="44">
        <f>IF(SUM('BdP_Series Longas'!F38)=0,"",SUM('BdP_Series Longas'!F38))</f>
        <v>61.441386650448528</v>
      </c>
      <c r="E18" s="36">
        <f>IF(SUM('BdP_Series Longas'!C38*1000)=0,"",SUM('BdP_Series Longas'!C38*1000))</f>
        <v>139222200</v>
      </c>
    </row>
    <row r="19" spans="1:5" ht="20.100000000000001" customHeight="1" x14ac:dyDescent="0.3">
      <c r="A19" s="31">
        <f t="shared" si="0"/>
        <v>1992</v>
      </c>
      <c r="B19" s="36">
        <f>IF(SUM('Telecom Cor NUTS II Tab'!B19)=0,"",'Telecom Cor NUTS II Tab'!B19/'BdP_Series Longas'!$F39*100)</f>
        <v>1060567.783929589</v>
      </c>
      <c r="C19" s="36">
        <f>IF(SUM('BdP_Series Longas'!B39*1000)=0,"",SUM('BdP_Series Longas'!B39*1000))</f>
        <v>30673600</v>
      </c>
      <c r="D19" s="44">
        <f>IF(SUM('BdP_Series Longas'!F39)=0,"",SUM('BdP_Series Longas'!F39))</f>
        <v>63.383495905273591</v>
      </c>
      <c r="E19" s="36">
        <f>IF(SUM('BdP_Series Longas'!C39*1000)=0,"",SUM('BdP_Series Longas'!C39*1000))</f>
        <v>141620500</v>
      </c>
    </row>
    <row r="20" spans="1:5" ht="20.100000000000001" customHeight="1" x14ac:dyDescent="0.3">
      <c r="A20" s="31">
        <f t="shared" si="0"/>
        <v>1993</v>
      </c>
      <c r="B20" s="36">
        <f>IF(SUM('Telecom Cor NUTS II Tab'!B20)=0,"",'Telecom Cor NUTS II Tab'!B20/'BdP_Series Longas'!$F40*100)</f>
        <v>756826.54933394445</v>
      </c>
      <c r="C20" s="36">
        <f>IF(SUM('BdP_Series Longas'!B40*1000)=0,"",SUM('BdP_Series Longas'!B40*1000))</f>
        <v>28718400</v>
      </c>
      <c r="D20" s="44">
        <f>IF(SUM('BdP_Series Longas'!F40)=0,"",SUM('BdP_Series Longas'!F40))</f>
        <v>64.603529444537287</v>
      </c>
      <c r="E20" s="36">
        <f>IF(SUM('BdP_Series Longas'!C40*1000)=0,"",SUM('BdP_Series Longas'!C40*1000))</f>
        <v>139253900.00000003</v>
      </c>
    </row>
    <row r="21" spans="1:5" ht="20.100000000000001" customHeight="1" x14ac:dyDescent="0.3">
      <c r="A21" s="31">
        <f t="shared" si="0"/>
        <v>1994</v>
      </c>
      <c r="B21" s="36">
        <f>IF(SUM('Telecom Cor NUTS II Tab'!B21)=0,"",'Telecom Cor NUTS II Tab'!B21/'BdP_Series Longas'!$F41*100)</f>
        <v>554789.28334662772</v>
      </c>
      <c r="C21" s="36">
        <f>IF(SUM('BdP_Series Longas'!B41*1000)=0,"",SUM('BdP_Series Longas'!B41*1000))</f>
        <v>28524200</v>
      </c>
      <c r="D21" s="44">
        <f>IF(SUM('BdP_Series Longas'!F41)=0,"",SUM('BdP_Series Longas'!F41))</f>
        <v>67.434318929189942</v>
      </c>
      <c r="E21" s="36">
        <f>IF(SUM('BdP_Series Longas'!C41*1000)=0,"",SUM('BdP_Series Longas'!C41*1000))</f>
        <v>141751500</v>
      </c>
    </row>
    <row r="22" spans="1:5" ht="20.100000000000001" customHeight="1" x14ac:dyDescent="0.3">
      <c r="A22" s="31">
        <f t="shared" si="0"/>
        <v>1995</v>
      </c>
      <c r="B22" s="36">
        <f>IF(SUM('Telecom Cor NUTS II Tab'!B22)=0,"",'Telecom Cor NUTS II Tab'!B22/'BdP_Series Longas'!$F42*100)</f>
        <v>494382.5757303416</v>
      </c>
      <c r="C22" s="36">
        <f>IF(SUM('BdP_Series Longas'!B42*1000)=0,"",SUM('BdP_Series Longas'!B42*1000))</f>
        <v>29749800.000000004</v>
      </c>
      <c r="D22" s="44">
        <f>IF(SUM('BdP_Series Longas'!F42)=0,"",SUM('BdP_Series Longas'!F42))</f>
        <v>69.671728885572335</v>
      </c>
      <c r="E22" s="36">
        <f>IF(SUM('BdP_Series Longas'!C42*1000)=0,"",SUM('BdP_Series Longas'!C42*1000))</f>
        <v>145127400</v>
      </c>
    </row>
    <row r="23" spans="1:5" ht="20.100000000000001" customHeight="1" x14ac:dyDescent="0.3">
      <c r="A23" s="31">
        <f t="shared" si="0"/>
        <v>1996</v>
      </c>
      <c r="B23" s="36">
        <f>IF(SUM('Telecom Cor NUTS II Tab'!B23)=0,"",'Telecom Cor NUTS II Tab'!B23/'BdP_Series Longas'!$F43*100)</f>
        <v>1075563.9001848937</v>
      </c>
      <c r="C23" s="36">
        <f>IF(SUM('BdP_Series Longas'!B43*1000)=0,"",SUM('BdP_Series Longas'!B43*1000))</f>
        <v>31292899.999999996</v>
      </c>
      <c r="D23" s="44">
        <f>IF(SUM('BdP_Series Longas'!F43)=0,"",SUM('BdP_Series Longas'!F43))</f>
        <v>71.831309977662656</v>
      </c>
      <c r="E23" s="36">
        <f>IF(SUM('BdP_Series Longas'!C43*1000)=0,"",SUM('BdP_Series Longas'!C43*1000))</f>
        <v>150213099.99999997</v>
      </c>
    </row>
    <row r="24" spans="1:5" ht="20.100000000000001" customHeight="1" x14ac:dyDescent="0.3">
      <c r="A24" s="31">
        <f t="shared" si="0"/>
        <v>1997</v>
      </c>
      <c r="B24" s="36">
        <f>IF(SUM('Telecom Cor NUTS II Tab'!B24)=0,"",'Telecom Cor NUTS II Tab'!B24/'BdP_Series Longas'!$F44*100)</f>
        <v>1258027.2357047121</v>
      </c>
      <c r="C24" s="36">
        <f>IF(SUM('BdP_Series Longas'!B44*1000)=0,"",SUM('BdP_Series Longas'!B44*1000))</f>
        <v>35724700</v>
      </c>
      <c r="D24" s="44">
        <f>IF(SUM('BdP_Series Longas'!F44)=0,"",SUM('BdP_Series Longas'!F44))</f>
        <v>74.467805188007191</v>
      </c>
      <c r="E24" s="36">
        <f>IF(SUM('BdP_Series Longas'!C44*1000)=0,"",SUM('BdP_Series Longas'!C44*1000))</f>
        <v>156823600</v>
      </c>
    </row>
    <row r="25" spans="1:5" ht="20.100000000000001" customHeight="1" x14ac:dyDescent="0.3">
      <c r="A25" s="31">
        <f t="shared" si="0"/>
        <v>1998</v>
      </c>
      <c r="B25" s="36">
        <f>IF(SUM('Telecom Cor NUTS II Tab'!B25)=0,"",'Telecom Cor NUTS II Tab'!B25/'BdP_Series Longas'!$F45*100)</f>
        <v>1773190.3139867696</v>
      </c>
      <c r="C25" s="36">
        <f>IF(SUM('BdP_Series Longas'!B45*1000)=0,"",SUM('BdP_Series Longas'!B45*1000))</f>
        <v>39916899.999999993</v>
      </c>
      <c r="D25" s="44">
        <f>IF(SUM('BdP_Series Longas'!F45)=0,"",SUM('BdP_Series Longas'!F45))</f>
        <v>76.291245061615513</v>
      </c>
      <c r="E25" s="36">
        <f>IF(SUM('BdP_Series Longas'!C45*1000)=0,"",SUM('BdP_Series Longas'!C45*1000))</f>
        <v>164363700</v>
      </c>
    </row>
    <row r="26" spans="1:5" ht="20.100000000000001" customHeight="1" x14ac:dyDescent="0.3">
      <c r="A26" s="31">
        <f t="shared" si="0"/>
        <v>1999</v>
      </c>
      <c r="B26" s="36">
        <f>IF(SUM('Telecom Cor NUTS II Tab'!B26)=0,"",'Telecom Cor NUTS II Tab'!B26/'BdP_Series Longas'!$F46*100)</f>
        <v>2033996.3252698989</v>
      </c>
      <c r="C26" s="36">
        <f>IF(SUM('BdP_Series Longas'!B46*1000)=0,"",SUM('BdP_Series Longas'!B46*1000))</f>
        <v>42339600</v>
      </c>
      <c r="D26" s="44">
        <f>IF(SUM('BdP_Series Longas'!F46)=0,"",SUM('BdP_Series Longas'!F46))</f>
        <v>77.940981964874496</v>
      </c>
      <c r="E26" s="36">
        <f>IF(SUM('BdP_Series Longas'!C46*1000)=0,"",SUM('BdP_Series Longas'!C46*1000))</f>
        <v>170784700</v>
      </c>
    </row>
    <row r="27" spans="1:5" ht="20.100000000000001" customHeight="1" x14ac:dyDescent="0.3">
      <c r="A27" s="31">
        <f t="shared" si="0"/>
        <v>2000</v>
      </c>
      <c r="B27" s="36">
        <f>IF(SUM('Telecom Cor NUTS II Tab'!B27)=0,"",'Telecom Cor NUTS II Tab'!B27/'BdP_Series Longas'!$F47*100)</f>
        <v>2639372.4002975896</v>
      </c>
      <c r="C27" s="36">
        <f>IF(SUM('BdP_Series Longas'!B47*1000)=0,"",SUM('BdP_Series Longas'!B47*1000))</f>
        <v>44057500</v>
      </c>
      <c r="D27" s="44">
        <f>IF(SUM('BdP_Series Longas'!F47)=0,"",SUM('BdP_Series Longas'!F47))</f>
        <v>81.620382454746618</v>
      </c>
      <c r="E27" s="36">
        <f>IF(SUM('BdP_Series Longas'!C47*1000)=0,"",SUM('BdP_Series Longas'!C47*1000))</f>
        <v>177302100</v>
      </c>
    </row>
    <row r="28" spans="1:5" ht="20.100000000000001" customHeight="1" x14ac:dyDescent="0.3">
      <c r="A28" s="31">
        <f t="shared" si="0"/>
        <v>2001</v>
      </c>
      <c r="B28" s="36">
        <f>IF(SUM('Telecom Cor NUTS II Tab'!B28)=0,"",'Telecom Cor NUTS II Tab'!B28/'BdP_Series Longas'!$F48*100)</f>
        <v>2296407.393855188</v>
      </c>
      <c r="C28" s="36">
        <f>IF(SUM('BdP_Series Longas'!B48*1000)=0,"",SUM('BdP_Series Longas'!B48*1000))</f>
        <v>44485800</v>
      </c>
      <c r="D28" s="44">
        <f>IF(SUM('BdP_Series Longas'!F48)=0,"",SUM('BdP_Series Longas'!F48))</f>
        <v>83.571386824559724</v>
      </c>
      <c r="E28" s="36">
        <f>IF(SUM('BdP_Series Longas'!C48*1000)=0,"",SUM('BdP_Series Longas'!C48*1000))</f>
        <v>180748200</v>
      </c>
    </row>
    <row r="29" spans="1:5" ht="20.100000000000001" customHeight="1" x14ac:dyDescent="0.3">
      <c r="A29" s="31">
        <f t="shared" si="0"/>
        <v>2002</v>
      </c>
      <c r="B29" s="36">
        <f>IF(SUM('Telecom Cor NUTS II Tab'!B29)=0,"",'Telecom Cor NUTS II Tab'!B29/'BdP_Series Longas'!$F49*100)</f>
        <v>1798979.4623610934</v>
      </c>
      <c r="C29" s="36">
        <f>IF(SUM('BdP_Series Longas'!B49*1000)=0,"",SUM('BdP_Series Longas'!B49*1000))</f>
        <v>42977000</v>
      </c>
      <c r="D29" s="44">
        <f>IF(SUM('BdP_Series Longas'!F49)=0,"",SUM('BdP_Series Longas'!F49))</f>
        <v>85.767968913604946</v>
      </c>
      <c r="E29" s="36">
        <f>IF(SUM('BdP_Series Longas'!C49*1000)=0,"",SUM('BdP_Series Longas'!C49*1000))</f>
        <v>182141700</v>
      </c>
    </row>
    <row r="30" spans="1:5" ht="20.100000000000001" customHeight="1" x14ac:dyDescent="0.3">
      <c r="A30" s="31">
        <f t="shared" si="0"/>
        <v>2003</v>
      </c>
      <c r="B30" s="36">
        <f>IF(SUM('Telecom Cor NUTS II Tab'!B30)=0,"",'Telecom Cor NUTS II Tab'!B30/'BdP_Series Longas'!$F50*100)</f>
        <v>901795.964676145</v>
      </c>
      <c r="C30" s="36">
        <f>IF(SUM('BdP_Series Longas'!B50*1000)=0,"",SUM('BdP_Series Longas'!B50*1000))</f>
        <v>39833700</v>
      </c>
      <c r="D30" s="44">
        <f>IF(SUM('BdP_Series Longas'!F50)=0,"",SUM('BdP_Series Longas'!F50))</f>
        <v>87.127984595957713</v>
      </c>
      <c r="E30" s="36">
        <f>IF(SUM('BdP_Series Longas'!C50*1000)=0,"",SUM('BdP_Series Longas'!C50*1000))</f>
        <v>180446800</v>
      </c>
    </row>
    <row r="31" spans="1:5" ht="20.100000000000001" customHeight="1" x14ac:dyDescent="0.3">
      <c r="A31" s="31">
        <f t="shared" si="0"/>
        <v>2004</v>
      </c>
      <c r="B31" s="36">
        <f>IF(SUM('Telecom Cor NUTS II Tab'!B31)=0,"",'Telecom Cor NUTS II Tab'!B31/'BdP_Series Longas'!$F51*100)</f>
        <v>1133417.949095896</v>
      </c>
      <c r="C31" s="36">
        <f>IF(SUM('BdP_Series Longas'!B51*1000)=0,"",SUM('BdP_Series Longas'!B51*1000))</f>
        <v>39908900</v>
      </c>
      <c r="D31" s="44">
        <f>IF(SUM('BdP_Series Longas'!F51)=0,"",SUM('BdP_Series Longas'!F51))</f>
        <v>89.360268010393668</v>
      </c>
      <c r="E31" s="36">
        <f>IF(SUM('BdP_Series Longas'!C51*1000)=0,"",SUM('BdP_Series Longas'!C51*1000))</f>
        <v>183674500</v>
      </c>
    </row>
    <row r="32" spans="1:5" ht="20.100000000000001" customHeight="1" x14ac:dyDescent="0.3">
      <c r="A32" s="31">
        <f t="shared" si="0"/>
        <v>2005</v>
      </c>
      <c r="B32" s="36">
        <f>IF(SUM('Telecom Cor NUTS II Tab'!B32)=0,"",'Telecom Cor NUTS II Tab'!B32/'BdP_Series Longas'!$F52*100)</f>
        <v>1021848.2225456552</v>
      </c>
      <c r="C32" s="36">
        <f>IF(SUM('BdP_Series Longas'!B52*1000)=0,"",SUM('BdP_Series Longas'!B52*1000))</f>
        <v>39953000</v>
      </c>
      <c r="D32" s="44">
        <f>IF(SUM('BdP_Series Longas'!F52)=0,"",SUM('BdP_Series Longas'!F52))</f>
        <v>91.777338372587806</v>
      </c>
      <c r="E32" s="36">
        <f>IF(SUM('BdP_Series Longas'!C52*1000)=0,"",SUM('BdP_Series Longas'!C52*1000))</f>
        <v>185110599.99999997</v>
      </c>
    </row>
    <row r="33" spans="1:5" ht="20.100000000000001" customHeight="1" x14ac:dyDescent="0.3">
      <c r="A33" s="31">
        <f t="shared" si="0"/>
        <v>2006</v>
      </c>
      <c r="B33" s="36">
        <f>IF(SUM('Telecom Cor NUTS II Tab'!B33)=0,"",'Telecom Cor NUTS II Tab'!B33/'BdP_Series Longas'!$F53*100)</f>
        <v>960896.70059849392</v>
      </c>
      <c r="C33" s="36">
        <f>IF(SUM('BdP_Series Longas'!B53*1000)=0,"",SUM('BdP_Series Longas'!B53*1000))</f>
        <v>39650600</v>
      </c>
      <c r="D33" s="44">
        <f>IF(SUM('BdP_Series Longas'!F53)=0,"",SUM('BdP_Series Longas'!F53))</f>
        <v>94.483311727943601</v>
      </c>
      <c r="E33" s="36">
        <f>IF(SUM('BdP_Series Longas'!C53*1000)=0,"",SUM('BdP_Series Longas'!C53*1000))</f>
        <v>188118599.99999997</v>
      </c>
    </row>
    <row r="34" spans="1:5" ht="20.100000000000001" customHeight="1" x14ac:dyDescent="0.3">
      <c r="A34" s="31">
        <f t="shared" si="0"/>
        <v>2007</v>
      </c>
      <c r="B34" s="36">
        <f>IF(SUM('Telecom Cor NUTS II Tab'!B34)=0,"",'Telecom Cor NUTS II Tab'!B34/'BdP_Series Longas'!$F54*100)</f>
        <v>1510908.4056239582</v>
      </c>
      <c r="C34" s="36">
        <f>IF(SUM('BdP_Series Longas'!B54*1000)=0,"",SUM('BdP_Series Longas'!B54*1000))</f>
        <v>40874200</v>
      </c>
      <c r="D34" s="44">
        <f>IF(SUM('BdP_Series Longas'!F54)=0,"",SUM('BdP_Series Longas'!F54))</f>
        <v>96.639934237245001</v>
      </c>
      <c r="E34" s="36">
        <f>IF(SUM('BdP_Series Longas'!C54*1000)=0,"",SUM('BdP_Series Longas'!C54*1000))</f>
        <v>192834000</v>
      </c>
    </row>
    <row r="35" spans="1:5" ht="20.100000000000001" customHeight="1" x14ac:dyDescent="0.3">
      <c r="A35" s="31">
        <f t="shared" si="0"/>
        <v>2008</v>
      </c>
      <c r="B35" s="36">
        <f>IF(SUM('Telecom Cor NUTS II Tab'!B35)=0,"",'Telecom Cor NUTS II Tab'!B35/'BdP_Series Longas'!$F55*100)</f>
        <v>1246165.9491414977</v>
      </c>
      <c r="C35" s="36">
        <f>IF(SUM('BdP_Series Longas'!B55*1000)=0,"",SUM('BdP_Series Longas'!B55*1000))</f>
        <v>41047300</v>
      </c>
      <c r="D35" s="44">
        <f>IF(SUM('BdP_Series Longas'!F55)=0,"",SUM('BdP_Series Longas'!F55))</f>
        <v>99.711795903750058</v>
      </c>
      <c r="E35" s="36">
        <f>IF(SUM('BdP_Series Longas'!C55*1000)=0,"",SUM('BdP_Series Longas'!C55*1000))</f>
        <v>193449600</v>
      </c>
    </row>
    <row r="36" spans="1:5" ht="20.100000000000001" customHeight="1" x14ac:dyDescent="0.3">
      <c r="A36" s="31">
        <f t="shared" si="0"/>
        <v>2009</v>
      </c>
      <c r="B36" s="36">
        <f>IF(SUM('Telecom Cor NUTS II Tab'!B36)=0,"",'Telecom Cor NUTS II Tab'!B36/'BdP_Series Longas'!$F56*100)</f>
        <v>1995190.1060480105</v>
      </c>
      <c r="C36" s="36">
        <f>IF(SUM('BdP_Series Longas'!B56*1000)=0,"",SUM('BdP_Series Longas'!B56*1000))</f>
        <v>37953000</v>
      </c>
      <c r="D36" s="44">
        <f>IF(SUM('BdP_Series Longas'!F56)=0,"",SUM('BdP_Series Longas'!F56))</f>
        <v>97.99251706057494</v>
      </c>
      <c r="E36" s="36">
        <f>IF(SUM('BdP_Series Longas'!C56*1000)=0,"",SUM('BdP_Series Longas'!C56*1000))</f>
        <v>187410000</v>
      </c>
    </row>
    <row r="37" spans="1:5" ht="20.100000000000001" customHeight="1" x14ac:dyDescent="0.3">
      <c r="A37" s="31">
        <f t="shared" si="0"/>
        <v>2010</v>
      </c>
      <c r="B37" s="36">
        <f>IF(SUM('Telecom Cor NUTS II Tab'!B37)=0,"",'Telecom Cor NUTS II Tab'!B37/'BdP_Series Longas'!$F57*100)</f>
        <v>1948175.7476523723</v>
      </c>
      <c r="C37" s="36">
        <f>IF(SUM('BdP_Series Longas'!B57*1000)=0,"",SUM('BdP_Series Longas'!B57*1000))</f>
        <v>37525899.999999993</v>
      </c>
      <c r="D37" s="44">
        <f>IF(SUM('BdP_Series Longas'!F57)=0,"",SUM('BdP_Series Longas'!F57))</f>
        <v>98.473054610282517</v>
      </c>
      <c r="E37" s="36">
        <f>IF(SUM('BdP_Series Longas'!C57*1000)=0,"",SUM('BdP_Series Longas'!C57*1000))</f>
        <v>190666599.99999997</v>
      </c>
    </row>
    <row r="38" spans="1:5" ht="20.100000000000001" customHeight="1" x14ac:dyDescent="0.3">
      <c r="A38" s="31">
        <f t="shared" si="0"/>
        <v>2011</v>
      </c>
      <c r="B38" s="36">
        <f>IF(SUM('Telecom Cor NUTS II Tab'!B38)=0,"",'Telecom Cor NUTS II Tab'!B38/'BdP_Series Longas'!$F58*100)</f>
        <v>1624979.6685448848</v>
      </c>
      <c r="C38" s="36">
        <f>IF(SUM('BdP_Series Longas'!B58*1000)=0,"",SUM('BdP_Series Longas'!B58*1000))</f>
        <v>32800500</v>
      </c>
      <c r="D38" s="44">
        <f>IF(SUM('BdP_Series Longas'!F58)=0,"",SUM('BdP_Series Longas'!F58))</f>
        <v>98.893004679806708</v>
      </c>
      <c r="E38" s="36">
        <f>IF(SUM('BdP_Series Longas'!C58*1000)=0,"",SUM('BdP_Series Longas'!C58*1000))</f>
        <v>187432500</v>
      </c>
    </row>
    <row r="39" spans="1:5" ht="20.100000000000001" customHeight="1" x14ac:dyDescent="0.3">
      <c r="A39" s="31">
        <f t="shared" si="0"/>
        <v>2012</v>
      </c>
      <c r="B39" s="36">
        <f>IF(SUM('Telecom Cor NUTS II Tab'!B39)=0,"",'Telecom Cor NUTS II Tab'!B39/'BdP_Series Longas'!$F59*100)</f>
        <v>1389513.8374881682</v>
      </c>
      <c r="C39" s="36">
        <f>IF(SUM('BdP_Series Longas'!B59*1000)=0,"",SUM('BdP_Series Longas'!B59*1000))</f>
        <v>27318700</v>
      </c>
      <c r="D39" s="44">
        <f>IF(SUM('BdP_Series Longas'!F59)=0,"",SUM('BdP_Series Longas'!F59))</f>
        <v>97.484872999081205</v>
      </c>
      <c r="E39" s="36">
        <f>IF(SUM('BdP_Series Longas'!C59*1000)=0,"",SUM('BdP_Series Longas'!C59*1000))</f>
        <v>179827900</v>
      </c>
    </row>
    <row r="40" spans="1:5" ht="20.100000000000001" customHeight="1" x14ac:dyDescent="0.3">
      <c r="A40" s="31">
        <f t="shared" si="0"/>
        <v>2013</v>
      </c>
      <c r="B40" s="36">
        <f>IF(SUM('Telecom Cor NUTS II Tab'!B40)=0,"",'Telecom Cor NUTS II Tab'!B40/'BdP_Series Longas'!$F60*100)</f>
        <v>1486440.2663214719</v>
      </c>
      <c r="C40" s="36">
        <f>IF(SUM('BdP_Series Longas'!B60*1000)=0,"",SUM('BdP_Series Longas'!B60*1000))</f>
        <v>26005900</v>
      </c>
      <c r="D40" s="44">
        <f>IF(SUM('BdP_Series Longas'!F60)=0,"",SUM('BdP_Series Longas'!F60))</f>
        <v>96.709977351293347</v>
      </c>
      <c r="E40" s="36">
        <f>IF(SUM('BdP_Series Longas'!C60*1000)=0,"",SUM('BdP_Series Longas'!C60*1000))</f>
        <v>178168599.99999997</v>
      </c>
    </row>
    <row r="41" spans="1:5" ht="20.100000000000001" customHeight="1" x14ac:dyDescent="0.3">
      <c r="A41" s="31">
        <f t="shared" si="0"/>
        <v>2014</v>
      </c>
      <c r="B41" s="36">
        <f>IF(SUM('Telecom Cor NUTS II Tab'!B41)=0,"",'Telecom Cor NUTS II Tab'!B41/'BdP_Series Longas'!$F61*100)</f>
        <v>1189570.3474985657</v>
      </c>
      <c r="C41" s="36">
        <f>IF(SUM('BdP_Series Longas'!B61*1000)=0,"",SUM('BdP_Series Longas'!B61*1000))</f>
        <v>26601100</v>
      </c>
      <c r="D41" s="44">
        <f>IF(SUM('BdP_Series Longas'!F61)=0,"",SUM('BdP_Series Longas'!F61))</f>
        <v>97.7880613959573</v>
      </c>
      <c r="E41" s="36">
        <f>IF(SUM('BdP_Series Longas'!C61*1000)=0,"",SUM('BdP_Series Longas'!C61*1000))</f>
        <v>179580100</v>
      </c>
    </row>
    <row r="42" spans="1:5" ht="20.100000000000001" customHeight="1" x14ac:dyDescent="0.3">
      <c r="A42" s="31">
        <f t="shared" si="0"/>
        <v>2015</v>
      </c>
      <c r="B42" s="36">
        <f>IF(SUM('Telecom Cor NUTS II Tab'!B42)=0,"",'Telecom Cor NUTS II Tab'!B42/'BdP_Series Longas'!$F62*100)</f>
        <v>1203844.2149196274</v>
      </c>
      <c r="C42" s="36">
        <f>IF(SUM('BdP_Series Longas'!B62*1000)=0,"",SUM('BdP_Series Longas'!B62*1000))</f>
        <v>28175600.000000004</v>
      </c>
      <c r="D42" s="44">
        <f>IF(SUM('BdP_Series Longas'!F62)=0,"",SUM('BdP_Series Longas'!F62))</f>
        <v>98.973934894021781</v>
      </c>
      <c r="E42" s="36">
        <f>IF(SUM('BdP_Series Longas'!C62*1000)=0,"",SUM('BdP_Series Longas'!C62*1000))</f>
        <v>182798200</v>
      </c>
    </row>
    <row r="43" spans="1:5" ht="20.100000000000001" customHeight="1" x14ac:dyDescent="0.3">
      <c r="A43" s="31">
        <f t="shared" si="0"/>
        <v>2016</v>
      </c>
      <c r="B43" s="36">
        <f>IF(SUM('Telecom Cor NUTS II Tab'!B43)=0,"",'Telecom Cor NUTS II Tab'!B43/'BdP_Series Longas'!$F63*100)</f>
        <v>1200817.2621261589</v>
      </c>
      <c r="C43" s="36">
        <f>IF(SUM('BdP_Series Longas'!B63*1000)=0,"",SUM('BdP_Series Longas'!B63*1000))</f>
        <v>28893400</v>
      </c>
      <c r="D43" s="44">
        <f>IF(SUM('BdP_Series Longas'!F63)=0,"",SUM('BdP_Series Longas'!F63))</f>
        <v>99.999653900198652</v>
      </c>
      <c r="E43" s="36">
        <f>IF(SUM('BdP_Series Longas'!C63*1000)=0,"",SUM('BdP_Series Longas'!C63*1000))</f>
        <v>186489800</v>
      </c>
    </row>
    <row r="44" spans="1:5" ht="20.100000000000001" customHeight="1" x14ac:dyDescent="0.3">
      <c r="A44" s="31">
        <f t="shared" si="0"/>
        <v>2017</v>
      </c>
      <c r="B44" s="36">
        <f>IF(SUM('Telecom Cor NUTS II Tab'!B44)=0,"",'Telecom Cor NUTS II Tab'!B44/'BdP_Series Longas'!$F64*100)</f>
        <v>1232246.2649654977</v>
      </c>
      <c r="C44" s="36">
        <f>IF(SUM('BdP_Series Longas'!B64*1000)=0,"",SUM('BdP_Series Longas'!B64*1000))</f>
        <v>32213000</v>
      </c>
      <c r="D44" s="44">
        <f>IF(SUM('BdP_Series Longas'!F64)=0,"",SUM('BdP_Series Longas'!F64))</f>
        <v>102.09449601092726</v>
      </c>
      <c r="E44" s="36">
        <f>IF(SUM('BdP_Series Longas'!C64*1000)=0,"",SUM('BdP_Series Longas'!C64*1000))</f>
        <v>193028800.00000003</v>
      </c>
    </row>
    <row r="45" spans="1:5" ht="20.100000000000001" customHeight="1" x14ac:dyDescent="0.3">
      <c r="A45" s="31">
        <f t="shared" si="0"/>
        <v>2018</v>
      </c>
      <c r="B45" s="36">
        <f>IF(SUM('Telecom Cor NUTS II Tab'!B45)=0,"",'Telecom Cor NUTS II Tab'!B45/'BdP_Series Longas'!$F65*100)</f>
        <v>1139265.8202900989</v>
      </c>
      <c r="C45" s="36">
        <f>IF(SUM('BdP_Series Longas'!B65*1000)=0,"",SUM('BdP_Series Longas'!B65*1000))</f>
        <v>34204500</v>
      </c>
      <c r="D45" s="44">
        <f>IF(SUM('BdP_Series Longas'!F65)=0,"",SUM('BdP_Series Longas'!F65))</f>
        <v>105.11306991770088</v>
      </c>
      <c r="E45" s="36">
        <f>IF(SUM('BdP_Series Longas'!C65*1000)=0,"",SUM('BdP_Series Longas'!C65*1000))</f>
        <v>198528700</v>
      </c>
    </row>
    <row r="46" spans="1:5" ht="20.100000000000001" customHeight="1" x14ac:dyDescent="0.3">
      <c r="A46" s="31">
        <f t="shared" si="0"/>
        <v>2019</v>
      </c>
      <c r="B46" s="36">
        <f>IF(SUM('Telecom Cor NUTS II Tab'!B46)=0,"",'Telecom Cor NUTS II Tab'!B46/'BdP_Series Longas'!$F66*100)</f>
        <v>1114231.6759486082</v>
      </c>
      <c r="C46" s="36">
        <f>IF(SUM('BdP_Series Longas'!B66*1000)=0,"",SUM('BdP_Series Longas'!B66*1000))</f>
        <v>36047300</v>
      </c>
      <c r="D46" s="44">
        <f>IF(SUM('BdP_Series Longas'!F66)=0,"",SUM('BdP_Series Longas'!F66))</f>
        <v>107.67824497257767</v>
      </c>
      <c r="E46" s="36">
        <f>IF(SUM('BdP_Series Longas'!C66*1000)=0,"",SUM('BdP_Series Longas'!C66*1000))</f>
        <v>203854900</v>
      </c>
    </row>
    <row r="47" spans="1:5" ht="20.100000000000001" customHeight="1" x14ac:dyDescent="0.3">
      <c r="A47" s="31">
        <f t="shared" si="0"/>
        <v>2020</v>
      </c>
      <c r="B47" s="36">
        <f>IF(SUM('Telecom Cor NUTS II Tab'!B47)=0,"",'Telecom Cor NUTS II Tab'!B47/'BdP_Series Longas'!$F67*100)</f>
        <v>1359695.3517861592</v>
      </c>
      <c r="C47" s="36">
        <f>IF(SUM('BdP_Series Longas'!B67*1000)=0,"",SUM('BdP_Series Longas'!B67*1000))</f>
        <v>35262500</v>
      </c>
      <c r="D47" s="44">
        <f>IF(SUM('BdP_Series Longas'!F67)=0,"",SUM('BdP_Series Longas'!F67))</f>
        <v>109.20893300248137</v>
      </c>
      <c r="E47" s="36">
        <f>IF(SUM('BdP_Series Longas'!C67*1000)=0,"",SUM('BdP_Series Longas'!C67*1000))</f>
        <v>186933900.00000003</v>
      </c>
    </row>
    <row r="48" spans="1:5" ht="20.100000000000001" customHeight="1" x14ac:dyDescent="0.3">
      <c r="A48" s="31">
        <f t="shared" si="0"/>
        <v>2021</v>
      </c>
      <c r="B48" s="36">
        <f>IF(SUM('Telecom Cor NUTS II Tab'!B48)=0,"",'Telecom Cor NUTS II Tab'!B48/'BdP_Series Longas'!$F68*100)</f>
        <v>1467979.3552032965</v>
      </c>
      <c r="C48" s="36">
        <f>IF(SUM('BdP_Series Longas'!B68*1000)=0,"",SUM('BdP_Series Longas'!B68*1000))</f>
        <v>38106500</v>
      </c>
      <c r="D48" s="44">
        <f>IF(SUM('BdP_Series Longas'!F68)=0,"",SUM('BdP_Series Longas'!F68))</f>
        <v>114.5195701520738</v>
      </c>
      <c r="E48" s="36">
        <f>IF(SUM('BdP_Series Longas'!C68*1000)=0,"",SUM('BdP_Series Longas'!C68*1000))</f>
        <v>197659099.99999997</v>
      </c>
    </row>
    <row r="49" spans="1:5" ht="20.100000000000001" customHeight="1" x14ac:dyDescent="0.3">
      <c r="A49" s="31">
        <f t="shared" si="0"/>
        <v>2022</v>
      </c>
      <c r="B49" s="36">
        <f>IF(SUM('Telecom Cor NUTS II Tab'!B49)=0,"",'Telecom Cor NUTS II Tab'!B49/'BdP_Series Longas'!$F69*100)</f>
        <v>1271831.8896696821</v>
      </c>
      <c r="C49" s="36">
        <f>IF(SUM('BdP_Series Longas'!B69*1000)=0,"",SUM('BdP_Series Longas'!B69*1000))</f>
        <v>39248500</v>
      </c>
      <c r="D49" s="44">
        <f>IF(SUM('BdP_Series Longas'!F69)=0,"",SUM('BdP_Series Longas'!F69))</f>
        <v>123.99327362829153</v>
      </c>
      <c r="E49" s="36">
        <f>IF(SUM('BdP_Series Longas'!C69*1000)=0,"",SUM('BdP_Series Longas'!C69*1000))</f>
        <v>211154300</v>
      </c>
    </row>
    <row r="50" spans="1:5" ht="20.100000000000001" customHeight="1" x14ac:dyDescent="0.3">
      <c r="A50" s="31">
        <f t="shared" si="0"/>
        <v>2023</v>
      </c>
      <c r="B50" s="36">
        <f>IF(SUM('Telecom Cor NUTS II Tab'!B50)=0,"",'Telecom Cor NUTS II Tab'!B50/'BdP_Series Longas'!$F70*100)</f>
        <v>1210553.8075081923</v>
      </c>
      <c r="C50" s="36">
        <f>IF(SUM('BdP_Series Longas'!B70*1000)=0,"",SUM('BdP_Series Longas'!B70*1000))</f>
        <v>40249000</v>
      </c>
      <c r="D50" s="44">
        <f>IF(SUM('BdP_Series Longas'!F70)=0,"",SUM('BdP_Series Longas'!F70))</f>
        <v>127.88441948868294</v>
      </c>
      <c r="E50" s="36">
        <f>IF(SUM('BdP_Series Longas'!C70*1000)=0,"",SUM('BdP_Series Longas'!C70*1000))</f>
        <v>215929000</v>
      </c>
    </row>
    <row r="51" spans="1:5" ht="20.100000000000001" customHeight="1" thickBot="1" x14ac:dyDescent="0.35">
      <c r="A51" s="31"/>
      <c r="B51" s="36"/>
      <c r="C51" s="36"/>
      <c r="D51" s="44"/>
      <c r="E51" s="36"/>
    </row>
    <row r="52" spans="1:5" ht="71.400000000000006" customHeight="1" x14ac:dyDescent="0.3">
      <c r="A52" s="87" t="s">
        <v>84</v>
      </c>
      <c r="B52" s="87"/>
      <c r="C52" s="87"/>
      <c r="D52" s="87"/>
      <c r="E52" s="87"/>
    </row>
    <row r="53" spans="1:5" s="42" customFormat="1" x14ac:dyDescent="0.3">
      <c r="A53" s="84" t="str">
        <f>'Telecom Cor NUTS II Tab'!A53</f>
        <v>1996-2023:</v>
      </c>
      <c r="B53" s="84"/>
      <c r="C53" s="84"/>
      <c r="D53" s="84"/>
      <c r="E53" s="84"/>
    </row>
    <row r="54" spans="1:5" x14ac:dyDescent="0.3">
      <c r="A54" s="74" t="s">
        <v>135</v>
      </c>
      <c r="B54" s="74"/>
      <c r="C54" s="74"/>
      <c r="D54" s="74"/>
      <c r="E54" s="74"/>
    </row>
    <row r="55" spans="1:5" ht="15" customHeight="1" x14ac:dyDescent="0.3">
      <c r="A55" s="74" t="s">
        <v>61</v>
      </c>
      <c r="B55" s="74"/>
      <c r="C55" s="74"/>
      <c r="D55" s="74"/>
      <c r="E55" s="74"/>
    </row>
    <row r="56" spans="1:5" ht="57" customHeight="1" x14ac:dyDescent="0.3">
      <c r="A56" s="74" t="s">
        <v>67</v>
      </c>
      <c r="B56" s="74"/>
      <c r="C56" s="74"/>
      <c r="D56" s="74"/>
      <c r="E56" s="74"/>
    </row>
    <row r="57" spans="1:5" x14ac:dyDescent="0.3">
      <c r="A57" s="40"/>
    </row>
  </sheetData>
  <sheetProtection algorithmName="SHA-512" hashValue="PRVuDXhFIB709tVsTvrvY4mGqPv8rXxx4GQq0hewRr9IE/AHTKHRUmTybh9O/HSGJ+Rtaezyg/jYqFKLEw+yNA==" saltValue="j05UM3UXUxqgiu3Q/8VCwg==" spinCount="100000" sheet="1" objects="1" scenarios="1" autoFilter="0"/>
  <mergeCells count="8">
    <mergeCell ref="A55:E55"/>
    <mergeCell ref="A56:E56"/>
    <mergeCell ref="A1:E1"/>
    <mergeCell ref="A3:A4"/>
    <mergeCell ref="C3:E3"/>
    <mergeCell ref="A52:E52"/>
    <mergeCell ref="A53:E53"/>
    <mergeCell ref="A54:E54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90" fitToHeight="0" orientation="landscape" verticalDpi="300" r:id="rId1"/>
  <headerFooter alignWithMargins="0"/>
  <colBreaks count="1" manualBreakCount="1">
    <brk id="2" max="1048575" man="1"/>
  </col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Folha65">
    <tabColor rgb="FF92D050"/>
    <pageSetUpPr fitToPage="1"/>
  </sheetPr>
  <dimension ref="A1:CP48"/>
  <sheetViews>
    <sheetView showGridLines="0" zoomScaleNormal="100" workbookViewId="0">
      <pane ySplit="2" topLeftCell="A3" activePane="bottomLeft" state="frozen"/>
      <selection sqref="A1:J1"/>
      <selection pane="bottomLeft" activeCell="A44" sqref="A44:X44"/>
    </sheetView>
  </sheetViews>
  <sheetFormatPr defaultColWidth="7" defaultRowHeight="14.4" x14ac:dyDescent="0.3"/>
  <cols>
    <col min="1" max="27" width="9.109375" style="34" customWidth="1"/>
    <col min="28" max="30" width="11.5546875" style="34" customWidth="1"/>
    <col min="31" max="16384" width="7" style="34"/>
  </cols>
  <sheetData>
    <row r="1" spans="1:94" s="22" customFormat="1" ht="33" customHeight="1" x14ac:dyDescent="0.3">
      <c r="A1" s="85"/>
      <c r="B1" s="85"/>
    </row>
    <row r="2" spans="1:94" s="23" customFormat="1" ht="19.5" customHeight="1" x14ac:dyDescent="0.3">
      <c r="A2" s="86" t="str">
        <f>Telecom_Const_Dados_Graf!B1&amp; " - Investimento em Infraestruturas de Telecomunicações - Dados encadeados em volume (ano de referência = 2016)"</f>
        <v>Continente - Investimento em Infraestruturas de Telecomunicações - Dados encadeados em volume (ano de referência = 2016)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</row>
    <row r="3" spans="1:94" s="23" customFormat="1" ht="19.5" customHeight="1" x14ac:dyDescent="0.3"/>
    <row r="4" spans="1:94" s="30" customFormat="1" ht="30" customHeight="1" x14ac:dyDescent="0.3">
      <c r="C4" s="29"/>
      <c r="D4" s="29"/>
      <c r="F4" s="29"/>
      <c r="G4" s="29"/>
      <c r="I4" s="29"/>
      <c r="J4" s="29"/>
      <c r="L4" s="29"/>
      <c r="M4" s="29"/>
      <c r="O4" s="29"/>
      <c r="P4" s="29"/>
      <c r="R4" s="29"/>
      <c r="S4" s="29"/>
      <c r="U4" s="29"/>
      <c r="V4" s="29"/>
      <c r="X4" s="29"/>
      <c r="Y4" s="29"/>
      <c r="AA4" s="29"/>
      <c r="AB4" s="29"/>
      <c r="AD4" s="29"/>
      <c r="AE4" s="29"/>
      <c r="AG4" s="29"/>
      <c r="AH4" s="29"/>
      <c r="AJ4" s="29"/>
      <c r="AK4" s="29"/>
      <c r="AM4" s="29"/>
      <c r="AN4" s="29"/>
      <c r="AP4" s="29"/>
      <c r="AQ4" s="29"/>
      <c r="AS4" s="29"/>
      <c r="AT4" s="29"/>
      <c r="AV4" s="29"/>
      <c r="AW4" s="29"/>
      <c r="AY4" s="29"/>
      <c r="AZ4" s="29"/>
      <c r="BB4" s="29"/>
      <c r="BC4" s="29"/>
      <c r="BE4" s="29"/>
      <c r="BF4" s="29"/>
      <c r="BH4" s="29"/>
      <c r="BI4" s="29"/>
      <c r="BK4" s="29"/>
      <c r="BL4" s="29"/>
      <c r="BN4" s="29"/>
      <c r="BO4" s="29"/>
      <c r="BQ4" s="29"/>
      <c r="BR4" s="29"/>
      <c r="BT4" s="29"/>
      <c r="BU4" s="29"/>
      <c r="BW4" s="29"/>
      <c r="BX4" s="29"/>
      <c r="BZ4" s="29"/>
      <c r="CA4" s="29"/>
      <c r="CC4" s="29"/>
      <c r="CD4" s="29"/>
      <c r="CF4" s="29"/>
      <c r="CG4" s="29"/>
      <c r="CI4" s="29"/>
      <c r="CJ4" s="29"/>
      <c r="CL4" s="29"/>
      <c r="CM4" s="29"/>
      <c r="CO4" s="29"/>
      <c r="CP4" s="29"/>
    </row>
    <row r="5" spans="1:94" ht="20.100000000000001" customHeight="1" x14ac:dyDescent="0.3"/>
    <row r="6" spans="1:94" ht="20.100000000000001" customHeight="1" x14ac:dyDescent="0.3"/>
    <row r="7" spans="1:94" ht="20.100000000000001" customHeight="1" x14ac:dyDescent="0.3"/>
    <row r="8" spans="1:94" ht="20.100000000000001" customHeight="1" x14ac:dyDescent="0.3"/>
    <row r="9" spans="1:94" ht="20.100000000000001" customHeight="1" x14ac:dyDescent="0.3"/>
    <row r="10" spans="1:94" ht="20.100000000000001" customHeight="1" x14ac:dyDescent="0.3"/>
    <row r="11" spans="1:94" ht="20.100000000000001" customHeight="1" x14ac:dyDescent="0.3"/>
    <row r="12" spans="1:94" ht="20.100000000000001" customHeight="1" x14ac:dyDescent="0.3"/>
    <row r="13" spans="1:94" ht="20.100000000000001" customHeight="1" x14ac:dyDescent="0.3"/>
    <row r="14" spans="1:94" ht="20.100000000000001" customHeight="1" x14ac:dyDescent="0.3"/>
    <row r="15" spans="1:94" ht="20.100000000000001" customHeight="1" x14ac:dyDescent="0.3"/>
    <row r="16" spans="1:94" ht="20.100000000000001" customHeight="1" x14ac:dyDescent="0.3"/>
    <row r="17" s="34" customFormat="1" ht="20.100000000000001" customHeight="1" x14ac:dyDescent="0.3"/>
    <row r="18" s="34" customFormat="1" ht="20.100000000000001" customHeight="1" x14ac:dyDescent="0.3"/>
    <row r="19" s="34" customFormat="1" ht="20.100000000000001" customHeight="1" x14ac:dyDescent="0.3"/>
    <row r="20" s="34" customFormat="1" ht="20.100000000000001" customHeight="1" x14ac:dyDescent="0.3"/>
    <row r="21" s="34" customFormat="1" ht="20.100000000000001" customHeight="1" x14ac:dyDescent="0.3"/>
    <row r="22" s="34" customFormat="1" ht="20.100000000000001" customHeight="1" x14ac:dyDescent="0.3"/>
    <row r="23" s="34" customFormat="1" ht="20.100000000000001" customHeight="1" x14ac:dyDescent="0.3"/>
    <row r="24" s="34" customFormat="1" ht="20.100000000000001" customHeight="1" x14ac:dyDescent="0.3"/>
    <row r="25" s="34" customFormat="1" ht="20.100000000000001" customHeight="1" x14ac:dyDescent="0.3"/>
    <row r="26" s="34" customFormat="1" ht="20.100000000000001" customHeight="1" x14ac:dyDescent="0.3"/>
    <row r="27" s="34" customFormat="1" ht="20.100000000000001" customHeight="1" x14ac:dyDescent="0.3"/>
    <row r="28" s="34" customFormat="1" ht="20.100000000000001" customHeight="1" x14ac:dyDescent="0.3"/>
    <row r="29" s="34" customFormat="1" ht="20.100000000000001" customHeight="1" x14ac:dyDescent="0.3"/>
    <row r="30" s="34" customFormat="1" ht="20.100000000000001" customHeight="1" x14ac:dyDescent="0.3"/>
    <row r="31" s="34" customFormat="1" ht="20.100000000000001" customHeight="1" x14ac:dyDescent="0.3"/>
    <row r="32" s="34" customFormat="1" ht="20.100000000000001" customHeight="1" x14ac:dyDescent="0.3"/>
    <row r="33" spans="1:24" ht="20.100000000000001" customHeight="1" x14ac:dyDescent="0.3"/>
    <row r="34" spans="1:24" ht="20.100000000000001" customHeight="1" x14ac:dyDescent="0.3"/>
    <row r="35" spans="1:24" ht="20.100000000000001" customHeight="1" x14ac:dyDescent="0.3"/>
    <row r="36" spans="1:24" ht="20.100000000000001" customHeight="1" x14ac:dyDescent="0.3"/>
    <row r="37" spans="1:24" ht="20.100000000000001" customHeight="1" x14ac:dyDescent="0.3"/>
    <row r="38" spans="1:24" ht="20.100000000000001" customHeight="1" x14ac:dyDescent="0.3"/>
    <row r="39" spans="1:24" ht="20.100000000000001" customHeight="1" x14ac:dyDescent="0.3"/>
    <row r="40" spans="1:24" ht="20.100000000000001" customHeight="1" x14ac:dyDescent="0.3"/>
    <row r="41" spans="1:24" ht="20.100000000000001" customHeight="1" x14ac:dyDescent="0.3"/>
    <row r="42" spans="1:24" ht="20.100000000000001" customHeight="1" x14ac:dyDescent="0.3"/>
    <row r="43" spans="1:24" ht="46.5" customHeight="1" x14ac:dyDescent="0.3">
      <c r="A43" s="74" t="s">
        <v>84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</row>
    <row r="44" spans="1:24" x14ac:dyDescent="0.3">
      <c r="A44" s="84" t="str">
        <f>'Telecom Cor NUTS II Tab'!A53</f>
        <v>1996-2023: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</row>
    <row r="45" spans="1:24" x14ac:dyDescent="0.3">
      <c r="A45" s="74" t="s">
        <v>135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</row>
    <row r="46" spans="1:24" ht="15" customHeight="1" x14ac:dyDescent="0.3">
      <c r="A46" s="74" t="s">
        <v>61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</row>
    <row r="47" spans="1:24" ht="39" customHeight="1" x14ac:dyDescent="0.3">
      <c r="A47" s="74" t="s">
        <v>67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</row>
    <row r="48" spans="1:24" ht="54" customHeight="1" x14ac:dyDescent="0.3"/>
  </sheetData>
  <sheetProtection algorithmName="SHA-512" hashValue="aOKfDnsrgJLqAJArAI2YBQBeRcU8xXM1pSGE4Bb/aMN4EgvOy9KGBS91dWulT050uDLXZ6B9+y5riN9PqWszUA==" saltValue="xhhJ5lDrHnRKluxb7hJ4WA==" spinCount="100000" sheet="1" objects="1" scenarios="1" autoFilter="0"/>
  <mergeCells count="7">
    <mergeCell ref="A47:X47"/>
    <mergeCell ref="A1:B1"/>
    <mergeCell ref="A2:X2"/>
    <mergeCell ref="A43:X43"/>
    <mergeCell ref="A44:X44"/>
    <mergeCell ref="A46:X46"/>
    <mergeCell ref="A45:X45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56" fitToHeight="0" orientation="landscape" verticalDpi="300" r:id="rId1"/>
  <headerFooter alignWithMargins="0"/>
  <rowBreaks count="1" manualBreakCount="1">
    <brk id="22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75"/>
  <dimension ref="A1:V56"/>
  <sheetViews>
    <sheetView topLeftCell="O34" workbookViewId="0">
      <selection activeCell="A34" sqref="A1:XFD1048576"/>
    </sheetView>
  </sheetViews>
  <sheetFormatPr defaultRowHeight="14.4" x14ac:dyDescent="0.3"/>
  <cols>
    <col min="1" max="1" width="8.88671875" style="9"/>
    <col min="2" max="2" width="21" style="9" bestFit="1" customWidth="1"/>
    <col min="3" max="15" width="8.88671875" style="9"/>
    <col min="16" max="16" width="12.109375" style="9" bestFit="1" customWidth="1"/>
    <col min="17" max="17" width="10.109375" style="9" bestFit="1" customWidth="1"/>
    <col min="18" max="18" width="11.109375" style="9" bestFit="1" customWidth="1"/>
    <col min="19" max="19" width="8.88671875" style="9"/>
    <col min="20" max="20" width="5" style="9" bestFit="1" customWidth="1"/>
    <col min="21" max="21" width="5" style="10" bestFit="1" customWidth="1"/>
    <col min="22" max="22" width="11.44140625" style="9" bestFit="1" customWidth="1"/>
    <col min="23" max="16384" width="8.88671875" style="9"/>
  </cols>
  <sheetData>
    <row r="1" spans="1:22" x14ac:dyDescent="0.3">
      <c r="A1" s="9">
        <v>6</v>
      </c>
      <c r="B1" s="9" t="str">
        <f>VLOOKUP(A1,$A$5:$B$10,2,FALSE)</f>
        <v>Continente</v>
      </c>
      <c r="E1" s="9">
        <f>A1+1</f>
        <v>7</v>
      </c>
      <c r="P1" s="9">
        <v>7</v>
      </c>
      <c r="Q1" s="9">
        <v>8</v>
      </c>
      <c r="R1" s="9">
        <v>9</v>
      </c>
    </row>
    <row r="2" spans="1:22" x14ac:dyDescent="0.3">
      <c r="D2" s="70" t="s">
        <v>40</v>
      </c>
      <c r="E2" s="70"/>
      <c r="G2" s="70" t="s">
        <v>41</v>
      </c>
      <c r="H2" s="70"/>
      <c r="J2" s="70" t="s">
        <v>42</v>
      </c>
      <c r="K2" s="70"/>
      <c r="M2" s="70" t="s">
        <v>43</v>
      </c>
      <c r="N2" s="70"/>
    </row>
    <row r="3" spans="1:22" x14ac:dyDescent="0.3">
      <c r="U3" s="9"/>
      <c r="V3" s="10"/>
    </row>
    <row r="4" spans="1:22" x14ac:dyDescent="0.3">
      <c r="D4" s="12"/>
      <c r="E4" s="11" t="str">
        <f>HLOOKUP(B1,'AE Cor NUTS II Tab'!$B$4:$I$42,1,FALSE)</f>
        <v>Continente</v>
      </c>
      <c r="G4" s="12"/>
      <c r="H4" s="11" t="str">
        <f>E4</f>
        <v>Continente</v>
      </c>
      <c r="J4" s="12"/>
      <c r="K4" s="11" t="str">
        <f>H4</f>
        <v>Continente</v>
      </c>
      <c r="M4" s="12"/>
      <c r="N4" s="11" t="str">
        <f>K4</f>
        <v>Continente</v>
      </c>
      <c r="P4" s="11" t="s">
        <v>32</v>
      </c>
      <c r="Q4" s="11" t="s">
        <v>37</v>
      </c>
      <c r="R4" s="11" t="s">
        <v>38</v>
      </c>
      <c r="T4" s="9">
        <f>MAX(T5:T500)</f>
        <v>2023</v>
      </c>
      <c r="U4" s="9"/>
      <c r="V4" s="10" t="s">
        <v>32</v>
      </c>
    </row>
    <row r="5" spans="1:22" x14ac:dyDescent="0.3">
      <c r="A5" s="9">
        <v>1</v>
      </c>
      <c r="B5" s="9" t="s">
        <v>0</v>
      </c>
      <c r="D5" s="13">
        <f t="shared" ref="D5:D43" si="0">D6-1</f>
        <v>1983</v>
      </c>
      <c r="E5" s="9">
        <f>VLOOKUP($D5,'AE Cor NUTS II Tab'!$A$5:$I$509,E$1,FALSE)</f>
        <v>17382</v>
      </c>
      <c r="G5" s="13">
        <f>D5</f>
        <v>1983</v>
      </c>
      <c r="H5" s="14">
        <f>IF(SUM(E5)=0,"",E5/P5)</f>
        <v>1</v>
      </c>
      <c r="J5" s="13">
        <f>G5</f>
        <v>1983</v>
      </c>
      <c r="K5" s="14">
        <f>IF(SUM(E5)=0,"",E5/Q5)</f>
        <v>3.5931782945736435E-3</v>
      </c>
      <c r="M5" s="13">
        <f>J5</f>
        <v>1983</v>
      </c>
      <c r="N5" s="14">
        <f>IF(SUM(E5)=0,"",E5/R5)</f>
        <v>1.1257772020725389E-3</v>
      </c>
      <c r="P5" s="15">
        <f>VLOOKUP($D5,'AE Cor NUTS II Tab'!$A$5:$I$509,P$1,FALSE)</f>
        <v>17382</v>
      </c>
      <c r="Q5" s="15">
        <f>VLOOKUP($D5,'AE Cor NUTS II Tab'!$A$5:$I$509,Q$1,FALSE)</f>
        <v>4837500</v>
      </c>
      <c r="R5" s="15">
        <f>VLOOKUP($D5,'AE Cor NUTS II Tab'!$A$5:$I$509,R$1,FALSE)</f>
        <v>15440000</v>
      </c>
      <c r="T5" s="9">
        <f>IF(SUM(V5)&gt;0,U5,"")</f>
        <v>1978</v>
      </c>
      <c r="U5" s="9">
        <v>1978</v>
      </c>
      <c r="V5" s="10">
        <f>IFERROR(VLOOKUP($U5,'AE Cor NUTS II Tab'!$A$5:$I$52,7,FALSE),"")</f>
        <v>5430</v>
      </c>
    </row>
    <row r="6" spans="1:22" x14ac:dyDescent="0.3">
      <c r="A6" s="9">
        <v>2</v>
      </c>
      <c r="B6" s="9" t="s">
        <v>1</v>
      </c>
      <c r="D6" s="13">
        <f t="shared" si="0"/>
        <v>1984</v>
      </c>
      <c r="E6" s="9">
        <f>VLOOKUP($D6,'AE Cor NUTS II Tab'!$A$5:$I$509,E$1,FALSE)</f>
        <v>10798</v>
      </c>
      <c r="G6" s="13">
        <f t="shared" ref="G6:G45" si="1">D6</f>
        <v>1984</v>
      </c>
      <c r="H6" s="14">
        <f t="shared" ref="H6:H44" si="2">IF(SUM(E6)=0,"",E6/P6)</f>
        <v>1</v>
      </c>
      <c r="J6" s="13">
        <f t="shared" ref="J6:J45" si="3">G6</f>
        <v>1984</v>
      </c>
      <c r="K6" s="14">
        <f t="shared" ref="K6:K44" si="4">IF(SUM(E6)=0,"",E6/Q6)</f>
        <v>2.0625370083853837E-3</v>
      </c>
      <c r="M6" s="13">
        <f t="shared" ref="M6:M45" si="5">J6</f>
        <v>1984</v>
      </c>
      <c r="N6" s="14">
        <f t="shared" ref="N6:N44" si="6">IF(SUM(E6)=0,"",E6/R6)</f>
        <v>5.6984537442609107E-4</v>
      </c>
      <c r="P6" s="15">
        <f>VLOOKUP(D6,'AE Cor NUTS II Tab'!$A$5:$I$509,7,FALSE)</f>
        <v>10798</v>
      </c>
      <c r="Q6" s="15">
        <f>VLOOKUP($D6,'AE Cor NUTS II Tab'!$A$5:$I$509,Q$1,FALSE)</f>
        <v>5235300</v>
      </c>
      <c r="R6" s="15">
        <f>VLOOKUP($D6,'AE Cor NUTS II Tab'!$A$5:$I$509,R$1,FALSE)</f>
        <v>18949000</v>
      </c>
      <c r="T6" s="9">
        <f t="shared" ref="T6:T56" si="7">IF(SUM(V6)&gt;0,U6,"")</f>
        <v>1979</v>
      </c>
      <c r="U6" s="9">
        <v>1979</v>
      </c>
      <c r="V6" s="10">
        <f>IFERROR(VLOOKUP($U6,'AE Cor NUTS II Tab'!$A$5:$I$52,7,FALSE),"")</f>
        <v>7426</v>
      </c>
    </row>
    <row r="7" spans="1:22" x14ac:dyDescent="0.3">
      <c r="A7" s="9">
        <v>3</v>
      </c>
      <c r="B7" s="9" t="s">
        <v>33</v>
      </c>
      <c r="D7" s="13">
        <f t="shared" si="0"/>
        <v>1985</v>
      </c>
      <c r="E7" s="9">
        <f>VLOOKUP($D7,'AE Cor NUTS II Tab'!$A$5:$I$509,E$1,FALSE)</f>
        <v>978</v>
      </c>
      <c r="G7" s="13">
        <f t="shared" si="1"/>
        <v>1985</v>
      </c>
      <c r="H7" s="14">
        <f t="shared" si="2"/>
        <v>1</v>
      </c>
      <c r="J7" s="13">
        <f t="shared" si="3"/>
        <v>1985</v>
      </c>
      <c r="K7" s="14">
        <f t="shared" si="4"/>
        <v>1.6301630163016303E-4</v>
      </c>
      <c r="M7" s="13">
        <f t="shared" si="5"/>
        <v>1985</v>
      </c>
      <c r="N7" s="14">
        <f t="shared" si="6"/>
        <v>4.2106713394498578E-5</v>
      </c>
      <c r="P7" s="15">
        <f>VLOOKUP(D7,'AE Cor NUTS II Tab'!$A$5:$I$509,7,FALSE)</f>
        <v>978</v>
      </c>
      <c r="Q7" s="15">
        <f>VLOOKUP($D7,'AE Cor NUTS II Tab'!$A$5:$I$509,Q$1,FALSE)</f>
        <v>5999400</v>
      </c>
      <c r="R7" s="15">
        <f>VLOOKUP($D7,'AE Cor NUTS II Tab'!$A$5:$I$509,R$1,FALSE)</f>
        <v>23226699.999999996</v>
      </c>
      <c r="T7" s="9">
        <f t="shared" si="7"/>
        <v>1980</v>
      </c>
      <c r="U7" s="9">
        <v>1980</v>
      </c>
      <c r="V7" s="10">
        <f>IFERROR(VLOOKUP($U7,'AE Cor NUTS II Tab'!$A$5:$I$52,7,FALSE),"")</f>
        <v>5211</v>
      </c>
    </row>
    <row r="8" spans="1:22" x14ac:dyDescent="0.3">
      <c r="A8" s="9">
        <v>4</v>
      </c>
      <c r="B8" s="9" t="s">
        <v>2</v>
      </c>
      <c r="D8" s="13">
        <f t="shared" si="0"/>
        <v>1986</v>
      </c>
      <c r="E8" s="9">
        <f>VLOOKUP($D8,'AE Cor NUTS II Tab'!$A$5:$I$509,E$1,FALSE)</f>
        <v>4765</v>
      </c>
      <c r="G8" s="13">
        <f t="shared" si="1"/>
        <v>1986</v>
      </c>
      <c r="H8" s="14">
        <f t="shared" si="2"/>
        <v>1</v>
      </c>
      <c r="J8" s="13">
        <f t="shared" si="3"/>
        <v>1986</v>
      </c>
      <c r="K8" s="14">
        <f t="shared" si="4"/>
        <v>6.7462340015856834E-4</v>
      </c>
      <c r="M8" s="13">
        <f t="shared" si="5"/>
        <v>1986</v>
      </c>
      <c r="N8" s="14">
        <f t="shared" si="6"/>
        <v>1.6818082350366715E-4</v>
      </c>
      <c r="P8" s="15">
        <f>VLOOKUP(D8,'AE Cor NUTS II Tab'!$A$5:$I$509,7,FALSE)</f>
        <v>4765</v>
      </c>
      <c r="Q8" s="15">
        <f>VLOOKUP($D8,'AE Cor NUTS II Tab'!$A$5:$I$509,Q$1,FALSE)</f>
        <v>7063200</v>
      </c>
      <c r="R8" s="15">
        <f>VLOOKUP($D8,'AE Cor NUTS II Tab'!$A$5:$I$509,R$1,FALSE)</f>
        <v>28332600</v>
      </c>
      <c r="T8" s="9">
        <f t="shared" si="7"/>
        <v>1981</v>
      </c>
      <c r="U8" s="9">
        <v>1981</v>
      </c>
      <c r="V8" s="10">
        <f>IFERROR(VLOOKUP($U8,'AE Cor NUTS II Tab'!$A$5:$I$52,7,FALSE),"")</f>
        <v>10877</v>
      </c>
    </row>
    <row r="9" spans="1:22" x14ac:dyDescent="0.3">
      <c r="A9" s="9">
        <v>5</v>
      </c>
      <c r="B9" s="9" t="s">
        <v>3</v>
      </c>
      <c r="D9" s="13">
        <f t="shared" si="0"/>
        <v>1987</v>
      </c>
      <c r="E9" s="9">
        <f>VLOOKUP($D9,'AE Cor NUTS II Tab'!$A$5:$I$509,E$1,FALSE)</f>
        <v>17124</v>
      </c>
      <c r="G9" s="13">
        <f t="shared" si="1"/>
        <v>1987</v>
      </c>
      <c r="H9" s="14">
        <f t="shared" si="2"/>
        <v>1</v>
      </c>
      <c r="J9" s="13">
        <f t="shared" si="3"/>
        <v>1987</v>
      </c>
      <c r="K9" s="14">
        <f t="shared" si="4"/>
        <v>1.859828614251735E-3</v>
      </c>
      <c r="M9" s="13">
        <f t="shared" si="5"/>
        <v>1987</v>
      </c>
      <c r="N9" s="14">
        <f t="shared" si="6"/>
        <v>5.1103451363086977E-4</v>
      </c>
      <c r="P9" s="15">
        <f>VLOOKUP(D9,'AE Cor NUTS II Tab'!$A$5:$I$509,7,FALSE)</f>
        <v>17124</v>
      </c>
      <c r="Q9" s="15">
        <f>VLOOKUP($D9,'AE Cor NUTS II Tab'!$A$5:$I$509,Q$1,FALSE)</f>
        <v>9207300</v>
      </c>
      <c r="R9" s="15">
        <f>VLOOKUP($D9,'AE Cor NUTS II Tab'!$A$5:$I$509,R$1,FALSE)</f>
        <v>33508500</v>
      </c>
      <c r="T9" s="9">
        <f t="shared" si="7"/>
        <v>1982</v>
      </c>
      <c r="U9" s="9">
        <v>1982</v>
      </c>
      <c r="V9" s="10">
        <f>IFERROR(VLOOKUP($U9,'AE Cor NUTS II Tab'!$A$5:$I$52,7,FALSE),"")</f>
        <v>19335</v>
      </c>
    </row>
    <row r="10" spans="1:22" x14ac:dyDescent="0.3">
      <c r="A10" s="9">
        <v>6</v>
      </c>
      <c r="B10" s="9" t="s">
        <v>32</v>
      </c>
      <c r="D10" s="13">
        <f t="shared" si="0"/>
        <v>1988</v>
      </c>
      <c r="E10" s="9">
        <f>VLOOKUP($D10,'AE Cor NUTS II Tab'!$A$5:$I$509,E$1,FALSE)</f>
        <v>26273</v>
      </c>
      <c r="G10" s="13">
        <f t="shared" si="1"/>
        <v>1988</v>
      </c>
      <c r="H10" s="14">
        <f t="shared" si="2"/>
        <v>1</v>
      </c>
      <c r="J10" s="13">
        <f t="shared" si="3"/>
        <v>1988</v>
      </c>
      <c r="K10" s="14">
        <f t="shared" si="4"/>
        <v>2.244864827916197E-3</v>
      </c>
      <c r="M10" s="13">
        <f t="shared" si="5"/>
        <v>1988</v>
      </c>
      <c r="N10" s="14">
        <f t="shared" si="6"/>
        <v>6.5607379550414776E-4</v>
      </c>
      <c r="P10" s="15">
        <f>VLOOKUP(D10,'AE Cor NUTS II Tab'!$A$5:$I$509,7,FALSE)</f>
        <v>26273</v>
      </c>
      <c r="Q10" s="15">
        <f>VLOOKUP($D10,'AE Cor NUTS II Tab'!$A$5:$I$509,Q$1,FALSE)</f>
        <v>11703599.999999998</v>
      </c>
      <c r="R10" s="15">
        <f>VLOOKUP($D10,'AE Cor NUTS II Tab'!$A$5:$I$509,R$1,FALSE)</f>
        <v>40045800</v>
      </c>
      <c r="T10" s="9">
        <f t="shared" si="7"/>
        <v>1983</v>
      </c>
      <c r="U10" s="9">
        <v>1983</v>
      </c>
      <c r="V10" s="10">
        <f>IFERROR(VLOOKUP($U10,'AE Cor NUTS II Tab'!$A$5:$I$52,7,FALSE),"")</f>
        <v>17382</v>
      </c>
    </row>
    <row r="11" spans="1:22" x14ac:dyDescent="0.3">
      <c r="D11" s="13">
        <f t="shared" si="0"/>
        <v>1989</v>
      </c>
      <c r="E11" s="9">
        <f>VLOOKUP($D11,'AE Cor NUTS II Tab'!$A$5:$I$509,E$1,FALSE)</f>
        <v>41925</v>
      </c>
      <c r="G11" s="13">
        <f t="shared" si="1"/>
        <v>1989</v>
      </c>
      <c r="H11" s="14">
        <f t="shared" si="2"/>
        <v>1</v>
      </c>
      <c r="J11" s="13">
        <f t="shared" si="3"/>
        <v>1989</v>
      </c>
      <c r="K11" s="14">
        <f t="shared" si="4"/>
        <v>3.1265847328699704E-3</v>
      </c>
      <c r="M11" s="13">
        <f t="shared" si="5"/>
        <v>1989</v>
      </c>
      <c r="N11" s="14">
        <f t="shared" si="6"/>
        <v>8.8784086842166562E-4</v>
      </c>
      <c r="P11" s="15">
        <f>VLOOKUP(D11,'AE Cor NUTS II Tab'!$A$5:$I$509,7,FALSE)</f>
        <v>41925</v>
      </c>
      <c r="Q11" s="15">
        <f>VLOOKUP($D11,'AE Cor NUTS II Tab'!$A$5:$I$509,Q$1,FALSE)</f>
        <v>13409199.999999998</v>
      </c>
      <c r="R11" s="15">
        <f>VLOOKUP($D11,'AE Cor NUTS II Tab'!$A$5:$I$509,R$1,FALSE)</f>
        <v>47221300</v>
      </c>
      <c r="T11" s="9">
        <f t="shared" si="7"/>
        <v>1984</v>
      </c>
      <c r="U11" s="9">
        <v>1984</v>
      </c>
      <c r="V11" s="10">
        <f>IFERROR(VLOOKUP($U11,'AE Cor NUTS II Tab'!$A$5:$I$52,7,FALSE),"")</f>
        <v>10798</v>
      </c>
    </row>
    <row r="12" spans="1:22" x14ac:dyDescent="0.3">
      <c r="D12" s="13">
        <f t="shared" si="0"/>
        <v>1990</v>
      </c>
      <c r="E12" s="9">
        <f>VLOOKUP($D12,'AE Cor NUTS II Tab'!$A$5:$I$509,E$1,FALSE)</f>
        <v>96511</v>
      </c>
      <c r="G12" s="13">
        <f t="shared" si="1"/>
        <v>1990</v>
      </c>
      <c r="H12" s="14">
        <f t="shared" si="2"/>
        <v>1</v>
      </c>
      <c r="J12" s="13">
        <f t="shared" si="3"/>
        <v>1990</v>
      </c>
      <c r="K12" s="14">
        <f t="shared" si="4"/>
        <v>6.2808556609114993E-3</v>
      </c>
      <c r="M12" s="13">
        <f t="shared" si="5"/>
        <v>1990</v>
      </c>
      <c r="N12" s="14">
        <f t="shared" si="6"/>
        <v>1.7023742326959712E-3</v>
      </c>
      <c r="P12" s="15">
        <f>VLOOKUP(D12,'AE Cor NUTS II Tab'!$A$5:$I$509,7,FALSE)</f>
        <v>96511</v>
      </c>
      <c r="Q12" s="15">
        <f>VLOOKUP($D12,'AE Cor NUTS II Tab'!$A$5:$I$509,Q$1,FALSE)</f>
        <v>15365900</v>
      </c>
      <c r="R12" s="15">
        <f>VLOOKUP($D12,'AE Cor NUTS II Tab'!$A$5:$I$509,R$1,FALSE)</f>
        <v>56692000</v>
      </c>
      <c r="T12" s="9">
        <f t="shared" si="7"/>
        <v>1985</v>
      </c>
      <c r="U12" s="9">
        <v>1985</v>
      </c>
      <c r="V12" s="10">
        <f>IFERROR(VLOOKUP($U12,'AE Cor NUTS II Tab'!$A$5:$I$52,7,FALSE),"")</f>
        <v>978</v>
      </c>
    </row>
    <row r="13" spans="1:22" x14ac:dyDescent="0.3">
      <c r="D13" s="13">
        <f t="shared" si="0"/>
        <v>1991</v>
      </c>
      <c r="E13" s="9">
        <f>VLOOKUP($D13,'AE Cor NUTS II Tab'!$A$5:$I$509,E$1,FALSE)</f>
        <v>194241</v>
      </c>
      <c r="G13" s="13">
        <f t="shared" si="1"/>
        <v>1991</v>
      </c>
      <c r="H13" s="14">
        <f t="shared" si="2"/>
        <v>1</v>
      </c>
      <c r="J13" s="13">
        <f t="shared" si="3"/>
        <v>1991</v>
      </c>
      <c r="K13" s="14">
        <f t="shared" si="4"/>
        <v>1.1178501752386872E-2</v>
      </c>
      <c r="M13" s="13">
        <f t="shared" si="5"/>
        <v>1991</v>
      </c>
      <c r="N13" s="14">
        <f t="shared" si="6"/>
        <v>2.9880794335231131E-3</v>
      </c>
      <c r="P13" s="15">
        <f>VLOOKUP(D13,'AE Cor NUTS II Tab'!$A$5:$I$509,7,FALSE)</f>
        <v>194241</v>
      </c>
      <c r="Q13" s="15">
        <f>VLOOKUP($D13,'AE Cor NUTS II Tab'!$A$5:$I$509,Q$1,FALSE)</f>
        <v>17376300</v>
      </c>
      <c r="R13" s="15">
        <f>VLOOKUP($D13,'AE Cor NUTS II Tab'!$A$5:$I$509,R$1,FALSE)</f>
        <v>65005299.999999993</v>
      </c>
      <c r="T13" s="9">
        <f t="shared" si="7"/>
        <v>1986</v>
      </c>
      <c r="U13" s="9">
        <v>1986</v>
      </c>
      <c r="V13" s="10">
        <f>IFERROR(VLOOKUP($U13,'AE Cor NUTS II Tab'!$A$5:$I$52,7,FALSE),"")</f>
        <v>4765</v>
      </c>
    </row>
    <row r="14" spans="1:22" x14ac:dyDescent="0.3">
      <c r="D14" s="13">
        <f t="shared" si="0"/>
        <v>1992</v>
      </c>
      <c r="E14" s="9">
        <f>VLOOKUP($D14,'AE Cor NUTS II Tab'!$A$5:$I$509,E$1,FALSE)</f>
        <v>256421</v>
      </c>
      <c r="G14" s="13">
        <f t="shared" si="1"/>
        <v>1992</v>
      </c>
      <c r="H14" s="14">
        <f t="shared" si="2"/>
        <v>1</v>
      </c>
      <c r="J14" s="13">
        <f t="shared" si="3"/>
        <v>1992</v>
      </c>
      <c r="K14" s="14">
        <f t="shared" si="4"/>
        <v>1.3189023762987346E-2</v>
      </c>
      <c r="M14" s="13">
        <f t="shared" si="5"/>
        <v>1992</v>
      </c>
      <c r="N14" s="14">
        <f t="shared" si="6"/>
        <v>3.5146578286566442E-3</v>
      </c>
      <c r="P14" s="15">
        <f>VLOOKUP(D14,'AE Cor NUTS II Tab'!$A$5:$I$509,7,FALSE)</f>
        <v>256421</v>
      </c>
      <c r="Q14" s="15">
        <f>VLOOKUP($D14,'AE Cor NUTS II Tab'!$A$5:$I$509,Q$1,FALSE)</f>
        <v>19442000</v>
      </c>
      <c r="R14" s="15">
        <f>VLOOKUP($D14,'AE Cor NUTS II Tab'!$A$5:$I$509,R$1,FALSE)</f>
        <v>72957600</v>
      </c>
      <c r="T14" s="9">
        <f t="shared" si="7"/>
        <v>1987</v>
      </c>
      <c r="U14" s="9">
        <v>1987</v>
      </c>
      <c r="V14" s="10">
        <f>IFERROR(VLOOKUP($U14,'AE Cor NUTS II Tab'!$A$5:$I$52,7,FALSE),"")</f>
        <v>17124</v>
      </c>
    </row>
    <row r="15" spans="1:22" x14ac:dyDescent="0.3">
      <c r="D15" s="13">
        <f t="shared" si="0"/>
        <v>1993</v>
      </c>
      <c r="E15" s="9">
        <f>VLOOKUP($D15,'AE Cor NUTS II Tab'!$A$5:$I$509,E$1,FALSE)</f>
        <v>103460</v>
      </c>
      <c r="G15" s="13">
        <f t="shared" si="1"/>
        <v>1993</v>
      </c>
      <c r="H15" s="14">
        <f t="shared" si="2"/>
        <v>1</v>
      </c>
      <c r="J15" s="13">
        <f t="shared" si="3"/>
        <v>1993</v>
      </c>
      <c r="K15" s="14">
        <f t="shared" si="4"/>
        <v>5.5764265810026355E-3</v>
      </c>
      <c r="M15" s="13">
        <f t="shared" si="5"/>
        <v>1993</v>
      </c>
      <c r="N15" s="14">
        <f t="shared" si="6"/>
        <v>1.3601507130076736E-3</v>
      </c>
      <c r="P15" s="15">
        <f>VLOOKUP(D15,'AE Cor NUTS II Tab'!$A$5:$I$509,7,FALSE)</f>
        <v>103460</v>
      </c>
      <c r="Q15" s="15">
        <f>VLOOKUP($D15,'AE Cor NUTS II Tab'!$A$5:$I$509,Q$1,FALSE)</f>
        <v>18553100</v>
      </c>
      <c r="R15" s="15">
        <f>VLOOKUP($D15,'AE Cor NUTS II Tab'!$A$5:$I$509,R$1,FALSE)</f>
        <v>76065100</v>
      </c>
      <c r="T15" s="9">
        <f t="shared" si="7"/>
        <v>1988</v>
      </c>
      <c r="U15" s="9">
        <v>1988</v>
      </c>
      <c r="V15" s="10">
        <f>IFERROR(VLOOKUP($U15,'AE Cor NUTS II Tab'!$A$5:$I$52,7,FALSE),"")</f>
        <v>26273</v>
      </c>
    </row>
    <row r="16" spans="1:22" x14ac:dyDescent="0.3">
      <c r="D16" s="13">
        <f t="shared" si="0"/>
        <v>1994</v>
      </c>
      <c r="E16" s="9">
        <f>VLOOKUP($D16,'AE Cor NUTS II Tab'!$A$5:$I$509,E$1,FALSE)</f>
        <v>191205</v>
      </c>
      <c r="G16" s="13">
        <f t="shared" si="1"/>
        <v>1994</v>
      </c>
      <c r="H16" s="14">
        <f t="shared" si="2"/>
        <v>1</v>
      </c>
      <c r="J16" s="13">
        <f t="shared" si="3"/>
        <v>1994</v>
      </c>
      <c r="K16" s="14">
        <f t="shared" si="4"/>
        <v>9.9404214170968706E-3</v>
      </c>
      <c r="M16" s="13">
        <f t="shared" si="5"/>
        <v>1994</v>
      </c>
      <c r="N16" s="14">
        <f t="shared" si="6"/>
        <v>2.3185131831674529E-3</v>
      </c>
      <c r="P16" s="15">
        <f>VLOOKUP(D16,'AE Cor NUTS II Tab'!$A$5:$I$509,7,FALSE)</f>
        <v>191205</v>
      </c>
      <c r="Q16" s="15">
        <f>VLOOKUP($D16,'AE Cor NUTS II Tab'!$A$5:$I$509,Q$1,FALSE)</f>
        <v>19235100</v>
      </c>
      <c r="R16" s="15">
        <f>VLOOKUP($D16,'AE Cor NUTS II Tab'!$A$5:$I$509,R$1,FALSE)</f>
        <v>82468799.999999985</v>
      </c>
      <c r="T16" s="9">
        <f t="shared" si="7"/>
        <v>1989</v>
      </c>
      <c r="U16" s="9">
        <v>1989</v>
      </c>
      <c r="V16" s="10">
        <f>IFERROR(VLOOKUP($U16,'AE Cor NUTS II Tab'!$A$5:$I$52,7,FALSE),"")</f>
        <v>41925</v>
      </c>
    </row>
    <row r="17" spans="4:22" x14ac:dyDescent="0.3">
      <c r="D17" s="13">
        <f t="shared" si="0"/>
        <v>1995</v>
      </c>
      <c r="E17" s="9">
        <f>VLOOKUP($D17,'AE Cor NUTS II Tab'!$A$5:$I$509,E$1,FALSE)</f>
        <v>284958</v>
      </c>
      <c r="G17" s="13">
        <f t="shared" si="1"/>
        <v>1995</v>
      </c>
      <c r="H17" s="14">
        <f t="shared" si="2"/>
        <v>1</v>
      </c>
      <c r="J17" s="13">
        <f t="shared" si="3"/>
        <v>1995</v>
      </c>
      <c r="K17" s="14">
        <f t="shared" si="4"/>
        <v>1.374802192288394E-2</v>
      </c>
      <c r="M17" s="13">
        <f t="shared" si="5"/>
        <v>1995</v>
      </c>
      <c r="N17" s="14">
        <f t="shared" si="6"/>
        <v>3.2007467263328862E-3</v>
      </c>
      <c r="P17" s="15">
        <f>VLOOKUP(D17,'AE Cor NUTS II Tab'!$A$5:$I$509,7,FALSE)</f>
        <v>284958</v>
      </c>
      <c r="Q17" s="15">
        <f>VLOOKUP($D17,'AE Cor NUTS II Tab'!$A$5:$I$509,Q$1,FALSE)</f>
        <v>20727200</v>
      </c>
      <c r="R17" s="15">
        <f>VLOOKUP($D17,'AE Cor NUTS II Tab'!$A$5:$I$509,R$1,FALSE)</f>
        <v>89028600</v>
      </c>
      <c r="T17" s="9">
        <f t="shared" si="7"/>
        <v>1990</v>
      </c>
      <c r="U17" s="9">
        <v>1990</v>
      </c>
      <c r="V17" s="10">
        <f>IFERROR(VLOOKUP($U17,'AE Cor NUTS II Tab'!$A$5:$I$52,7,FALSE),"")</f>
        <v>96511</v>
      </c>
    </row>
    <row r="18" spans="4:22" x14ac:dyDescent="0.3">
      <c r="D18" s="13">
        <f t="shared" si="0"/>
        <v>1996</v>
      </c>
      <c r="E18" s="9">
        <f>VLOOKUP($D18,'AE Cor NUTS II Tab'!$A$5:$I$509,E$1,FALSE)</f>
        <v>288824</v>
      </c>
      <c r="G18" s="13">
        <f t="shared" si="1"/>
        <v>1996</v>
      </c>
      <c r="H18" s="14">
        <f t="shared" si="2"/>
        <v>1</v>
      </c>
      <c r="J18" s="13">
        <f t="shared" si="3"/>
        <v>1996</v>
      </c>
      <c r="K18" s="14">
        <f t="shared" si="4"/>
        <v>1.284912870749752E-2</v>
      </c>
      <c r="M18" s="13">
        <f t="shared" si="5"/>
        <v>1996</v>
      </c>
      <c r="N18" s="14">
        <f t="shared" si="6"/>
        <v>3.0611457569346997E-3</v>
      </c>
      <c r="P18" s="15">
        <f>VLOOKUP(D18,'AE Cor NUTS II Tab'!$A$5:$I$509,7,FALSE)</f>
        <v>288824</v>
      </c>
      <c r="Q18" s="15">
        <f>VLOOKUP($D18,'AE Cor NUTS II Tab'!$A$5:$I$509,Q$1,FALSE)</f>
        <v>22478100</v>
      </c>
      <c r="R18" s="15">
        <f>VLOOKUP($D18,'AE Cor NUTS II Tab'!$A$5:$I$509,R$1,FALSE)</f>
        <v>94351600</v>
      </c>
      <c r="T18" s="9">
        <f t="shared" si="7"/>
        <v>1991</v>
      </c>
      <c r="U18" s="9">
        <v>1991</v>
      </c>
      <c r="V18" s="10">
        <f>IFERROR(VLOOKUP($U18,'AE Cor NUTS II Tab'!$A$5:$I$52,7,FALSE),"")</f>
        <v>194241</v>
      </c>
    </row>
    <row r="19" spans="4:22" x14ac:dyDescent="0.3">
      <c r="D19" s="13">
        <f t="shared" si="0"/>
        <v>1997</v>
      </c>
      <c r="E19" s="9">
        <f>VLOOKUP($D19,'AE Cor NUTS II Tab'!$A$5:$I$509,E$1,FALSE)</f>
        <v>568654</v>
      </c>
      <c r="G19" s="13">
        <f t="shared" si="1"/>
        <v>1997</v>
      </c>
      <c r="H19" s="14">
        <f t="shared" si="2"/>
        <v>1</v>
      </c>
      <c r="J19" s="13">
        <f t="shared" si="3"/>
        <v>1997</v>
      </c>
      <c r="K19" s="14">
        <f t="shared" si="4"/>
        <v>2.1375237751565589E-2</v>
      </c>
      <c r="M19" s="13">
        <f t="shared" si="5"/>
        <v>1997</v>
      </c>
      <c r="N19" s="14">
        <f t="shared" si="6"/>
        <v>5.5570116162371288E-3</v>
      </c>
      <c r="P19" s="15">
        <f>VLOOKUP(D19,'AE Cor NUTS II Tab'!$A$5:$I$509,7,FALSE)</f>
        <v>568654</v>
      </c>
      <c r="Q19" s="15">
        <f>VLOOKUP($D19,'AE Cor NUTS II Tab'!$A$5:$I$509,Q$1,FALSE)</f>
        <v>26603400</v>
      </c>
      <c r="R19" s="15">
        <f>VLOOKUP($D19,'AE Cor NUTS II Tab'!$A$5:$I$509,R$1,FALSE)</f>
        <v>102330900</v>
      </c>
      <c r="T19" s="9">
        <f t="shared" si="7"/>
        <v>1992</v>
      </c>
      <c r="U19" s="9">
        <v>1992</v>
      </c>
      <c r="V19" s="10">
        <f>IFERROR(VLOOKUP($U19,'AE Cor NUTS II Tab'!$A$5:$I$52,7,FALSE),"")</f>
        <v>256421</v>
      </c>
    </row>
    <row r="20" spans="4:22" x14ac:dyDescent="0.3">
      <c r="D20" s="13">
        <f t="shared" si="0"/>
        <v>1998</v>
      </c>
      <c r="E20" s="9">
        <f>VLOOKUP($D20,'AE Cor NUTS II Tab'!$A$5:$I$509,E$1,FALSE)</f>
        <v>471744</v>
      </c>
      <c r="G20" s="13">
        <f t="shared" si="1"/>
        <v>1998</v>
      </c>
      <c r="H20" s="14">
        <f t="shared" si="2"/>
        <v>1</v>
      </c>
      <c r="J20" s="13">
        <f t="shared" si="3"/>
        <v>1998</v>
      </c>
      <c r="K20" s="14">
        <f t="shared" si="4"/>
        <v>1.5490836729265657E-2</v>
      </c>
      <c r="M20" s="13">
        <f t="shared" si="5"/>
        <v>1998</v>
      </c>
      <c r="N20" s="14">
        <f t="shared" si="6"/>
        <v>4.2364579797294017E-3</v>
      </c>
      <c r="P20" s="15">
        <f>VLOOKUP(D20,'AE Cor NUTS II Tab'!$A$5:$I$509,7,FALSE)</f>
        <v>471744</v>
      </c>
      <c r="Q20" s="15">
        <f>VLOOKUP($D20,'AE Cor NUTS II Tab'!$A$5:$I$509,Q$1,FALSE)</f>
        <v>30453100</v>
      </c>
      <c r="R20" s="15">
        <f>VLOOKUP($D20,'AE Cor NUTS II Tab'!$A$5:$I$509,R$1,FALSE)</f>
        <v>111353400</v>
      </c>
      <c r="T20" s="9">
        <f t="shared" si="7"/>
        <v>1993</v>
      </c>
      <c r="U20" s="9">
        <v>1993</v>
      </c>
      <c r="V20" s="10">
        <f>IFERROR(VLOOKUP($U20,'AE Cor NUTS II Tab'!$A$5:$I$52,7,FALSE),"")</f>
        <v>103460</v>
      </c>
    </row>
    <row r="21" spans="4:22" x14ac:dyDescent="0.3">
      <c r="D21" s="13">
        <f t="shared" si="0"/>
        <v>1999</v>
      </c>
      <c r="E21" s="9">
        <f>VLOOKUP($D21,'AE Cor NUTS II Tab'!$A$5:$I$509,E$1,FALSE)</f>
        <v>244670</v>
      </c>
      <c r="G21" s="13">
        <f t="shared" si="1"/>
        <v>1999</v>
      </c>
      <c r="H21" s="14">
        <f t="shared" si="2"/>
        <v>1</v>
      </c>
      <c r="J21" s="13">
        <f t="shared" si="3"/>
        <v>1999</v>
      </c>
      <c r="K21" s="14">
        <f t="shared" si="4"/>
        <v>7.4142648917117932E-3</v>
      </c>
      <c r="M21" s="13">
        <f t="shared" si="5"/>
        <v>1999</v>
      </c>
      <c r="N21" s="14">
        <f t="shared" si="6"/>
        <v>2.0456793416235171E-3</v>
      </c>
      <c r="P21" s="15">
        <f>VLOOKUP(D21,'AE Cor NUTS II Tab'!$A$5:$I$509,7,FALSE)</f>
        <v>244670</v>
      </c>
      <c r="Q21" s="15">
        <f>VLOOKUP($D21,'AE Cor NUTS II Tab'!$A$5:$I$509,Q$1,FALSE)</f>
        <v>32999900</v>
      </c>
      <c r="R21" s="15">
        <f>VLOOKUP($D21,'AE Cor NUTS II Tab'!$A$5:$I$509,R$1,FALSE)</f>
        <v>119603300</v>
      </c>
      <c r="T21" s="9">
        <f t="shared" si="7"/>
        <v>1994</v>
      </c>
      <c r="U21" s="9">
        <v>1994</v>
      </c>
      <c r="V21" s="10">
        <f>IFERROR(VLOOKUP($U21,'AE Cor NUTS II Tab'!$A$5:$I$52,7,FALSE),"")</f>
        <v>191205</v>
      </c>
    </row>
    <row r="22" spans="4:22" x14ac:dyDescent="0.3">
      <c r="D22" s="13">
        <f t="shared" si="0"/>
        <v>2000</v>
      </c>
      <c r="E22" s="9">
        <f>VLOOKUP($D22,'AE Cor NUTS II Tab'!$A$5:$I$509,E$1,FALSE)</f>
        <v>488843</v>
      </c>
      <c r="G22" s="13">
        <f t="shared" si="1"/>
        <v>2000</v>
      </c>
      <c r="H22" s="14">
        <f t="shared" si="2"/>
        <v>1</v>
      </c>
      <c r="J22" s="13">
        <f t="shared" si="3"/>
        <v>2000</v>
      </c>
      <c r="K22" s="14">
        <f t="shared" si="4"/>
        <v>1.3594114555379745E-2</v>
      </c>
      <c r="M22" s="13">
        <f t="shared" si="5"/>
        <v>2000</v>
      </c>
      <c r="N22" s="14">
        <f t="shared" si="6"/>
        <v>3.8067585825588232E-3</v>
      </c>
      <c r="P22" s="15">
        <f>VLOOKUP(D22,'AE Cor NUTS II Tab'!$A$5:$I$509,7,FALSE)</f>
        <v>488843</v>
      </c>
      <c r="Q22" s="15">
        <f>VLOOKUP($D22,'AE Cor NUTS II Tab'!$A$5:$I$509,Q$1,FALSE)</f>
        <v>35959899.999999993</v>
      </c>
      <c r="R22" s="15">
        <f>VLOOKUP($D22,'AE Cor NUTS II Tab'!$A$5:$I$509,R$1,FALSE)</f>
        <v>128414500</v>
      </c>
      <c r="T22" s="9">
        <f t="shared" si="7"/>
        <v>1995</v>
      </c>
      <c r="U22" s="9">
        <v>1995</v>
      </c>
      <c r="V22" s="10">
        <f>IFERROR(VLOOKUP($U22,'AE Cor NUTS II Tab'!$A$5:$I$52,7,FALSE),"")</f>
        <v>284958</v>
      </c>
    </row>
    <row r="23" spans="4:22" x14ac:dyDescent="0.3">
      <c r="D23" s="13">
        <f t="shared" si="0"/>
        <v>2001</v>
      </c>
      <c r="E23" s="9">
        <f>VLOOKUP($D23,'AE Cor NUTS II Tab'!$A$5:$I$509,E$1,FALSE)</f>
        <v>1116122</v>
      </c>
      <c r="G23" s="13">
        <f t="shared" si="1"/>
        <v>2001</v>
      </c>
      <c r="H23" s="14">
        <f t="shared" si="2"/>
        <v>1</v>
      </c>
      <c r="J23" s="13">
        <f t="shared" si="3"/>
        <v>2001</v>
      </c>
      <c r="K23" s="14">
        <f t="shared" si="4"/>
        <v>3.0021518449380544E-2</v>
      </c>
      <c r="M23" s="13">
        <f t="shared" si="5"/>
        <v>2001</v>
      </c>
      <c r="N23" s="14">
        <f t="shared" si="6"/>
        <v>8.2203732495870017E-3</v>
      </c>
      <c r="P23" s="15">
        <f>VLOOKUP(D23,'AE Cor NUTS II Tab'!$A$5:$I$509,7,FALSE)</f>
        <v>1116122</v>
      </c>
      <c r="Q23" s="15">
        <f>VLOOKUP($D23,'AE Cor NUTS II Tab'!$A$5:$I$509,Q$1,FALSE)</f>
        <v>37177399.999999993</v>
      </c>
      <c r="R23" s="15">
        <f>VLOOKUP($D23,'AE Cor NUTS II Tab'!$A$5:$I$509,R$1,FALSE)</f>
        <v>135775100</v>
      </c>
      <c r="T23" s="9">
        <f t="shared" si="7"/>
        <v>1996</v>
      </c>
      <c r="U23" s="9">
        <v>1996</v>
      </c>
      <c r="V23" s="10">
        <f>IFERROR(VLOOKUP($U23,'AE Cor NUTS II Tab'!$A$5:$I$52,7,FALSE),"")</f>
        <v>288824</v>
      </c>
    </row>
    <row r="24" spans="4:22" x14ac:dyDescent="0.3">
      <c r="D24" s="13">
        <f t="shared" si="0"/>
        <v>2002</v>
      </c>
      <c r="E24" s="9">
        <f>VLOOKUP($D24,'AE Cor NUTS II Tab'!$A$5:$I$509,E$1,FALSE)</f>
        <v>1106893</v>
      </c>
      <c r="G24" s="13">
        <f t="shared" si="1"/>
        <v>2002</v>
      </c>
      <c r="H24" s="14">
        <f t="shared" si="2"/>
        <v>1</v>
      </c>
      <c r="J24" s="13">
        <f t="shared" si="3"/>
        <v>2002</v>
      </c>
      <c r="K24" s="14">
        <f t="shared" si="4"/>
        <v>3.0029245398190473E-2</v>
      </c>
      <c r="M24" s="13">
        <f t="shared" si="5"/>
        <v>2002</v>
      </c>
      <c r="N24" s="14">
        <f t="shared" si="6"/>
        <v>7.7647168585702839E-3</v>
      </c>
      <c r="P24" s="15">
        <f>VLOOKUP(D24,'AE Cor NUTS II Tab'!$A$5:$I$509,7,FALSE)</f>
        <v>1106893</v>
      </c>
      <c r="Q24" s="15">
        <f>VLOOKUP($D24,'AE Cor NUTS II Tab'!$A$5:$I$509,Q$1,FALSE)</f>
        <v>36860500</v>
      </c>
      <c r="R24" s="15">
        <f>VLOOKUP($D24,'AE Cor NUTS II Tab'!$A$5:$I$509,R$1,FALSE)</f>
        <v>142554200</v>
      </c>
      <c r="T24" s="9">
        <f t="shared" si="7"/>
        <v>1997</v>
      </c>
      <c r="U24" s="9">
        <v>1997</v>
      </c>
      <c r="V24" s="10">
        <f>IFERROR(VLOOKUP($U24,'AE Cor NUTS II Tab'!$A$5:$I$52,7,FALSE),"")</f>
        <v>568654</v>
      </c>
    </row>
    <row r="25" spans="4:22" x14ac:dyDescent="0.3">
      <c r="D25" s="13">
        <f t="shared" si="0"/>
        <v>2003</v>
      </c>
      <c r="E25" s="9">
        <f>VLOOKUP($D25,'AE Cor NUTS II Tab'!$A$5:$I$509,E$1,FALSE)</f>
        <v>981197</v>
      </c>
      <c r="G25" s="13">
        <f t="shared" si="1"/>
        <v>2003</v>
      </c>
      <c r="H25" s="14">
        <f t="shared" si="2"/>
        <v>1</v>
      </c>
      <c r="J25" s="13">
        <f t="shared" si="3"/>
        <v>2003</v>
      </c>
      <c r="K25" s="14">
        <f t="shared" si="4"/>
        <v>2.8271437750494868E-2</v>
      </c>
      <c r="M25" s="13">
        <f t="shared" si="5"/>
        <v>2003</v>
      </c>
      <c r="N25" s="14">
        <f t="shared" si="6"/>
        <v>6.7174079434344875E-3</v>
      </c>
      <c r="P25" s="15">
        <f>VLOOKUP(D25,'AE Cor NUTS II Tab'!$A$5:$I$509,7,FALSE)</f>
        <v>981197</v>
      </c>
      <c r="Q25" s="15">
        <f>VLOOKUP($D25,'AE Cor NUTS II Tab'!$A$5:$I$509,Q$1,FALSE)</f>
        <v>34706300</v>
      </c>
      <c r="R25" s="15">
        <f>VLOOKUP($D25,'AE Cor NUTS II Tab'!$A$5:$I$509,R$1,FALSE)</f>
        <v>146067800</v>
      </c>
      <c r="T25" s="9">
        <f t="shared" si="7"/>
        <v>1998</v>
      </c>
      <c r="U25" s="9">
        <v>1998</v>
      </c>
      <c r="V25" s="10">
        <f>IFERROR(VLOOKUP($U25,'AE Cor NUTS II Tab'!$A$5:$I$52,7,FALSE),"")</f>
        <v>471744</v>
      </c>
    </row>
    <row r="26" spans="4:22" x14ac:dyDescent="0.3">
      <c r="D26" s="13">
        <f t="shared" si="0"/>
        <v>2004</v>
      </c>
      <c r="E26" s="9">
        <f>VLOOKUP($D26,'AE Cor NUTS II Tab'!$A$5:$I$509,E$1,FALSE)</f>
        <v>1238157</v>
      </c>
      <c r="G26" s="13">
        <f t="shared" si="1"/>
        <v>2004</v>
      </c>
      <c r="H26" s="14">
        <f t="shared" si="2"/>
        <v>1</v>
      </c>
      <c r="J26" s="13">
        <f t="shared" si="3"/>
        <v>2004</v>
      </c>
      <c r="K26" s="14">
        <f t="shared" si="4"/>
        <v>3.4718543464179664E-2</v>
      </c>
      <c r="M26" s="13">
        <f t="shared" si="5"/>
        <v>2004</v>
      </c>
      <c r="N26" s="14">
        <f t="shared" si="6"/>
        <v>8.1324795531512954E-3</v>
      </c>
      <c r="P26" s="15">
        <f>VLOOKUP(D26,'AE Cor NUTS II Tab'!$A$5:$I$509,7,FALSE)</f>
        <v>1238157</v>
      </c>
      <c r="Q26" s="15">
        <f>VLOOKUP($D26,'AE Cor NUTS II Tab'!$A$5:$I$509,Q$1,FALSE)</f>
        <v>35662700</v>
      </c>
      <c r="R26" s="15">
        <f>VLOOKUP($D26,'AE Cor NUTS II Tab'!$A$5:$I$509,R$1,FALSE)</f>
        <v>152248400.00000003</v>
      </c>
      <c r="T26" s="9">
        <f t="shared" si="7"/>
        <v>1999</v>
      </c>
      <c r="U26" s="9">
        <v>1999</v>
      </c>
      <c r="V26" s="10">
        <f>IFERROR(VLOOKUP($U26,'AE Cor NUTS II Tab'!$A$5:$I$52,7,FALSE),"")</f>
        <v>244670</v>
      </c>
    </row>
    <row r="27" spans="4:22" x14ac:dyDescent="0.3">
      <c r="D27" s="13">
        <f t="shared" si="0"/>
        <v>2005</v>
      </c>
      <c r="E27" s="9">
        <f>VLOOKUP($D27,'AE Cor NUTS II Tab'!$A$5:$I$509,E$1,FALSE)</f>
        <v>621700</v>
      </c>
      <c r="G27" s="13">
        <f t="shared" si="1"/>
        <v>2005</v>
      </c>
      <c r="H27" s="14">
        <f t="shared" si="2"/>
        <v>1</v>
      </c>
      <c r="J27" s="13">
        <f t="shared" si="3"/>
        <v>2005</v>
      </c>
      <c r="K27" s="14">
        <f t="shared" si="4"/>
        <v>1.695493048396686E-2</v>
      </c>
      <c r="M27" s="13">
        <f t="shared" si="5"/>
        <v>2005</v>
      </c>
      <c r="N27" s="14">
        <f t="shared" si="6"/>
        <v>3.921093743594401E-3</v>
      </c>
      <c r="P27" s="15">
        <f>VLOOKUP(D27,'AE Cor NUTS II Tab'!$A$5:$I$509,7,FALSE)</f>
        <v>621700</v>
      </c>
      <c r="Q27" s="15">
        <f>VLOOKUP($D27,'AE Cor NUTS II Tab'!$A$5:$I$509,Q$1,FALSE)</f>
        <v>36667800</v>
      </c>
      <c r="R27" s="15">
        <f>VLOOKUP($D27,'AE Cor NUTS II Tab'!$A$5:$I$509,R$1,FALSE)</f>
        <v>158552700</v>
      </c>
      <c r="T27" s="9">
        <f t="shared" si="7"/>
        <v>2000</v>
      </c>
      <c r="U27" s="9">
        <v>2000</v>
      </c>
      <c r="V27" s="10">
        <f>IFERROR(VLOOKUP($U27,'AE Cor NUTS II Tab'!$A$5:$I$52,7,FALSE),"")</f>
        <v>488843</v>
      </c>
    </row>
    <row r="28" spans="4:22" x14ac:dyDescent="0.3">
      <c r="D28" s="13">
        <f t="shared" si="0"/>
        <v>2006</v>
      </c>
      <c r="E28" s="9">
        <f>VLOOKUP($D28,'AE Cor NUTS II Tab'!$A$5:$I$509,E$1,FALSE)</f>
        <v>569400</v>
      </c>
      <c r="G28" s="13">
        <f t="shared" si="1"/>
        <v>2006</v>
      </c>
      <c r="H28" s="14">
        <f t="shared" si="2"/>
        <v>1</v>
      </c>
      <c r="J28" s="13">
        <f t="shared" si="3"/>
        <v>2006</v>
      </c>
      <c r="K28" s="14">
        <f t="shared" si="4"/>
        <v>1.5198915202118343E-2</v>
      </c>
      <c r="M28" s="13">
        <f t="shared" si="5"/>
        <v>2006</v>
      </c>
      <c r="N28" s="14">
        <f t="shared" si="6"/>
        <v>3.424748166129758E-3</v>
      </c>
      <c r="P28" s="15">
        <f>VLOOKUP(D28,'AE Cor NUTS II Tab'!$A$5:$I$509,7,FALSE)</f>
        <v>569400</v>
      </c>
      <c r="Q28" s="15">
        <f>VLOOKUP($D28,'AE Cor NUTS II Tab'!$A$5:$I$509,Q$1,FALSE)</f>
        <v>37463200.000000007</v>
      </c>
      <c r="R28" s="15">
        <f>VLOOKUP($D28,'AE Cor NUTS II Tab'!$A$5:$I$509,R$1,FALSE)</f>
        <v>166260400</v>
      </c>
      <c r="T28" s="9">
        <f t="shared" si="7"/>
        <v>2001</v>
      </c>
      <c r="U28" s="9">
        <v>2001</v>
      </c>
      <c r="V28" s="10">
        <f>IFERROR(VLOOKUP($U28,'AE Cor NUTS II Tab'!$A$5:$I$52,7,FALSE),"")</f>
        <v>1116122</v>
      </c>
    </row>
    <row r="29" spans="4:22" x14ac:dyDescent="0.3">
      <c r="D29" s="13">
        <f t="shared" si="0"/>
        <v>2007</v>
      </c>
      <c r="E29" s="9">
        <f>VLOOKUP($D29,'AE Cor NUTS II Tab'!$A$5:$I$509,E$1,FALSE)</f>
        <v>453500</v>
      </c>
      <c r="G29" s="13">
        <f t="shared" si="1"/>
        <v>2007</v>
      </c>
      <c r="H29" s="14">
        <f t="shared" si="2"/>
        <v>1</v>
      </c>
      <c r="J29" s="13">
        <f t="shared" si="3"/>
        <v>2007</v>
      </c>
      <c r="K29" s="14">
        <f t="shared" si="4"/>
        <v>1.1480780136098512E-2</v>
      </c>
      <c r="M29" s="13">
        <f t="shared" si="5"/>
        <v>2007</v>
      </c>
      <c r="N29" s="14">
        <f t="shared" si="6"/>
        <v>2.5842900240136673E-3</v>
      </c>
      <c r="P29" s="15">
        <f>VLOOKUP(D29,'AE Cor NUTS II Tab'!$A$5:$I$509,7,FALSE)</f>
        <v>453500</v>
      </c>
      <c r="Q29" s="15">
        <f>VLOOKUP($D29,'AE Cor NUTS II Tab'!$A$5:$I$509,Q$1,FALSE)</f>
        <v>39500799.999999993</v>
      </c>
      <c r="R29" s="15">
        <f>VLOOKUP($D29,'AE Cor NUTS II Tab'!$A$5:$I$509,R$1,FALSE)</f>
        <v>175483400</v>
      </c>
      <c r="T29" s="9">
        <f t="shared" si="7"/>
        <v>2002</v>
      </c>
      <c r="U29" s="9">
        <v>2002</v>
      </c>
      <c r="V29" s="10">
        <f>IFERROR(VLOOKUP($U29,'AE Cor NUTS II Tab'!$A$5:$I$52,7,FALSE),"")</f>
        <v>1106893</v>
      </c>
    </row>
    <row r="30" spans="4:22" x14ac:dyDescent="0.3">
      <c r="D30" s="13">
        <f t="shared" si="0"/>
        <v>2008</v>
      </c>
      <c r="E30" s="9">
        <f>VLOOKUP($D30,'AE Cor NUTS II Tab'!$A$5:$I$509,E$1,FALSE)</f>
        <v>437200</v>
      </c>
      <c r="G30" s="13">
        <f t="shared" si="1"/>
        <v>2008</v>
      </c>
      <c r="H30" s="14">
        <f t="shared" si="2"/>
        <v>1</v>
      </c>
      <c r="J30" s="13">
        <f t="shared" si="3"/>
        <v>2008</v>
      </c>
      <c r="K30" s="14">
        <f t="shared" si="4"/>
        <v>1.0681912580322021E-2</v>
      </c>
      <c r="M30" s="13">
        <f t="shared" si="5"/>
        <v>2008</v>
      </c>
      <c r="N30" s="14">
        <f t="shared" si="6"/>
        <v>2.4410561978930535E-3</v>
      </c>
      <c r="P30" s="15">
        <f>VLOOKUP(D30,'AE Cor NUTS II Tab'!$A$5:$I$509,7,FALSE)</f>
        <v>437200</v>
      </c>
      <c r="Q30" s="15">
        <f>VLOOKUP($D30,'AE Cor NUTS II Tab'!$A$5:$I$509,Q$1,FALSE)</f>
        <v>40929000</v>
      </c>
      <c r="R30" s="15">
        <f>VLOOKUP($D30,'AE Cor NUTS II Tab'!$A$5:$I$509,R$1,FALSE)</f>
        <v>179102800</v>
      </c>
      <c r="T30" s="9">
        <f t="shared" si="7"/>
        <v>2003</v>
      </c>
      <c r="U30" s="9">
        <v>2003</v>
      </c>
      <c r="V30" s="10">
        <f>IFERROR(VLOOKUP($U30,'AE Cor NUTS II Tab'!$A$5:$I$52,7,FALSE),"")</f>
        <v>981197</v>
      </c>
    </row>
    <row r="31" spans="4:22" x14ac:dyDescent="0.3">
      <c r="D31" s="13">
        <f t="shared" si="0"/>
        <v>2009</v>
      </c>
      <c r="E31" s="9">
        <f>VLOOKUP($D31,'AE Cor NUTS II Tab'!$A$5:$I$509,E$1,FALSE)</f>
        <v>417300</v>
      </c>
      <c r="G31" s="13">
        <f t="shared" si="1"/>
        <v>2009</v>
      </c>
      <c r="H31" s="14">
        <f t="shared" si="2"/>
        <v>1</v>
      </c>
      <c r="J31" s="13">
        <f t="shared" si="3"/>
        <v>2009</v>
      </c>
      <c r="K31" s="14">
        <f t="shared" si="4"/>
        <v>1.1220426392335798E-2</v>
      </c>
      <c r="M31" s="13">
        <f t="shared" si="5"/>
        <v>2009</v>
      </c>
      <c r="N31" s="14">
        <f t="shared" si="6"/>
        <v>2.3789109798171663E-3</v>
      </c>
      <c r="P31" s="15">
        <f>VLOOKUP(D31,'AE Cor NUTS II Tab'!$A$5:$I$509,7,FALSE)</f>
        <v>417300</v>
      </c>
      <c r="Q31" s="15">
        <f>VLOOKUP($D31,'AE Cor NUTS II Tab'!$A$5:$I$509,Q$1,FALSE)</f>
        <v>37191100.000000007</v>
      </c>
      <c r="R31" s="15">
        <f>VLOOKUP($D31,'AE Cor NUTS II Tab'!$A$5:$I$509,R$1,FALSE)</f>
        <v>175416400</v>
      </c>
      <c r="T31" s="9">
        <f t="shared" si="7"/>
        <v>2004</v>
      </c>
      <c r="U31" s="9">
        <v>2004</v>
      </c>
      <c r="V31" s="10">
        <f>IFERROR(VLOOKUP($U31,'AE Cor NUTS II Tab'!$A$5:$I$52,7,FALSE),"")</f>
        <v>1238157</v>
      </c>
    </row>
    <row r="32" spans="4:22" x14ac:dyDescent="0.3">
      <c r="D32" s="13">
        <f t="shared" si="0"/>
        <v>2010</v>
      </c>
      <c r="E32" s="9">
        <f>VLOOKUP($D32,'AE Cor NUTS II Tab'!$A$5:$I$509,E$1,FALSE)</f>
        <v>545800</v>
      </c>
      <c r="G32" s="13">
        <f t="shared" si="1"/>
        <v>2010</v>
      </c>
      <c r="H32" s="14">
        <f t="shared" si="2"/>
        <v>1</v>
      </c>
      <c r="J32" s="13">
        <f t="shared" si="3"/>
        <v>2010</v>
      </c>
      <c r="K32" s="14">
        <f t="shared" si="4"/>
        <v>1.4770153357381965E-2</v>
      </c>
      <c r="M32" s="13">
        <f t="shared" si="5"/>
        <v>2010</v>
      </c>
      <c r="N32" s="14">
        <f t="shared" si="6"/>
        <v>3.0387927674727796E-3</v>
      </c>
      <c r="P32" s="15">
        <f>VLOOKUP(D32,'AE Cor NUTS II Tab'!$A$5:$I$509,7,FALSE)</f>
        <v>545800</v>
      </c>
      <c r="Q32" s="15">
        <f>VLOOKUP($D32,'AE Cor NUTS II Tab'!$A$5:$I$509,Q$1,FALSE)</f>
        <v>36952900</v>
      </c>
      <c r="R32" s="15">
        <f>VLOOKUP($D32,'AE Cor NUTS II Tab'!$A$5:$I$509,R$1,FALSE)</f>
        <v>179610800.00000003</v>
      </c>
      <c r="T32" s="9">
        <f t="shared" si="7"/>
        <v>2005</v>
      </c>
      <c r="U32" s="9">
        <v>2005</v>
      </c>
      <c r="V32" s="10">
        <f>IFERROR(VLOOKUP($U32,'AE Cor NUTS II Tab'!$A$5:$I$52,7,FALSE),"")</f>
        <v>621700</v>
      </c>
    </row>
    <row r="33" spans="4:22" x14ac:dyDescent="0.3">
      <c r="D33" s="13">
        <f t="shared" si="0"/>
        <v>2011</v>
      </c>
      <c r="E33" s="9">
        <f>VLOOKUP($D33,'AE Cor NUTS II Tab'!$A$5:$I$509,E$1,FALSE)</f>
        <v>263600</v>
      </c>
      <c r="G33" s="13">
        <f t="shared" si="1"/>
        <v>2011</v>
      </c>
      <c r="H33" s="14">
        <f t="shared" si="2"/>
        <v>1</v>
      </c>
      <c r="J33" s="13">
        <f t="shared" si="3"/>
        <v>2011</v>
      </c>
      <c r="K33" s="14">
        <f t="shared" si="4"/>
        <v>8.1264219697016419E-3</v>
      </c>
      <c r="M33" s="13">
        <f t="shared" si="5"/>
        <v>2011</v>
      </c>
      <c r="N33" s="14">
        <f t="shared" si="6"/>
        <v>1.4969090758346858E-3</v>
      </c>
      <c r="P33" s="15">
        <f>VLOOKUP(D33,'AE Cor NUTS II Tab'!$A$5:$I$509,7,FALSE)</f>
        <v>263600</v>
      </c>
      <c r="Q33" s="15">
        <f>VLOOKUP($D33,'AE Cor NUTS II Tab'!$A$5:$I$509,Q$1,FALSE)</f>
        <v>32437399.999999996</v>
      </c>
      <c r="R33" s="15">
        <f>VLOOKUP($D33,'AE Cor NUTS II Tab'!$A$5:$I$509,R$1,FALSE)</f>
        <v>176096200</v>
      </c>
      <c r="T33" s="9">
        <f t="shared" si="7"/>
        <v>2006</v>
      </c>
      <c r="U33" s="9">
        <v>2006</v>
      </c>
      <c r="V33" s="10">
        <f>IFERROR(VLOOKUP($U33,'AE Cor NUTS II Tab'!$A$5:$I$52,7,FALSE),"")</f>
        <v>569400</v>
      </c>
    </row>
    <row r="34" spans="4:22" x14ac:dyDescent="0.3">
      <c r="D34" s="13">
        <f t="shared" si="0"/>
        <v>2012</v>
      </c>
      <c r="E34" s="9">
        <f>VLOOKUP($D34,'AE Cor NUTS II Tab'!$A$5:$I$509,E$1,FALSE)</f>
        <v>46400</v>
      </c>
      <c r="G34" s="13">
        <f t="shared" si="1"/>
        <v>2012</v>
      </c>
      <c r="H34" s="14">
        <f t="shared" si="2"/>
        <v>1</v>
      </c>
      <c r="J34" s="13">
        <f t="shared" si="3"/>
        <v>2012</v>
      </c>
      <c r="K34" s="14">
        <f t="shared" si="4"/>
        <v>1.7422911128133496E-3</v>
      </c>
      <c r="M34" s="13">
        <f t="shared" si="5"/>
        <v>2012</v>
      </c>
      <c r="N34" s="14">
        <f t="shared" si="6"/>
        <v>2.7570536603452501E-4</v>
      </c>
      <c r="P34" s="15">
        <f>VLOOKUP(D34,'AE Cor NUTS II Tab'!$A$5:$I$509,7,FALSE)</f>
        <v>46400</v>
      </c>
      <c r="Q34" s="15">
        <f>VLOOKUP($D34,'AE Cor NUTS II Tab'!$A$5:$I$509,Q$1,FALSE)</f>
        <v>26631600</v>
      </c>
      <c r="R34" s="15">
        <f>VLOOKUP($D34,'AE Cor NUTS II Tab'!$A$5:$I$509,R$1,FALSE)</f>
        <v>168295599.99999997</v>
      </c>
      <c r="T34" s="9">
        <f t="shared" si="7"/>
        <v>2007</v>
      </c>
      <c r="U34" s="9">
        <v>2007</v>
      </c>
      <c r="V34" s="10">
        <f>IFERROR(VLOOKUP($U34,'AE Cor NUTS II Tab'!$A$5:$I$52,7,FALSE),"")</f>
        <v>453500</v>
      </c>
    </row>
    <row r="35" spans="4:22" x14ac:dyDescent="0.3">
      <c r="D35" s="13">
        <f t="shared" si="0"/>
        <v>2013</v>
      </c>
      <c r="E35" s="9">
        <f>VLOOKUP($D35,'AE Cor NUTS II Tab'!$A$5:$I$509,E$1,FALSE)</f>
        <v>229200</v>
      </c>
      <c r="G35" s="13">
        <f t="shared" si="1"/>
        <v>2013</v>
      </c>
      <c r="H35" s="14">
        <f t="shared" si="2"/>
        <v>1</v>
      </c>
      <c r="J35" s="13">
        <f t="shared" si="3"/>
        <v>2013</v>
      </c>
      <c r="K35" s="14">
        <f t="shared" si="4"/>
        <v>9.1132113732241768E-3</v>
      </c>
      <c r="M35" s="13">
        <f t="shared" si="5"/>
        <v>2013</v>
      </c>
      <c r="N35" s="14">
        <f t="shared" si="6"/>
        <v>1.3443422371567514E-3</v>
      </c>
      <c r="P35" s="15">
        <f>VLOOKUP(D35,'AE Cor NUTS II Tab'!$A$5:$I$509,7,FALSE)</f>
        <v>229200</v>
      </c>
      <c r="Q35" s="15">
        <f>VLOOKUP($D35,'AE Cor NUTS II Tab'!$A$5:$I$509,Q$1,FALSE)</f>
        <v>25150300</v>
      </c>
      <c r="R35" s="15">
        <f>VLOOKUP($D35,'AE Cor NUTS II Tab'!$A$5:$I$509,R$1,FALSE)</f>
        <v>170492300</v>
      </c>
      <c r="T35" s="9">
        <f t="shared" si="7"/>
        <v>2008</v>
      </c>
      <c r="U35" s="9">
        <v>2008</v>
      </c>
      <c r="V35" s="10">
        <f>IFERROR(VLOOKUP($U35,'AE Cor NUTS II Tab'!$A$5:$I$52,7,FALSE),"")</f>
        <v>437200</v>
      </c>
    </row>
    <row r="36" spans="4:22" x14ac:dyDescent="0.3">
      <c r="D36" s="13">
        <f t="shared" si="0"/>
        <v>2014</v>
      </c>
      <c r="E36" s="9">
        <f>VLOOKUP($D36,'AE Cor NUTS II Tab'!$A$5:$I$509,E$1,FALSE)</f>
        <v>59300</v>
      </c>
      <c r="G36" s="13">
        <f t="shared" si="1"/>
        <v>2014</v>
      </c>
      <c r="H36" s="14">
        <f t="shared" si="2"/>
        <v>1</v>
      </c>
      <c r="J36" s="13">
        <f t="shared" si="3"/>
        <v>2014</v>
      </c>
      <c r="K36" s="14">
        <f t="shared" si="4"/>
        <v>2.2796557066356053E-3</v>
      </c>
      <c r="M36" s="13">
        <f t="shared" si="5"/>
        <v>2014</v>
      </c>
      <c r="N36" s="14">
        <f t="shared" si="6"/>
        <v>3.4266820067990457E-4</v>
      </c>
      <c r="P36" s="15">
        <f>VLOOKUP(D36,'AE Cor NUTS II Tab'!$A$5:$I$509,7,FALSE)</f>
        <v>59300</v>
      </c>
      <c r="Q36" s="15">
        <f>VLOOKUP($D36,'AE Cor NUTS II Tab'!$A$5:$I$509,Q$1,FALSE)</f>
        <v>26012699.999999996</v>
      </c>
      <c r="R36" s="15">
        <f>VLOOKUP($D36,'AE Cor NUTS II Tab'!$A$5:$I$509,R$1,FALSE)</f>
        <v>173053700</v>
      </c>
      <c r="T36" s="9">
        <f t="shared" si="7"/>
        <v>2009</v>
      </c>
      <c r="U36" s="9">
        <v>2009</v>
      </c>
      <c r="V36" s="10">
        <f>IFERROR(VLOOKUP($U36,'AE Cor NUTS II Tab'!$A$5:$I$52,7,FALSE),"")</f>
        <v>417300</v>
      </c>
    </row>
    <row r="37" spans="4:22" x14ac:dyDescent="0.3">
      <c r="D37" s="13">
        <f t="shared" si="0"/>
        <v>2015</v>
      </c>
      <c r="E37" s="9">
        <f>VLOOKUP($D37,'AE Cor NUTS II Tab'!$A$5:$I$509,E$1,FALSE)</f>
        <v>54510</v>
      </c>
      <c r="G37" s="13">
        <f t="shared" si="1"/>
        <v>2015</v>
      </c>
      <c r="H37" s="14">
        <f t="shared" si="2"/>
        <v>1</v>
      </c>
      <c r="J37" s="13">
        <f t="shared" si="3"/>
        <v>2015</v>
      </c>
      <c r="K37" s="14">
        <f t="shared" si="4"/>
        <v>1.9547092679253401E-3</v>
      </c>
      <c r="M37" s="13">
        <f t="shared" si="5"/>
        <v>2015</v>
      </c>
      <c r="N37" s="14">
        <f t="shared" si="6"/>
        <v>3.0331661781104558E-4</v>
      </c>
      <c r="P37" s="15">
        <f>VLOOKUP(D37,'AE Cor NUTS II Tab'!$A$5:$I$509,7,FALSE)</f>
        <v>54510</v>
      </c>
      <c r="Q37" s="15">
        <f>VLOOKUP($D37,'AE Cor NUTS II Tab'!$A$5:$I$509,Q$1,FALSE)</f>
        <v>27886500</v>
      </c>
      <c r="R37" s="15">
        <f>VLOOKUP($D37,'AE Cor NUTS II Tab'!$A$5:$I$509,R$1,FALSE)</f>
        <v>179713200</v>
      </c>
      <c r="T37" s="9">
        <f t="shared" si="7"/>
        <v>2010</v>
      </c>
      <c r="U37" s="9">
        <v>2010</v>
      </c>
      <c r="V37" s="10">
        <f>IFERROR(VLOOKUP($U37,'AE Cor NUTS II Tab'!$A$5:$I$52,7,FALSE),"")</f>
        <v>545800</v>
      </c>
    </row>
    <row r="38" spans="4:22" x14ac:dyDescent="0.3">
      <c r="D38" s="13">
        <f t="shared" si="0"/>
        <v>2016</v>
      </c>
      <c r="E38" s="9">
        <f>VLOOKUP($D38,'AE Cor NUTS II Tab'!$A$5:$I$509,E$1,FALSE)</f>
        <v>56350</v>
      </c>
      <c r="G38" s="13">
        <f t="shared" si="1"/>
        <v>2016</v>
      </c>
      <c r="H38" s="14">
        <f t="shared" si="2"/>
        <v>1</v>
      </c>
      <c r="J38" s="13">
        <f t="shared" si="3"/>
        <v>2016</v>
      </c>
      <c r="K38" s="14">
        <f t="shared" si="4"/>
        <v>1.9502791304558495E-3</v>
      </c>
      <c r="M38" s="13">
        <f t="shared" si="5"/>
        <v>2016</v>
      </c>
      <c r="N38" s="14">
        <f t="shared" si="6"/>
        <v>3.0216129782969364E-4</v>
      </c>
      <c r="P38" s="15">
        <f>VLOOKUP(D38,'AE Cor NUTS II Tab'!$A$5:$I$509,7,FALSE)</f>
        <v>56350</v>
      </c>
      <c r="Q38" s="15">
        <f>VLOOKUP($D38,'AE Cor NUTS II Tab'!$A$5:$I$509,Q$1,FALSE)</f>
        <v>28893300</v>
      </c>
      <c r="R38" s="15">
        <f>VLOOKUP($D38,'AE Cor NUTS II Tab'!$A$5:$I$509,R$1,FALSE)</f>
        <v>186489800</v>
      </c>
      <c r="T38" s="9">
        <f t="shared" si="7"/>
        <v>2011</v>
      </c>
      <c r="U38" s="9">
        <v>2011</v>
      </c>
      <c r="V38" s="10">
        <f>IFERROR(VLOOKUP($U38,'AE Cor NUTS II Tab'!$A$5:$I$52,7,FALSE),"")</f>
        <v>263600</v>
      </c>
    </row>
    <row r="39" spans="4:22" x14ac:dyDescent="0.3">
      <c r="D39" s="13">
        <f t="shared" si="0"/>
        <v>2017</v>
      </c>
      <c r="E39" s="9">
        <f>VLOOKUP($D39,'AE Cor NUTS II Tab'!$A$5:$I$509,E$1,FALSE)</f>
        <v>56580</v>
      </c>
      <c r="G39" s="13">
        <f t="shared" si="1"/>
        <v>2017</v>
      </c>
      <c r="H39" s="14">
        <f t="shared" si="2"/>
        <v>1</v>
      </c>
      <c r="J39" s="13">
        <f t="shared" si="3"/>
        <v>2017</v>
      </c>
      <c r="K39" s="14">
        <f t="shared" si="4"/>
        <v>1.7204000279739844E-3</v>
      </c>
      <c r="M39" s="13">
        <f t="shared" si="5"/>
        <v>2017</v>
      </c>
      <c r="N39" s="14">
        <f t="shared" si="6"/>
        <v>2.8875140280208283E-4</v>
      </c>
      <c r="P39" s="15">
        <f>VLOOKUP(D39,'AE Cor NUTS II Tab'!$A$5:$I$509,7,FALSE)</f>
        <v>56580</v>
      </c>
      <c r="Q39" s="15">
        <f>VLOOKUP($D39,'AE Cor NUTS II Tab'!$A$5:$I$509,Q$1,FALSE)</f>
        <v>32887699.999999996</v>
      </c>
      <c r="R39" s="15">
        <f>VLOOKUP($D39,'AE Cor NUTS II Tab'!$A$5:$I$509,R$1,FALSE)</f>
        <v>195947100</v>
      </c>
      <c r="T39" s="9">
        <f t="shared" si="7"/>
        <v>2012</v>
      </c>
      <c r="U39" s="9">
        <v>2012</v>
      </c>
      <c r="V39" s="10">
        <f>IFERROR(VLOOKUP($U39,'AE Cor NUTS II Tab'!$A$5:$I$52,7,FALSE),"")</f>
        <v>46400</v>
      </c>
    </row>
    <row r="40" spans="4:22" x14ac:dyDescent="0.3">
      <c r="D40" s="13">
        <f t="shared" si="0"/>
        <v>2018</v>
      </c>
      <c r="E40" s="9">
        <f>VLOOKUP($D40,'AE Cor NUTS II Tab'!$A$5:$I$509,E$1,FALSE)</f>
        <v>66400</v>
      </c>
      <c r="G40" s="13">
        <f t="shared" si="1"/>
        <v>2018</v>
      </c>
      <c r="H40" s="14">
        <f t="shared" si="2"/>
        <v>1</v>
      </c>
      <c r="J40" s="13">
        <f t="shared" si="3"/>
        <v>2018</v>
      </c>
      <c r="K40" s="14">
        <f t="shared" si="4"/>
        <v>1.8468350698404045E-3</v>
      </c>
      <c r="M40" s="13">
        <f t="shared" si="5"/>
        <v>2018</v>
      </c>
      <c r="N40" s="14">
        <f t="shared" si="6"/>
        <v>3.2361166210653644E-4</v>
      </c>
      <c r="P40" s="15">
        <f>VLOOKUP(D40,'AE Cor NUTS II Tab'!$A$5:$I$509,7,FALSE)</f>
        <v>66400</v>
      </c>
      <c r="Q40" s="15">
        <f>VLOOKUP($D40,'AE Cor NUTS II Tab'!$A$5:$I$509,Q$1,FALSE)</f>
        <v>35953400</v>
      </c>
      <c r="R40" s="15">
        <f>VLOOKUP($D40,'AE Cor NUTS II Tab'!$A$5:$I$509,R$1,FALSE)</f>
        <v>205184200</v>
      </c>
      <c r="T40" s="9">
        <f t="shared" si="7"/>
        <v>2013</v>
      </c>
      <c r="U40" s="9">
        <v>2013</v>
      </c>
      <c r="V40" s="10">
        <f>IFERROR(VLOOKUP($U40,'AE Cor NUTS II Tab'!$A$5:$I$52,7,FALSE),"")</f>
        <v>229200</v>
      </c>
    </row>
    <row r="41" spans="4:22" x14ac:dyDescent="0.3">
      <c r="D41" s="13">
        <f t="shared" si="0"/>
        <v>2019</v>
      </c>
      <c r="E41" s="9">
        <f>VLOOKUP($D41,'AE Cor NUTS II Tab'!$A$5:$I$509,E$1,FALSE)</f>
        <v>343000</v>
      </c>
      <c r="G41" s="13">
        <f t="shared" si="1"/>
        <v>2019</v>
      </c>
      <c r="H41" s="14">
        <f t="shared" si="2"/>
        <v>1</v>
      </c>
      <c r="J41" s="13">
        <f t="shared" si="3"/>
        <v>2019</v>
      </c>
      <c r="K41" s="14">
        <f t="shared" si="4"/>
        <v>8.8367671344399476E-3</v>
      </c>
      <c r="M41" s="13">
        <f t="shared" si="5"/>
        <v>2019</v>
      </c>
      <c r="N41" s="14">
        <f t="shared" si="6"/>
        <v>1.6000022390701889E-3</v>
      </c>
      <c r="P41" s="15">
        <f>VLOOKUP(D41,'AE Cor NUTS II Tab'!$A$5:$I$509,7,FALSE)</f>
        <v>343000</v>
      </c>
      <c r="Q41" s="15">
        <f>VLOOKUP($D41,'AE Cor NUTS II Tab'!$A$5:$I$509,Q$1,FALSE)</f>
        <v>38815100</v>
      </c>
      <c r="R41" s="15">
        <f>VLOOKUP($D41,'AE Cor NUTS II Tab'!$A$5:$I$509,R$1,FALSE)</f>
        <v>214374700</v>
      </c>
      <c r="T41" s="9">
        <f t="shared" si="7"/>
        <v>2014</v>
      </c>
      <c r="U41" s="9">
        <v>2014</v>
      </c>
      <c r="V41" s="10">
        <f>IFERROR(VLOOKUP($U41,'AE Cor NUTS II Tab'!$A$5:$I$52,7,FALSE),"")</f>
        <v>59300</v>
      </c>
    </row>
    <row r="42" spans="4:22" x14ac:dyDescent="0.3">
      <c r="D42" s="13">
        <f t="shared" si="0"/>
        <v>2020</v>
      </c>
      <c r="E42" s="9">
        <f>VLOOKUP($D42,'AE Cor NUTS II Tab'!$A$5:$I$509,E$1,FALSE)</f>
        <v>322200</v>
      </c>
      <c r="G42" s="13">
        <f t="shared" si="1"/>
        <v>2020</v>
      </c>
      <c r="H42" s="14">
        <f t="shared" si="2"/>
        <v>1</v>
      </c>
      <c r="J42" s="13">
        <f t="shared" si="3"/>
        <v>2020</v>
      </c>
      <c r="K42" s="14">
        <f t="shared" si="4"/>
        <v>8.3667014630042242E-3</v>
      </c>
      <c r="M42" s="13">
        <f t="shared" si="5"/>
        <v>2020</v>
      </c>
      <c r="N42" s="14">
        <f t="shared" si="6"/>
        <v>1.6068310767713165E-3</v>
      </c>
      <c r="P42" s="15">
        <f>VLOOKUP(D42,'AE Cor NUTS II Tab'!$A$5:$I$509,7,FALSE)</f>
        <v>322200</v>
      </c>
      <c r="Q42" s="15">
        <f>VLOOKUP($D42,'AE Cor NUTS II Tab'!$A$5:$I$509,Q$1,FALSE)</f>
        <v>38509799.999999993</v>
      </c>
      <c r="R42" s="15">
        <f>VLOOKUP($D42,'AE Cor NUTS II Tab'!$A$5:$I$509,R$1,FALSE)</f>
        <v>200518900.00000003</v>
      </c>
      <c r="T42" s="9">
        <f t="shared" si="7"/>
        <v>2015</v>
      </c>
      <c r="U42" s="9">
        <v>2015</v>
      </c>
      <c r="V42" s="10">
        <f>IFERROR(VLOOKUP($U42,'AE Cor NUTS II Tab'!$A$5:$I$52,7,FALSE),"")</f>
        <v>54510</v>
      </c>
    </row>
    <row r="43" spans="4:22" x14ac:dyDescent="0.3">
      <c r="D43" s="13">
        <f t="shared" si="0"/>
        <v>2021</v>
      </c>
      <c r="E43" s="9">
        <f>VLOOKUP($D43,'AE Cor NUTS II Tab'!$A$5:$I$509,E$1,FALSE)</f>
        <v>485610</v>
      </c>
      <c r="G43" s="13">
        <f t="shared" si="1"/>
        <v>2021</v>
      </c>
      <c r="H43" s="14">
        <f t="shared" si="2"/>
        <v>1</v>
      </c>
      <c r="J43" s="13">
        <f t="shared" si="3"/>
        <v>2021</v>
      </c>
      <c r="K43" s="14">
        <f t="shared" si="4"/>
        <v>1.1127788191405015E-2</v>
      </c>
      <c r="M43" s="13">
        <f t="shared" si="5"/>
        <v>2021</v>
      </c>
      <c r="N43" s="14">
        <f t="shared" si="6"/>
        <v>2.2476398185077478E-3</v>
      </c>
      <c r="P43" s="15">
        <f>VLOOKUP(D43,'AE Cor NUTS II Tab'!$A$5:$I$509,7,FALSE)</f>
        <v>485610</v>
      </c>
      <c r="Q43" s="15">
        <f>VLOOKUP($D43,'AE Cor NUTS II Tab'!$A$5:$I$509,Q$1,FALSE)</f>
        <v>43639400</v>
      </c>
      <c r="R43" s="15">
        <f>VLOOKUP($D43,'AE Cor NUTS II Tab'!$A$5:$I$509,R$1,FALSE)</f>
        <v>216053300</v>
      </c>
      <c r="T43" s="9">
        <f t="shared" si="7"/>
        <v>2016</v>
      </c>
      <c r="U43" s="9">
        <v>2016</v>
      </c>
      <c r="V43" s="10">
        <f>IFERROR(VLOOKUP($U43,'AE Cor NUTS II Tab'!$A$5:$I$52,7,FALSE),"")</f>
        <v>56350</v>
      </c>
    </row>
    <row r="44" spans="4:22" x14ac:dyDescent="0.3">
      <c r="D44" s="13">
        <f>D45-1</f>
        <v>2022</v>
      </c>
      <c r="E44" s="9">
        <f>VLOOKUP($D44,'AE Cor NUTS II Tab'!$A$5:$I$509,E$1,FALSE)</f>
        <v>473980</v>
      </c>
      <c r="G44" s="13">
        <f t="shared" si="1"/>
        <v>2022</v>
      </c>
      <c r="H44" s="14">
        <f t="shared" si="2"/>
        <v>1</v>
      </c>
      <c r="J44" s="13">
        <f t="shared" si="3"/>
        <v>2022</v>
      </c>
      <c r="K44" s="14">
        <f t="shared" si="4"/>
        <v>9.7395485508214238E-3</v>
      </c>
      <c r="M44" s="13">
        <f t="shared" si="5"/>
        <v>2022</v>
      </c>
      <c r="N44" s="14">
        <f t="shared" si="6"/>
        <v>1.9558398933073201E-3</v>
      </c>
      <c r="P44" s="15">
        <f>VLOOKUP(D44,'AE Cor NUTS II Tab'!$A$5:$I$509,7,FALSE)</f>
        <v>473980</v>
      </c>
      <c r="Q44" s="15">
        <f>VLOOKUP($D44,'AE Cor NUTS II Tab'!$A$5:$I$509,Q$1,FALSE)</f>
        <v>48665500</v>
      </c>
      <c r="R44" s="15">
        <f>VLOOKUP($D44,'AE Cor NUTS II Tab'!$A$5:$I$509,R$1,FALSE)</f>
        <v>242340900.00000003</v>
      </c>
      <c r="T44" s="9">
        <f t="shared" si="7"/>
        <v>2017</v>
      </c>
      <c r="U44" s="9">
        <v>2017</v>
      </c>
      <c r="V44" s="10">
        <f>IFERROR(VLOOKUP($U44,'AE Cor NUTS II Tab'!$A$5:$I$52,7,FALSE),"")</f>
        <v>56580</v>
      </c>
    </row>
    <row r="45" spans="4:22" x14ac:dyDescent="0.3">
      <c r="D45" s="13">
        <f>T4</f>
        <v>2023</v>
      </c>
      <c r="E45" s="9">
        <f>VLOOKUP($D45,'AE Cor NUTS II Tab'!$A$5:$I$509,E$1,FALSE)</f>
        <v>496020</v>
      </c>
      <c r="G45" s="13">
        <f t="shared" si="1"/>
        <v>2023</v>
      </c>
      <c r="H45" s="14">
        <f>IF(SUM(E45)=0,"",E45/P45)</f>
        <v>1</v>
      </c>
      <c r="J45" s="13">
        <f t="shared" si="3"/>
        <v>2023</v>
      </c>
      <c r="K45" s="14">
        <f>IF(SUM(E45)=0,"",E45/Q45)</f>
        <v>9.636658234930701E-3</v>
      </c>
      <c r="M45" s="13">
        <f t="shared" si="5"/>
        <v>2023</v>
      </c>
      <c r="N45" s="14">
        <f>IF(SUM(E45)=0,"",E45/R45)</f>
        <v>1.868228181311767E-3</v>
      </c>
      <c r="P45" s="15">
        <f>VLOOKUP(D45,'AE Cor NUTS II Tab'!$A$5:$I$509,7,FALSE)</f>
        <v>496020</v>
      </c>
      <c r="Q45" s="15">
        <f>VLOOKUP($D45,'AE Cor NUTS II Tab'!$A$5:$I$509,Q$1,FALSE)</f>
        <v>51472200</v>
      </c>
      <c r="R45" s="15">
        <f>VLOOKUP($D45,'AE Cor NUTS II Tab'!$A$5:$I$509,R$1,FALSE)</f>
        <v>265502900.00000003</v>
      </c>
      <c r="T45" s="9">
        <f t="shared" si="7"/>
        <v>2018</v>
      </c>
      <c r="U45" s="9">
        <v>2018</v>
      </c>
      <c r="V45" s="10">
        <f>IFERROR(VLOOKUP($U45,'AE Cor NUTS II Tab'!$A$5:$I$52,7,FALSE),"")</f>
        <v>66400</v>
      </c>
    </row>
    <row r="46" spans="4:22" x14ac:dyDescent="0.3">
      <c r="T46" s="9">
        <f t="shared" si="7"/>
        <v>2019</v>
      </c>
      <c r="U46" s="9">
        <v>2019</v>
      </c>
      <c r="V46" s="10">
        <f>IFERROR(VLOOKUP($U46,'AE Cor NUTS II Tab'!$A$5:$I$52,7,FALSE),"")</f>
        <v>343000</v>
      </c>
    </row>
    <row r="47" spans="4:22" x14ac:dyDescent="0.3">
      <c r="T47" s="9">
        <f t="shared" si="7"/>
        <v>2020</v>
      </c>
      <c r="U47" s="9">
        <v>2020</v>
      </c>
      <c r="V47" s="10">
        <f>IFERROR(VLOOKUP($U47,'AE Cor NUTS II Tab'!$A$5:$I$52,7,FALSE),"")</f>
        <v>322200</v>
      </c>
    </row>
    <row r="48" spans="4:22" x14ac:dyDescent="0.3">
      <c r="T48" s="9">
        <f t="shared" si="7"/>
        <v>2021</v>
      </c>
      <c r="U48" s="9">
        <v>2021</v>
      </c>
      <c r="V48" s="10">
        <f>IFERROR(VLOOKUP($U48,'AE Cor NUTS II Tab'!$A$5:$I$52,7,FALSE),"")</f>
        <v>485610</v>
      </c>
    </row>
    <row r="49" spans="20:22" x14ac:dyDescent="0.3">
      <c r="T49" s="9">
        <f t="shared" si="7"/>
        <v>2022</v>
      </c>
      <c r="U49" s="9">
        <v>2022</v>
      </c>
      <c r="V49" s="10">
        <f>IFERROR(VLOOKUP($U49,'AE Cor NUTS II Tab'!$A$5:$I$52,7,FALSE),"")</f>
        <v>473980</v>
      </c>
    </row>
    <row r="50" spans="20:22" x14ac:dyDescent="0.3">
      <c r="T50" s="9">
        <f t="shared" si="7"/>
        <v>2023</v>
      </c>
      <c r="U50" s="9">
        <v>2023</v>
      </c>
      <c r="V50" s="10">
        <f>IFERROR(VLOOKUP($U50,'AE Cor NUTS II Tab'!$A$5:$I$52,7,FALSE),"")</f>
        <v>496020</v>
      </c>
    </row>
    <row r="51" spans="20:22" x14ac:dyDescent="0.3">
      <c r="T51" s="9" t="str">
        <f t="shared" si="7"/>
        <v/>
      </c>
      <c r="U51" s="9">
        <v>2024</v>
      </c>
      <c r="V51" s="10" t="str">
        <f>IFERROR(VLOOKUP($U51,'AE Cor NUTS II Tab'!$A$5:$I$52,7,FALSE),"")</f>
        <v/>
      </c>
    </row>
    <row r="52" spans="20:22" x14ac:dyDescent="0.3">
      <c r="T52" s="9" t="str">
        <f t="shared" si="7"/>
        <v/>
      </c>
      <c r="U52" s="9">
        <v>2025</v>
      </c>
      <c r="V52" s="10" t="str">
        <f>IFERROR(VLOOKUP($U52,'AE Cor NUTS II Tab'!$A$5:$I$52,7,FALSE),"")</f>
        <v/>
      </c>
    </row>
    <row r="53" spans="20:22" x14ac:dyDescent="0.3">
      <c r="T53" s="9" t="str">
        <f t="shared" si="7"/>
        <v/>
      </c>
      <c r="U53" s="9">
        <v>2026</v>
      </c>
      <c r="V53" s="10" t="str">
        <f>IFERROR(VLOOKUP($U53,'AE Cor NUTS II Tab'!$A$5:$I$52,7,FALSE),"")</f>
        <v/>
      </c>
    </row>
    <row r="54" spans="20:22" x14ac:dyDescent="0.3">
      <c r="T54" s="9" t="str">
        <f t="shared" si="7"/>
        <v/>
      </c>
      <c r="U54" s="9">
        <v>2027</v>
      </c>
      <c r="V54" s="10" t="str">
        <f>IFERROR(VLOOKUP($U54,'AE Cor NUTS II Tab'!$A$5:$I$52,7,FALSE),"")</f>
        <v/>
      </c>
    </row>
    <row r="55" spans="20:22" x14ac:dyDescent="0.3">
      <c r="T55" s="9" t="str">
        <f t="shared" si="7"/>
        <v/>
      </c>
      <c r="U55" s="9">
        <v>2028</v>
      </c>
      <c r="V55" s="10" t="str">
        <f>IFERROR(VLOOKUP($U55,'AE Cor NUTS II Tab'!$A$5:$I$52,7,FALSE),"")</f>
        <v/>
      </c>
    </row>
    <row r="56" spans="20:22" x14ac:dyDescent="0.3">
      <c r="T56" s="9" t="str">
        <f t="shared" si="7"/>
        <v/>
      </c>
      <c r="U56" s="9">
        <v>2029</v>
      </c>
      <c r="V56" s="10" t="str">
        <f>IFERROR(VLOOKUP($U56,'AE Cor NUTS II Tab'!$A$5:$I$52,7,FALSE),"")</f>
        <v/>
      </c>
    </row>
  </sheetData>
  <sheetProtection algorithmName="SHA-512" hashValue="uEG6OhRxf3ZmQ1V636LAX6Z09oV8KaUcd8MdKmnCtU5FO+2xgejxLSDk6m75TchJJfPfU9ZwxFhPnNI9G9t1dg==" saltValue="8It21RVg73jWrN7Bt4uQzA==" spinCount="100000" sheet="1" objects="1" scenarios="1" autoFilter="0"/>
  <mergeCells count="4">
    <mergeCell ref="D2:E2"/>
    <mergeCell ref="G2:H2"/>
    <mergeCell ref="J2:K2"/>
    <mergeCell ref="M2:N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76"/>
  <dimension ref="A1:V56"/>
  <sheetViews>
    <sheetView topLeftCell="O1" workbookViewId="0">
      <selection activeCell="A34" sqref="A1:XFD1048576"/>
    </sheetView>
  </sheetViews>
  <sheetFormatPr defaultRowHeight="14.4" x14ac:dyDescent="0.3"/>
  <cols>
    <col min="1" max="1" width="8.88671875" style="9"/>
    <col min="2" max="2" width="21" style="9" bestFit="1" customWidth="1"/>
    <col min="3" max="13" width="8.88671875" style="9"/>
    <col min="14" max="14" width="11.109375" style="9" bestFit="1" customWidth="1"/>
    <col min="15" max="15" width="8.88671875" style="9"/>
    <col min="16" max="16" width="12.109375" style="9" bestFit="1" customWidth="1"/>
    <col min="17" max="17" width="10.109375" style="9" bestFit="1" customWidth="1"/>
    <col min="18" max="18" width="11.109375" style="9" bestFit="1" customWidth="1"/>
    <col min="19" max="19" width="8.88671875" style="9"/>
    <col min="20" max="20" width="5" style="9" bestFit="1" customWidth="1"/>
    <col min="21" max="21" width="5" style="10" bestFit="1" customWidth="1"/>
    <col min="22" max="22" width="11.44140625" style="9" bestFit="1" customWidth="1"/>
    <col min="23" max="16384" width="8.88671875" style="9"/>
  </cols>
  <sheetData>
    <row r="1" spans="1:22" x14ac:dyDescent="0.3">
      <c r="A1" s="9">
        <v>6</v>
      </c>
      <c r="B1" s="9" t="str">
        <f>VLOOKUP(A1,$A$5:$B$10,2,FALSE)</f>
        <v>Continente</v>
      </c>
      <c r="E1" s="9">
        <f>A1+1</f>
        <v>7</v>
      </c>
      <c r="P1" s="9">
        <v>7</v>
      </c>
      <c r="Q1" s="9">
        <v>8</v>
      </c>
      <c r="R1" s="9">
        <v>10</v>
      </c>
    </row>
    <row r="2" spans="1:22" x14ac:dyDescent="0.3">
      <c r="D2" s="70" t="s">
        <v>40</v>
      </c>
      <c r="E2" s="70"/>
      <c r="G2" s="70" t="s">
        <v>41</v>
      </c>
      <c r="H2" s="70"/>
      <c r="J2" s="70" t="s">
        <v>42</v>
      </c>
      <c r="K2" s="70"/>
      <c r="M2" s="70" t="s">
        <v>43</v>
      </c>
      <c r="N2" s="70"/>
    </row>
    <row r="3" spans="1:22" x14ac:dyDescent="0.3">
      <c r="U3" s="9"/>
      <c r="V3" s="10"/>
    </row>
    <row r="4" spans="1:22" x14ac:dyDescent="0.3">
      <c r="D4" s="12"/>
      <c r="E4" s="11" t="str">
        <f>HLOOKUP(B1,'AE Encad NUTS II Tab'!$B$4:$J$42,1,FALSE)</f>
        <v>Continente</v>
      </c>
      <c r="G4" s="12"/>
      <c r="H4" s="11" t="str">
        <f>E4</f>
        <v>Continente</v>
      </c>
      <c r="J4" s="12"/>
      <c r="K4" s="11" t="str">
        <f>H4</f>
        <v>Continente</v>
      </c>
      <c r="M4" s="12"/>
      <c r="N4" s="11" t="str">
        <f>K4</f>
        <v>Continente</v>
      </c>
      <c r="P4" s="11" t="s">
        <v>32</v>
      </c>
      <c r="Q4" s="11" t="s">
        <v>37</v>
      </c>
      <c r="R4" s="11" t="s">
        <v>38</v>
      </c>
      <c r="T4" s="9">
        <f>MAX(T5:T500)</f>
        <v>2023</v>
      </c>
      <c r="U4" s="9"/>
      <c r="V4" s="10" t="s">
        <v>32</v>
      </c>
    </row>
    <row r="5" spans="1:22" x14ac:dyDescent="0.3">
      <c r="A5" s="9">
        <v>1</v>
      </c>
      <c r="B5" s="9" t="s">
        <v>0</v>
      </c>
      <c r="D5" s="13">
        <f t="shared" ref="D5:D43" si="0">D6-1</f>
        <v>1983</v>
      </c>
      <c r="E5" s="9">
        <f>VLOOKUP($D5,'AE Encad NUTS II Tab'!$A$5:$J$509,E$1,FALSE)</f>
        <v>67533.786046511625</v>
      </c>
      <c r="G5" s="13">
        <f>D5</f>
        <v>1983</v>
      </c>
      <c r="H5" s="14">
        <f>IF(SUM(E5)=0,"",E5/P5)</f>
        <v>1</v>
      </c>
      <c r="J5" s="13">
        <f>G5</f>
        <v>1983</v>
      </c>
      <c r="K5" s="14">
        <f>IF(SUM(E5)=0,"",E5/Q5)</f>
        <v>3.5931782945736431E-3</v>
      </c>
      <c r="M5" s="13">
        <f>J5</f>
        <v>1983</v>
      </c>
      <c r="N5" s="14">
        <f>IF(SUM(E5)=0,"",E5/R5)</f>
        <v>6.5383201773768819E-4</v>
      </c>
      <c r="P5" s="15">
        <f>VLOOKUP($D5,'AE Encad NUTS II Tab'!$A$5:$J$509,P$1,FALSE)</f>
        <v>67533.786046511625</v>
      </c>
      <c r="Q5" s="15">
        <f>VLOOKUP($D5,'AE Encad NUTS II Tab'!$A$5:$J$509,Q$1,FALSE)</f>
        <v>18795000</v>
      </c>
      <c r="R5" s="15">
        <f>VLOOKUP($D5,'AE Encad NUTS II Tab'!$A$5:$J$509,R$1,FALSE)</f>
        <v>103289200</v>
      </c>
      <c r="T5" s="9">
        <f>IF(SUM(V5)&gt;0,U5,"")</f>
        <v>1978</v>
      </c>
      <c r="U5" s="9">
        <v>1978</v>
      </c>
      <c r="V5" s="10">
        <f>IFERROR(VLOOKUP($U5,'AE Cor NUTS II Tab'!$A$5:$I$52,7,FALSE),"")</f>
        <v>5430</v>
      </c>
    </row>
    <row r="6" spans="1:22" x14ac:dyDescent="0.3">
      <c r="A6" s="9">
        <v>2</v>
      </c>
      <c r="B6" s="9" t="s">
        <v>1</v>
      </c>
      <c r="D6" s="13">
        <f t="shared" si="0"/>
        <v>1984</v>
      </c>
      <c r="E6" s="9">
        <f>VLOOKUP($D6,'AE Encad NUTS II Tab'!$A$5:$J$509,E$1,FALSE)</f>
        <v>34057.848604664483</v>
      </c>
      <c r="G6" s="13">
        <f t="shared" ref="G6:G45" si="1">D6</f>
        <v>1984</v>
      </c>
      <c r="H6" s="14">
        <f t="shared" ref="H6:H44" si="2">IF(SUM(E6)=0,"",E6/P6)</f>
        <v>1</v>
      </c>
      <c r="J6" s="13">
        <f t="shared" ref="J6:J45" si="3">G6</f>
        <v>1984</v>
      </c>
      <c r="K6" s="14">
        <f t="shared" ref="K6:K44" si="4">IF(SUM(E6)=0,"",E6/Q6)</f>
        <v>2.0625370083853837E-3</v>
      </c>
      <c r="M6" s="13">
        <f t="shared" ref="M6:M45" si="5">J6</f>
        <v>1984</v>
      </c>
      <c r="N6" s="14">
        <f t="shared" ref="N6:N44" si="6">IF(SUM(E6)=0,"",E6/R6)</f>
        <v>3.3398397250944585E-4</v>
      </c>
      <c r="P6" s="15">
        <f>VLOOKUP(D6,'AE Encad NUTS II Tab'!$A$5:$J$509,7,FALSE)</f>
        <v>34057.848604664483</v>
      </c>
      <c r="Q6" s="15">
        <f>VLOOKUP($D6,'AE Encad NUTS II Tab'!$A$5:$J$509,Q$1,FALSE)</f>
        <v>16512599.999999998</v>
      </c>
      <c r="R6" s="15">
        <f>VLOOKUP($D6,'AE Encad NUTS II Tab'!$A$5:$J$509,R$1,FALSE)</f>
        <v>101974500</v>
      </c>
      <c r="T6" s="9">
        <f t="shared" ref="T6:T56" si="7">IF(SUM(V6)&gt;0,U6,"")</f>
        <v>1979</v>
      </c>
      <c r="U6" s="9">
        <v>1979</v>
      </c>
      <c r="V6" s="10">
        <f>IFERROR(VLOOKUP($U6,'AE Cor NUTS II Tab'!$A$5:$I$52,7,FALSE),"")</f>
        <v>7426</v>
      </c>
    </row>
    <row r="7" spans="1:22" x14ac:dyDescent="0.3">
      <c r="A7" s="9">
        <v>3</v>
      </c>
      <c r="B7" s="9" t="s">
        <v>33</v>
      </c>
      <c r="D7" s="13">
        <f t="shared" si="0"/>
        <v>1985</v>
      </c>
      <c r="E7" s="9">
        <f>VLOOKUP($D7,'AE Encad NUTS II Tab'!$A$5:$J$509,E$1,FALSE)</f>
        <v>2637.3918391839188</v>
      </c>
      <c r="G7" s="13">
        <f t="shared" si="1"/>
        <v>1985</v>
      </c>
      <c r="H7" s="14">
        <f t="shared" si="2"/>
        <v>1</v>
      </c>
      <c r="J7" s="13">
        <f t="shared" si="3"/>
        <v>1985</v>
      </c>
      <c r="K7" s="14">
        <f t="shared" si="4"/>
        <v>1.6301630163016305E-4</v>
      </c>
      <c r="M7" s="13">
        <f t="shared" si="5"/>
        <v>1985</v>
      </c>
      <c r="N7" s="14">
        <f t="shared" si="6"/>
        <v>2.5629608919216232E-5</v>
      </c>
      <c r="P7" s="15">
        <f>VLOOKUP(D7,'AE Encad NUTS II Tab'!$A$5:$J$509,7,FALSE)</f>
        <v>2637.3918391839188</v>
      </c>
      <c r="Q7" s="15">
        <f>VLOOKUP($D7,'AE Encad NUTS II Tab'!$A$5:$J$509,Q$1,FALSE)</f>
        <v>16178700</v>
      </c>
      <c r="R7" s="15">
        <f>VLOOKUP($D7,'AE Encad NUTS II Tab'!$A$5:$J$509,R$1,FALSE)</f>
        <v>102904099.99999999</v>
      </c>
      <c r="T7" s="9">
        <f t="shared" si="7"/>
        <v>1980</v>
      </c>
      <c r="U7" s="9">
        <v>1980</v>
      </c>
      <c r="V7" s="10">
        <f>IFERROR(VLOOKUP($U7,'AE Cor NUTS II Tab'!$A$5:$I$52,7,FALSE),"")</f>
        <v>5211</v>
      </c>
    </row>
    <row r="8" spans="1:22" x14ac:dyDescent="0.3">
      <c r="A8" s="9">
        <v>4</v>
      </c>
      <c r="B8" s="9" t="s">
        <v>2</v>
      </c>
      <c r="D8" s="13">
        <f t="shared" si="0"/>
        <v>1986</v>
      </c>
      <c r="E8" s="9">
        <f>VLOOKUP($D8,'AE Encad NUTS II Tab'!$A$5:$J$509,E$1,FALSE)</f>
        <v>11590.974487484427</v>
      </c>
      <c r="G8" s="13">
        <f t="shared" si="1"/>
        <v>1986</v>
      </c>
      <c r="H8" s="14">
        <f t="shared" si="2"/>
        <v>1</v>
      </c>
      <c r="J8" s="13">
        <f t="shared" si="3"/>
        <v>1986</v>
      </c>
      <c r="K8" s="14">
        <f t="shared" si="4"/>
        <v>6.7462340015856845E-4</v>
      </c>
      <c r="M8" s="13">
        <f t="shared" si="5"/>
        <v>1986</v>
      </c>
      <c r="N8" s="14">
        <f t="shared" si="6"/>
        <v>1.0926377571686591E-4</v>
      </c>
      <c r="P8" s="15">
        <f>VLOOKUP(D8,'AE Encad NUTS II Tab'!$A$5:$J$509,7,FALSE)</f>
        <v>11590.974487484427</v>
      </c>
      <c r="Q8" s="15">
        <f>VLOOKUP($D8,'AE Encad NUTS II Tab'!$A$5:$J$509,Q$1,FALSE)</f>
        <v>17181400</v>
      </c>
      <c r="R8" s="15">
        <f>VLOOKUP($D8,'AE Encad NUTS II Tab'!$A$5:$J$509,R$1,FALSE)</f>
        <v>106082500</v>
      </c>
      <c r="T8" s="9">
        <f t="shared" si="7"/>
        <v>1981</v>
      </c>
      <c r="U8" s="9">
        <v>1981</v>
      </c>
      <c r="V8" s="10">
        <f>IFERROR(VLOOKUP($U8,'AE Cor NUTS II Tab'!$A$5:$I$52,7,FALSE),"")</f>
        <v>10877</v>
      </c>
    </row>
    <row r="9" spans="1:22" x14ac:dyDescent="0.3">
      <c r="A9" s="9">
        <v>5</v>
      </c>
      <c r="B9" s="9" t="s">
        <v>3</v>
      </c>
      <c r="D9" s="13">
        <f t="shared" si="0"/>
        <v>1987</v>
      </c>
      <c r="E9" s="9">
        <f>VLOOKUP($D9,'AE Encad NUTS II Tab'!$A$5:$J$509,E$1,FALSE)</f>
        <v>38544.57606464436</v>
      </c>
      <c r="G9" s="13">
        <f t="shared" si="1"/>
        <v>1987</v>
      </c>
      <c r="H9" s="14">
        <f t="shared" si="2"/>
        <v>1</v>
      </c>
      <c r="J9" s="13">
        <f t="shared" si="3"/>
        <v>1987</v>
      </c>
      <c r="K9" s="14">
        <f t="shared" si="4"/>
        <v>1.8598286142517352E-3</v>
      </c>
      <c r="M9" s="13">
        <f t="shared" si="5"/>
        <v>1987</v>
      </c>
      <c r="N9" s="14">
        <f t="shared" si="6"/>
        <v>3.4017614040920751E-4</v>
      </c>
      <c r="P9" s="15">
        <f>VLOOKUP(D9,'AE Encad NUTS II Tab'!$A$5:$J$509,7,FALSE)</f>
        <v>38544.57606464436</v>
      </c>
      <c r="Q9" s="15">
        <f>VLOOKUP($D9,'AE Encad NUTS II Tab'!$A$5:$J$509,Q$1,FALSE)</f>
        <v>20724800</v>
      </c>
      <c r="R9" s="15">
        <f>VLOOKUP($D9,'AE Encad NUTS II Tab'!$A$5:$J$509,R$1,FALSE)</f>
        <v>113307700</v>
      </c>
      <c r="T9" s="9">
        <f t="shared" si="7"/>
        <v>1982</v>
      </c>
      <c r="U9" s="9">
        <v>1982</v>
      </c>
      <c r="V9" s="10">
        <f>IFERROR(VLOOKUP($U9,'AE Cor NUTS II Tab'!$A$5:$I$52,7,FALSE),"")</f>
        <v>19335</v>
      </c>
    </row>
    <row r="10" spans="1:22" x14ac:dyDescent="0.3">
      <c r="A10" s="9">
        <v>6</v>
      </c>
      <c r="B10" s="9" t="s">
        <v>32</v>
      </c>
      <c r="D10" s="13">
        <f t="shared" si="0"/>
        <v>1988</v>
      </c>
      <c r="E10" s="9">
        <f>VLOOKUP($D10,'AE Encad NUTS II Tab'!$A$5:$J$509,E$1,FALSE)</f>
        <v>53037.176424348072</v>
      </c>
      <c r="G10" s="13">
        <f t="shared" si="1"/>
        <v>1988</v>
      </c>
      <c r="H10" s="14">
        <f t="shared" si="2"/>
        <v>1</v>
      </c>
      <c r="J10" s="13">
        <f t="shared" si="3"/>
        <v>1988</v>
      </c>
      <c r="K10" s="14">
        <f t="shared" si="4"/>
        <v>2.244864827916197E-3</v>
      </c>
      <c r="M10" s="13">
        <f t="shared" si="5"/>
        <v>1988</v>
      </c>
      <c r="N10" s="14">
        <f t="shared" si="6"/>
        <v>4.3998882070536412E-4</v>
      </c>
      <c r="P10" s="15">
        <f>VLOOKUP(D10,'AE Encad NUTS II Tab'!$A$5:$J$509,7,FALSE)</f>
        <v>53037.176424348072</v>
      </c>
      <c r="Q10" s="15">
        <f>VLOOKUP($D10,'AE Encad NUTS II Tab'!$A$5:$J$509,Q$1,FALSE)</f>
        <v>23626000</v>
      </c>
      <c r="R10" s="15">
        <f>VLOOKUP($D10,'AE Encad NUTS II Tab'!$A$5:$J$509,R$1,FALSE)</f>
        <v>120542100</v>
      </c>
      <c r="T10" s="9">
        <f t="shared" si="7"/>
        <v>1983</v>
      </c>
      <c r="U10" s="9">
        <v>1983</v>
      </c>
      <c r="V10" s="10">
        <f>IFERROR(VLOOKUP($U10,'AE Cor NUTS II Tab'!$A$5:$I$52,7,FALSE),"")</f>
        <v>17382</v>
      </c>
    </row>
    <row r="11" spans="1:22" x14ac:dyDescent="0.3">
      <c r="D11" s="13">
        <f t="shared" si="0"/>
        <v>1989</v>
      </c>
      <c r="E11" s="9">
        <f>VLOOKUP($D11,'AE Encad NUTS II Tab'!$A$5:$J$509,E$1,FALSE)</f>
        <v>76785.794454553601</v>
      </c>
      <c r="G11" s="13">
        <f t="shared" si="1"/>
        <v>1989</v>
      </c>
      <c r="H11" s="14">
        <f t="shared" si="2"/>
        <v>1</v>
      </c>
      <c r="J11" s="13">
        <f t="shared" si="3"/>
        <v>1989</v>
      </c>
      <c r="K11" s="14">
        <f t="shared" si="4"/>
        <v>3.1265847328699704E-3</v>
      </c>
      <c r="M11" s="13">
        <f t="shared" si="5"/>
        <v>1989</v>
      </c>
      <c r="N11" s="14">
        <f t="shared" si="6"/>
        <v>6.0253830478505181E-4</v>
      </c>
      <c r="P11" s="15">
        <f>VLOOKUP(D11,'AE Encad NUTS II Tab'!$A$5:$J$509,7,FALSE)</f>
        <v>76785.794454553601</v>
      </c>
      <c r="Q11" s="15">
        <f>VLOOKUP($D11,'AE Encad NUTS II Tab'!$A$5:$J$509,Q$1,FALSE)</f>
        <v>24559000</v>
      </c>
      <c r="R11" s="15">
        <f>VLOOKUP($D11,'AE Encad NUTS II Tab'!$A$5:$J$509,R$1,FALSE)</f>
        <v>127437199.99999999</v>
      </c>
      <c r="T11" s="9">
        <f t="shared" si="7"/>
        <v>1984</v>
      </c>
      <c r="U11" s="9">
        <v>1984</v>
      </c>
      <c r="V11" s="10">
        <f>IFERROR(VLOOKUP($U11,'AE Cor NUTS II Tab'!$A$5:$I$52,7,FALSE),"")</f>
        <v>10798</v>
      </c>
    </row>
    <row r="12" spans="1:22" x14ac:dyDescent="0.3">
      <c r="D12" s="13">
        <f t="shared" si="0"/>
        <v>1990</v>
      </c>
      <c r="E12" s="9">
        <f>VLOOKUP($D12,'AE Encad NUTS II Tab'!$A$5:$J$509,E$1,FALSE)</f>
        <v>165722.26086984816</v>
      </c>
      <c r="G12" s="13">
        <f t="shared" si="1"/>
        <v>1990</v>
      </c>
      <c r="H12" s="14">
        <f t="shared" si="2"/>
        <v>1</v>
      </c>
      <c r="J12" s="13">
        <f t="shared" si="3"/>
        <v>1990</v>
      </c>
      <c r="K12" s="14">
        <f t="shared" si="4"/>
        <v>6.2808556609114984E-3</v>
      </c>
      <c r="M12" s="13">
        <f t="shared" si="5"/>
        <v>1990</v>
      </c>
      <c r="N12" s="14">
        <f t="shared" si="6"/>
        <v>1.2249699221937999E-3</v>
      </c>
      <c r="P12" s="15">
        <f>VLOOKUP(D12,'AE Encad NUTS II Tab'!$A$5:$J$509,7,FALSE)</f>
        <v>165722.26086984816</v>
      </c>
      <c r="Q12" s="15">
        <f>VLOOKUP($D12,'AE Encad NUTS II Tab'!$A$5:$J$509,Q$1,FALSE)</f>
        <v>26385300</v>
      </c>
      <c r="R12" s="15">
        <f>VLOOKUP($D12,'AE Encad NUTS II Tab'!$A$5:$J$509,R$1,FALSE)</f>
        <v>135286800</v>
      </c>
      <c r="T12" s="9">
        <f t="shared" si="7"/>
        <v>1985</v>
      </c>
      <c r="U12" s="9">
        <v>1985</v>
      </c>
      <c r="V12" s="10">
        <f>IFERROR(VLOOKUP($U12,'AE Cor NUTS II Tab'!$A$5:$I$52,7,FALSE),"")</f>
        <v>978</v>
      </c>
    </row>
    <row r="13" spans="1:22" x14ac:dyDescent="0.3">
      <c r="D13" s="13">
        <f t="shared" si="0"/>
        <v>1991</v>
      </c>
      <c r="E13" s="9">
        <f>VLOOKUP($D13,'AE Encad NUTS II Tab'!$A$5:$J$509,E$1,FALSE)</f>
        <v>316140.32590942836</v>
      </c>
      <c r="G13" s="13">
        <f t="shared" si="1"/>
        <v>1991</v>
      </c>
      <c r="H13" s="14">
        <f t="shared" si="2"/>
        <v>1</v>
      </c>
      <c r="J13" s="13">
        <f t="shared" si="3"/>
        <v>1991</v>
      </c>
      <c r="K13" s="14">
        <f t="shared" si="4"/>
        <v>1.117850175238687E-2</v>
      </c>
      <c r="M13" s="13">
        <f t="shared" si="5"/>
        <v>1991</v>
      </c>
      <c r="N13" s="14">
        <f t="shared" si="6"/>
        <v>2.2707608837486287E-3</v>
      </c>
      <c r="P13" s="15">
        <f>VLOOKUP(D13,'AE Encad NUTS II Tab'!$A$5:$J$509,7,FALSE)</f>
        <v>316140.32590942836</v>
      </c>
      <c r="Q13" s="15">
        <f>VLOOKUP($D13,'AE Encad NUTS II Tab'!$A$5:$J$509,Q$1,FALSE)</f>
        <v>28281100.000000004</v>
      </c>
      <c r="R13" s="15">
        <f>VLOOKUP($D13,'AE Encad NUTS II Tab'!$A$5:$J$509,R$1,FALSE)</f>
        <v>139222200</v>
      </c>
      <c r="T13" s="9">
        <f t="shared" si="7"/>
        <v>1986</v>
      </c>
      <c r="U13" s="9">
        <v>1986</v>
      </c>
      <c r="V13" s="10">
        <f>IFERROR(VLOOKUP($U13,'AE Cor NUTS II Tab'!$A$5:$I$52,7,FALSE),"")</f>
        <v>4765</v>
      </c>
    </row>
    <row r="14" spans="1:22" x14ac:dyDescent="0.3">
      <c r="D14" s="13">
        <f t="shared" si="0"/>
        <v>1992</v>
      </c>
      <c r="E14" s="9">
        <f>VLOOKUP($D14,'AE Encad NUTS II Tab'!$A$5:$J$509,E$1,FALSE)</f>
        <v>404554.83929636865</v>
      </c>
      <c r="G14" s="13">
        <f t="shared" si="1"/>
        <v>1992</v>
      </c>
      <c r="H14" s="14">
        <f t="shared" si="2"/>
        <v>1</v>
      </c>
      <c r="J14" s="13">
        <f t="shared" si="3"/>
        <v>1992</v>
      </c>
      <c r="K14" s="14">
        <f t="shared" si="4"/>
        <v>1.3189023762987346E-2</v>
      </c>
      <c r="M14" s="13">
        <f t="shared" si="5"/>
        <v>1992</v>
      </c>
      <c r="N14" s="14">
        <f t="shared" si="6"/>
        <v>2.8566121380475895E-3</v>
      </c>
      <c r="P14" s="15">
        <f>VLOOKUP(D14,'AE Encad NUTS II Tab'!$A$5:$J$509,7,FALSE)</f>
        <v>404554.83929636865</v>
      </c>
      <c r="Q14" s="15">
        <f>VLOOKUP($D14,'AE Encad NUTS II Tab'!$A$5:$J$509,Q$1,FALSE)</f>
        <v>30673600</v>
      </c>
      <c r="R14" s="15">
        <f>VLOOKUP($D14,'AE Encad NUTS II Tab'!$A$5:$J$509,R$1,FALSE)</f>
        <v>141620500</v>
      </c>
      <c r="T14" s="9">
        <f t="shared" si="7"/>
        <v>1987</v>
      </c>
      <c r="U14" s="9">
        <v>1987</v>
      </c>
      <c r="V14" s="10">
        <f>IFERROR(VLOOKUP($U14,'AE Cor NUTS II Tab'!$A$5:$I$52,7,FALSE),"")</f>
        <v>17124</v>
      </c>
    </row>
    <row r="15" spans="1:22" x14ac:dyDescent="0.3">
      <c r="D15" s="13">
        <f t="shared" si="0"/>
        <v>1993</v>
      </c>
      <c r="E15" s="9">
        <f>VLOOKUP($D15,'AE Encad NUTS II Tab'!$A$5:$J$509,E$1,FALSE)</f>
        <v>160146.04912386613</v>
      </c>
      <c r="G15" s="13">
        <f t="shared" si="1"/>
        <v>1993</v>
      </c>
      <c r="H15" s="14">
        <f t="shared" si="2"/>
        <v>1</v>
      </c>
      <c r="J15" s="13">
        <f t="shared" si="3"/>
        <v>1993</v>
      </c>
      <c r="K15" s="14">
        <f t="shared" si="4"/>
        <v>5.5764265810026373E-3</v>
      </c>
      <c r="M15" s="13">
        <f t="shared" si="5"/>
        <v>1993</v>
      </c>
      <c r="N15" s="14">
        <f t="shared" si="6"/>
        <v>1.150029184991344E-3</v>
      </c>
      <c r="P15" s="15">
        <f>VLOOKUP(D15,'AE Encad NUTS II Tab'!$A$5:$J$509,7,FALSE)</f>
        <v>160146.04912386613</v>
      </c>
      <c r="Q15" s="15">
        <f>VLOOKUP($D15,'AE Encad NUTS II Tab'!$A$5:$J$509,Q$1,FALSE)</f>
        <v>28718400</v>
      </c>
      <c r="R15" s="15">
        <f>VLOOKUP($D15,'AE Encad NUTS II Tab'!$A$5:$J$509,R$1,FALSE)</f>
        <v>139253900.00000003</v>
      </c>
      <c r="T15" s="9">
        <f t="shared" si="7"/>
        <v>1988</v>
      </c>
      <c r="U15" s="9">
        <v>1988</v>
      </c>
      <c r="V15" s="10">
        <f>IFERROR(VLOOKUP($U15,'AE Cor NUTS II Tab'!$A$5:$I$52,7,FALSE),"")</f>
        <v>26273</v>
      </c>
    </row>
    <row r="16" spans="1:22" x14ac:dyDescent="0.3">
      <c r="D16" s="13">
        <f t="shared" si="0"/>
        <v>1994</v>
      </c>
      <c r="E16" s="9">
        <f>VLOOKUP($D16,'AE Encad NUTS II Tab'!$A$5:$J$509,E$1,FALSE)</f>
        <v>283542.5685855546</v>
      </c>
      <c r="G16" s="13">
        <f t="shared" si="1"/>
        <v>1994</v>
      </c>
      <c r="H16" s="14">
        <f t="shared" si="2"/>
        <v>1</v>
      </c>
      <c r="J16" s="13">
        <f t="shared" si="3"/>
        <v>1994</v>
      </c>
      <c r="K16" s="14">
        <f t="shared" si="4"/>
        <v>9.9404214170968723E-3</v>
      </c>
      <c r="M16" s="13">
        <f t="shared" si="5"/>
        <v>1994</v>
      </c>
      <c r="N16" s="14">
        <f t="shared" si="6"/>
        <v>2.0002791405068347E-3</v>
      </c>
      <c r="P16" s="15">
        <f>VLOOKUP(D16,'AE Encad NUTS II Tab'!$A$5:$J$509,7,FALSE)</f>
        <v>283542.5685855546</v>
      </c>
      <c r="Q16" s="15">
        <f>VLOOKUP($D16,'AE Encad NUTS II Tab'!$A$5:$J$509,Q$1,FALSE)</f>
        <v>28524200</v>
      </c>
      <c r="R16" s="15">
        <f>VLOOKUP($D16,'AE Encad NUTS II Tab'!$A$5:$J$509,R$1,FALSE)</f>
        <v>141751500</v>
      </c>
      <c r="T16" s="9">
        <f t="shared" si="7"/>
        <v>1989</v>
      </c>
      <c r="U16" s="9">
        <v>1989</v>
      </c>
      <c r="V16" s="10">
        <f>IFERROR(VLOOKUP($U16,'AE Cor NUTS II Tab'!$A$5:$I$52,7,FALSE),"")</f>
        <v>41925</v>
      </c>
    </row>
    <row r="17" spans="4:22" x14ac:dyDescent="0.3">
      <c r="D17" s="13">
        <f t="shared" si="0"/>
        <v>1995</v>
      </c>
      <c r="E17" s="9">
        <f>VLOOKUP($D17,'AE Encad NUTS II Tab'!$A$5:$J$509,E$1,FALSE)</f>
        <v>409000.90260141267</v>
      </c>
      <c r="G17" s="13">
        <f t="shared" si="1"/>
        <v>1995</v>
      </c>
      <c r="H17" s="14">
        <f t="shared" si="2"/>
        <v>1</v>
      </c>
      <c r="J17" s="13">
        <f t="shared" si="3"/>
        <v>1995</v>
      </c>
      <c r="K17" s="14">
        <f t="shared" si="4"/>
        <v>1.3748021922883939E-2</v>
      </c>
      <c r="M17" s="13">
        <f t="shared" si="5"/>
        <v>1995</v>
      </c>
      <c r="N17" s="14">
        <f t="shared" si="6"/>
        <v>2.8182197338435929E-3</v>
      </c>
      <c r="P17" s="15">
        <f>VLOOKUP(D17,'AE Encad NUTS II Tab'!$A$5:$J$509,7,FALSE)</f>
        <v>409000.90260141267</v>
      </c>
      <c r="Q17" s="15">
        <f>VLOOKUP($D17,'AE Encad NUTS II Tab'!$A$5:$J$509,Q$1,FALSE)</f>
        <v>29749800.000000004</v>
      </c>
      <c r="R17" s="15">
        <f>VLOOKUP($D17,'AE Encad NUTS II Tab'!$A$5:$J$509,R$1,FALSE)</f>
        <v>145127400</v>
      </c>
      <c r="T17" s="9">
        <f t="shared" si="7"/>
        <v>1990</v>
      </c>
      <c r="U17" s="9">
        <v>1990</v>
      </c>
      <c r="V17" s="10">
        <f>IFERROR(VLOOKUP($U17,'AE Cor NUTS II Tab'!$A$5:$I$52,7,FALSE),"")</f>
        <v>96511</v>
      </c>
    </row>
    <row r="18" spans="4:22" x14ac:dyDescent="0.3">
      <c r="D18" s="13">
        <f t="shared" si="0"/>
        <v>1996</v>
      </c>
      <c r="E18" s="9">
        <f>VLOOKUP($D18,'AE Encad NUTS II Tab'!$A$5:$J$509,E$1,FALSE)</f>
        <v>402086.49973084923</v>
      </c>
      <c r="G18" s="13">
        <f t="shared" si="1"/>
        <v>1996</v>
      </c>
      <c r="H18" s="14">
        <f t="shared" si="2"/>
        <v>1</v>
      </c>
      <c r="J18" s="13">
        <f t="shared" si="3"/>
        <v>1996</v>
      </c>
      <c r="K18" s="14">
        <f t="shared" si="4"/>
        <v>1.2849128707497524E-2</v>
      </c>
      <c r="M18" s="13">
        <f t="shared" si="5"/>
        <v>1996</v>
      </c>
      <c r="N18" s="14">
        <f t="shared" si="6"/>
        <v>2.6767738614731293E-3</v>
      </c>
      <c r="P18" s="15">
        <f>VLOOKUP(D18,'AE Encad NUTS II Tab'!$A$5:$J$509,7,FALSE)</f>
        <v>402086.49973084923</v>
      </c>
      <c r="Q18" s="15">
        <f>VLOOKUP($D18,'AE Encad NUTS II Tab'!$A$5:$J$509,Q$1,FALSE)</f>
        <v>31292899.999999996</v>
      </c>
      <c r="R18" s="15">
        <f>VLOOKUP($D18,'AE Encad NUTS II Tab'!$A$5:$J$509,R$1,FALSE)</f>
        <v>150213099.99999997</v>
      </c>
      <c r="T18" s="9">
        <f t="shared" si="7"/>
        <v>1991</v>
      </c>
      <c r="U18" s="9">
        <v>1991</v>
      </c>
      <c r="V18" s="10">
        <f>IFERROR(VLOOKUP($U18,'AE Cor NUTS II Tab'!$A$5:$I$52,7,FALSE),"")</f>
        <v>194241</v>
      </c>
    </row>
    <row r="19" spans="4:22" x14ac:dyDescent="0.3">
      <c r="D19" s="13">
        <f t="shared" si="0"/>
        <v>1997</v>
      </c>
      <c r="E19" s="9">
        <f>VLOOKUP($D19,'AE Encad NUTS II Tab'!$A$5:$J$509,E$1,FALSE)</f>
        <v>763623.95610335504</v>
      </c>
      <c r="G19" s="13">
        <f t="shared" si="1"/>
        <v>1997</v>
      </c>
      <c r="H19" s="14">
        <f t="shared" si="2"/>
        <v>1</v>
      </c>
      <c r="J19" s="13">
        <f t="shared" si="3"/>
        <v>1997</v>
      </c>
      <c r="K19" s="14">
        <f t="shared" si="4"/>
        <v>2.1375237751565586E-2</v>
      </c>
      <c r="M19" s="13">
        <f t="shared" si="5"/>
        <v>1997</v>
      </c>
      <c r="N19" s="14">
        <f t="shared" si="6"/>
        <v>4.8693178584304601E-3</v>
      </c>
      <c r="P19" s="15">
        <f>VLOOKUP(D19,'AE Encad NUTS II Tab'!$A$5:$J$509,7,FALSE)</f>
        <v>763623.95610335504</v>
      </c>
      <c r="Q19" s="15">
        <f>VLOOKUP($D19,'AE Encad NUTS II Tab'!$A$5:$J$509,Q$1,FALSE)</f>
        <v>35724700</v>
      </c>
      <c r="R19" s="15">
        <f>VLOOKUP($D19,'AE Encad NUTS II Tab'!$A$5:$J$509,R$1,FALSE)</f>
        <v>156823600</v>
      </c>
      <c r="T19" s="9">
        <f t="shared" si="7"/>
        <v>1992</v>
      </c>
      <c r="U19" s="9">
        <v>1992</v>
      </c>
      <c r="V19" s="10">
        <f>IFERROR(VLOOKUP($U19,'AE Cor NUTS II Tab'!$A$5:$I$52,7,FALSE),"")</f>
        <v>256421</v>
      </c>
    </row>
    <row r="20" spans="4:22" x14ac:dyDescent="0.3">
      <c r="D20" s="13">
        <f t="shared" si="0"/>
        <v>1998</v>
      </c>
      <c r="E20" s="9">
        <f>VLOOKUP($D20,'AE Encad NUTS II Tab'!$A$5:$J$509,E$1,FALSE)</f>
        <v>618346.18063842424</v>
      </c>
      <c r="G20" s="13">
        <f t="shared" si="1"/>
        <v>1998</v>
      </c>
      <c r="H20" s="14">
        <f t="shared" si="2"/>
        <v>1</v>
      </c>
      <c r="J20" s="13">
        <f t="shared" si="3"/>
        <v>1998</v>
      </c>
      <c r="K20" s="14">
        <f t="shared" si="4"/>
        <v>1.5490836729265657E-2</v>
      </c>
      <c r="M20" s="13">
        <f t="shared" si="5"/>
        <v>1998</v>
      </c>
      <c r="N20" s="14">
        <f t="shared" si="6"/>
        <v>3.7620604831749603E-3</v>
      </c>
      <c r="P20" s="15">
        <f>VLOOKUP(D20,'AE Encad NUTS II Tab'!$A$5:$J$509,7,FALSE)</f>
        <v>618346.18063842424</v>
      </c>
      <c r="Q20" s="15">
        <f>VLOOKUP($D20,'AE Encad NUTS II Tab'!$A$5:$J$509,Q$1,FALSE)</f>
        <v>39916899.999999993</v>
      </c>
      <c r="R20" s="15">
        <f>VLOOKUP($D20,'AE Encad NUTS II Tab'!$A$5:$J$509,R$1,FALSE)</f>
        <v>164363700</v>
      </c>
      <c r="T20" s="9">
        <f t="shared" si="7"/>
        <v>1993</v>
      </c>
      <c r="U20" s="9">
        <v>1993</v>
      </c>
      <c r="V20" s="10">
        <f>IFERROR(VLOOKUP($U20,'AE Cor NUTS II Tab'!$A$5:$I$52,7,FALSE),"")</f>
        <v>103460</v>
      </c>
    </row>
    <row r="21" spans="4:22" x14ac:dyDescent="0.3">
      <c r="D21" s="13">
        <f t="shared" si="0"/>
        <v>1999</v>
      </c>
      <c r="E21" s="9">
        <f>VLOOKUP($D21,'AE Encad NUTS II Tab'!$A$5:$J$509,E$1,FALSE)</f>
        <v>313917.00980912062</v>
      </c>
      <c r="G21" s="13">
        <f t="shared" si="1"/>
        <v>1999</v>
      </c>
      <c r="H21" s="14">
        <f t="shared" si="2"/>
        <v>1</v>
      </c>
      <c r="J21" s="13">
        <f t="shared" si="3"/>
        <v>1999</v>
      </c>
      <c r="K21" s="14">
        <f t="shared" si="4"/>
        <v>7.4142648917117924E-3</v>
      </c>
      <c r="M21" s="13">
        <f t="shared" si="5"/>
        <v>1999</v>
      </c>
      <c r="N21" s="14">
        <f t="shared" si="6"/>
        <v>1.8380862560236403E-3</v>
      </c>
      <c r="P21" s="15">
        <f>VLOOKUP(D21,'AE Encad NUTS II Tab'!$A$5:$J$509,7,FALSE)</f>
        <v>313917.00980912062</v>
      </c>
      <c r="Q21" s="15">
        <f>VLOOKUP($D21,'AE Encad NUTS II Tab'!$A$5:$J$509,Q$1,FALSE)</f>
        <v>42339600</v>
      </c>
      <c r="R21" s="15">
        <f>VLOOKUP($D21,'AE Encad NUTS II Tab'!$A$5:$J$509,R$1,FALSE)</f>
        <v>170784700</v>
      </c>
      <c r="T21" s="9">
        <f t="shared" si="7"/>
        <v>1994</v>
      </c>
      <c r="U21" s="9">
        <v>1994</v>
      </c>
      <c r="V21" s="10">
        <f>IFERROR(VLOOKUP($U21,'AE Cor NUTS II Tab'!$A$5:$I$52,7,FALSE),"")</f>
        <v>191205</v>
      </c>
    </row>
    <row r="22" spans="4:22" x14ac:dyDescent="0.3">
      <c r="D22" s="13">
        <f t="shared" si="0"/>
        <v>2000</v>
      </c>
      <c r="E22" s="9">
        <f>VLOOKUP($D22,'AE Encad NUTS II Tab'!$A$5:$J$509,E$1,FALSE)</f>
        <v>598922.70202364319</v>
      </c>
      <c r="G22" s="13">
        <f t="shared" si="1"/>
        <v>2000</v>
      </c>
      <c r="H22" s="14">
        <f t="shared" si="2"/>
        <v>1</v>
      </c>
      <c r="J22" s="13">
        <f t="shared" si="3"/>
        <v>2000</v>
      </c>
      <c r="K22" s="14">
        <f t="shared" si="4"/>
        <v>1.3594114555379747E-2</v>
      </c>
      <c r="M22" s="13">
        <f t="shared" si="5"/>
        <v>2000</v>
      </c>
      <c r="N22" s="14">
        <f t="shared" si="6"/>
        <v>3.3779786140358359E-3</v>
      </c>
      <c r="P22" s="15">
        <f>VLOOKUP(D22,'AE Encad NUTS II Tab'!$A$5:$J$509,7,FALSE)</f>
        <v>598922.70202364319</v>
      </c>
      <c r="Q22" s="15">
        <f>VLOOKUP($D22,'AE Encad NUTS II Tab'!$A$5:$J$509,Q$1,FALSE)</f>
        <v>44057500</v>
      </c>
      <c r="R22" s="15">
        <f>VLOOKUP($D22,'AE Encad NUTS II Tab'!$A$5:$J$509,R$1,FALSE)</f>
        <v>177302100</v>
      </c>
      <c r="T22" s="9">
        <f t="shared" si="7"/>
        <v>1995</v>
      </c>
      <c r="U22" s="9">
        <v>1995</v>
      </c>
      <c r="V22" s="10">
        <f>IFERROR(VLOOKUP($U22,'AE Cor NUTS II Tab'!$A$5:$I$52,7,FALSE),"")</f>
        <v>284958</v>
      </c>
    </row>
    <row r="23" spans="4:22" x14ac:dyDescent="0.3">
      <c r="D23" s="13">
        <f t="shared" si="0"/>
        <v>2001</v>
      </c>
      <c r="E23" s="9">
        <f>VLOOKUP($D23,'AE Encad NUTS II Tab'!$A$5:$J$509,E$1,FALSE)</f>
        <v>1335531.265435453</v>
      </c>
      <c r="G23" s="13">
        <f t="shared" si="1"/>
        <v>2001</v>
      </c>
      <c r="H23" s="14">
        <f t="shared" si="2"/>
        <v>1</v>
      </c>
      <c r="J23" s="13">
        <f t="shared" si="3"/>
        <v>2001</v>
      </c>
      <c r="K23" s="14">
        <f t="shared" si="4"/>
        <v>3.0021518449380544E-2</v>
      </c>
      <c r="M23" s="13">
        <f t="shared" si="5"/>
        <v>2001</v>
      </c>
      <c r="N23" s="14">
        <f t="shared" si="6"/>
        <v>7.3889049264969338E-3</v>
      </c>
      <c r="P23" s="15">
        <f>VLOOKUP(D23,'AE Encad NUTS II Tab'!$A$5:$J$509,7,FALSE)</f>
        <v>1335531.265435453</v>
      </c>
      <c r="Q23" s="15">
        <f>VLOOKUP($D23,'AE Encad NUTS II Tab'!$A$5:$J$509,Q$1,FALSE)</f>
        <v>44485800</v>
      </c>
      <c r="R23" s="15">
        <f>VLOOKUP($D23,'AE Encad NUTS II Tab'!$A$5:$J$509,R$1,FALSE)</f>
        <v>180748200</v>
      </c>
      <c r="T23" s="9">
        <f t="shared" si="7"/>
        <v>1996</v>
      </c>
      <c r="U23" s="9">
        <v>1996</v>
      </c>
      <c r="V23" s="10">
        <f>IFERROR(VLOOKUP($U23,'AE Cor NUTS II Tab'!$A$5:$I$52,7,FALSE),"")</f>
        <v>288824</v>
      </c>
    </row>
    <row r="24" spans="4:22" x14ac:dyDescent="0.3">
      <c r="D24" s="13">
        <f t="shared" si="0"/>
        <v>2002</v>
      </c>
      <c r="E24" s="9">
        <f>VLOOKUP($D24,'AE Encad NUTS II Tab'!$A$5:$J$509,E$1,FALSE)</f>
        <v>1290566.8794780322</v>
      </c>
      <c r="G24" s="13">
        <f t="shared" si="1"/>
        <v>2002</v>
      </c>
      <c r="H24" s="14">
        <f t="shared" si="2"/>
        <v>1</v>
      </c>
      <c r="J24" s="13">
        <f t="shared" si="3"/>
        <v>2002</v>
      </c>
      <c r="K24" s="14">
        <f t="shared" si="4"/>
        <v>3.002924539819048E-2</v>
      </c>
      <c r="M24" s="13">
        <f t="shared" si="5"/>
        <v>2002</v>
      </c>
      <c r="N24" s="14">
        <f t="shared" si="6"/>
        <v>7.0855102344934313E-3</v>
      </c>
      <c r="P24" s="15">
        <f>VLOOKUP(D24,'AE Encad NUTS II Tab'!$A$5:$J$509,7,FALSE)</f>
        <v>1290566.8794780322</v>
      </c>
      <c r="Q24" s="15">
        <f>VLOOKUP($D24,'AE Encad NUTS II Tab'!$A$5:$J$509,Q$1,FALSE)</f>
        <v>42977000</v>
      </c>
      <c r="R24" s="15">
        <f>VLOOKUP($D24,'AE Encad NUTS II Tab'!$A$5:$J$509,R$1,FALSE)</f>
        <v>182141700</v>
      </c>
      <c r="T24" s="9">
        <f t="shared" si="7"/>
        <v>1997</v>
      </c>
      <c r="U24" s="9">
        <v>1997</v>
      </c>
      <c r="V24" s="10">
        <f>IFERROR(VLOOKUP($U24,'AE Cor NUTS II Tab'!$A$5:$I$52,7,FALSE),"")</f>
        <v>568654</v>
      </c>
    </row>
    <row r="25" spans="4:22" x14ac:dyDescent="0.3">
      <c r="D25" s="13">
        <f t="shared" si="0"/>
        <v>2003</v>
      </c>
      <c r="E25" s="9">
        <f>VLOOKUP($D25,'AE Encad NUTS II Tab'!$A$5:$J$509,E$1,FALSE)</f>
        <v>1126155.9699218872</v>
      </c>
      <c r="G25" s="13">
        <f t="shared" si="1"/>
        <v>2003</v>
      </c>
      <c r="H25" s="14">
        <f t="shared" si="2"/>
        <v>1</v>
      </c>
      <c r="J25" s="13">
        <f t="shared" si="3"/>
        <v>2003</v>
      </c>
      <c r="K25" s="14">
        <f t="shared" si="4"/>
        <v>2.8271437750494861E-2</v>
      </c>
      <c r="M25" s="13">
        <f t="shared" si="5"/>
        <v>2003</v>
      </c>
      <c r="N25" s="14">
        <f t="shared" si="6"/>
        <v>6.2409306783045597E-3</v>
      </c>
      <c r="P25" s="15">
        <f>VLOOKUP(D25,'AE Encad NUTS II Tab'!$A$5:$J$509,7,FALSE)</f>
        <v>1126155.9699218872</v>
      </c>
      <c r="Q25" s="15">
        <f>VLOOKUP($D25,'AE Encad NUTS II Tab'!$A$5:$J$509,Q$1,FALSE)</f>
        <v>39833700</v>
      </c>
      <c r="R25" s="15">
        <f>VLOOKUP($D25,'AE Encad NUTS II Tab'!$A$5:$J$509,R$1,FALSE)</f>
        <v>180446800</v>
      </c>
      <c r="T25" s="9">
        <f t="shared" si="7"/>
        <v>1998</v>
      </c>
      <c r="U25" s="9">
        <v>1998</v>
      </c>
      <c r="V25" s="10">
        <f>IFERROR(VLOOKUP($U25,'AE Cor NUTS II Tab'!$A$5:$I$52,7,FALSE),"")</f>
        <v>471744</v>
      </c>
    </row>
    <row r="26" spans="4:22" x14ac:dyDescent="0.3">
      <c r="D26" s="13">
        <f t="shared" si="0"/>
        <v>2004</v>
      </c>
      <c r="E26" s="9">
        <f>VLOOKUP($D26,'AE Encad NUTS II Tab'!$A$5:$J$509,E$1,FALSE)</f>
        <v>1385578.8792575996</v>
      </c>
      <c r="G26" s="13">
        <f t="shared" si="1"/>
        <v>2004</v>
      </c>
      <c r="H26" s="14">
        <f t="shared" si="2"/>
        <v>1</v>
      </c>
      <c r="J26" s="13">
        <f t="shared" si="3"/>
        <v>2004</v>
      </c>
      <c r="K26" s="14">
        <f t="shared" si="4"/>
        <v>3.4718543464179658E-2</v>
      </c>
      <c r="M26" s="13">
        <f t="shared" si="5"/>
        <v>2004</v>
      </c>
      <c r="N26" s="14">
        <f t="shared" si="6"/>
        <v>7.543664903171641E-3</v>
      </c>
      <c r="P26" s="15">
        <f>VLOOKUP(D26,'AE Encad NUTS II Tab'!$A$5:$J$509,7,FALSE)</f>
        <v>1385578.8792575996</v>
      </c>
      <c r="Q26" s="15">
        <f>VLOOKUP($D26,'AE Encad NUTS II Tab'!$A$5:$J$509,Q$1,FALSE)</f>
        <v>39908900</v>
      </c>
      <c r="R26" s="15">
        <f>VLOOKUP($D26,'AE Encad NUTS II Tab'!$A$5:$J$509,R$1,FALSE)</f>
        <v>183674500</v>
      </c>
      <c r="T26" s="9">
        <f t="shared" si="7"/>
        <v>1999</v>
      </c>
      <c r="U26" s="9">
        <v>1999</v>
      </c>
      <c r="V26" s="10">
        <f>IFERROR(VLOOKUP($U26,'AE Cor NUTS II Tab'!$A$5:$I$52,7,FALSE),"")</f>
        <v>244670</v>
      </c>
    </row>
    <row r="27" spans="4:22" x14ac:dyDescent="0.3">
      <c r="D27" s="13">
        <f t="shared" si="0"/>
        <v>2005</v>
      </c>
      <c r="E27" s="9">
        <f>VLOOKUP($D27,'AE Encad NUTS II Tab'!$A$5:$J$509,E$1,FALSE)</f>
        <v>677400.33762592787</v>
      </c>
      <c r="G27" s="13">
        <f t="shared" si="1"/>
        <v>2005</v>
      </c>
      <c r="H27" s="14">
        <f t="shared" si="2"/>
        <v>1</v>
      </c>
      <c r="J27" s="13">
        <f t="shared" si="3"/>
        <v>2005</v>
      </c>
      <c r="K27" s="14">
        <f t="shared" si="4"/>
        <v>1.6954930483966856E-2</v>
      </c>
      <c r="M27" s="13">
        <f t="shared" si="5"/>
        <v>2005</v>
      </c>
      <c r="N27" s="14">
        <f t="shared" si="6"/>
        <v>3.6594356975015369E-3</v>
      </c>
      <c r="P27" s="15">
        <f>VLOOKUP(D27,'AE Encad NUTS II Tab'!$A$5:$J$509,7,FALSE)</f>
        <v>677400.33762592787</v>
      </c>
      <c r="Q27" s="15">
        <f>VLOOKUP($D27,'AE Encad NUTS II Tab'!$A$5:$J$509,Q$1,FALSE)</f>
        <v>39953000</v>
      </c>
      <c r="R27" s="15">
        <f>VLOOKUP($D27,'AE Encad NUTS II Tab'!$A$5:$J$509,R$1,FALSE)</f>
        <v>185110599.99999997</v>
      </c>
      <c r="T27" s="9">
        <f t="shared" si="7"/>
        <v>2000</v>
      </c>
      <c r="U27" s="9">
        <v>2000</v>
      </c>
      <c r="V27" s="10">
        <f>IFERROR(VLOOKUP($U27,'AE Cor NUTS II Tab'!$A$5:$I$52,7,FALSE),"")</f>
        <v>488843</v>
      </c>
    </row>
    <row r="28" spans="4:22" x14ac:dyDescent="0.3">
      <c r="D28" s="13">
        <f t="shared" si="0"/>
        <v>2006</v>
      </c>
      <c r="E28" s="9">
        <f>VLOOKUP($D28,'AE Encad NUTS II Tab'!$A$5:$J$509,E$1,FALSE)</f>
        <v>602646.10711311363</v>
      </c>
      <c r="G28" s="13">
        <f t="shared" si="1"/>
        <v>2006</v>
      </c>
      <c r="H28" s="14">
        <f t="shared" si="2"/>
        <v>1</v>
      </c>
      <c r="J28" s="13">
        <f t="shared" si="3"/>
        <v>2006</v>
      </c>
      <c r="K28" s="14">
        <f t="shared" si="4"/>
        <v>1.5198915202118345E-2</v>
      </c>
      <c r="M28" s="13">
        <f t="shared" si="5"/>
        <v>2006</v>
      </c>
      <c r="N28" s="14">
        <f t="shared" si="6"/>
        <v>3.2035434407502168E-3</v>
      </c>
      <c r="P28" s="15">
        <f>VLOOKUP(D28,'AE Encad NUTS II Tab'!$A$5:$J$509,7,FALSE)</f>
        <v>602646.10711311363</v>
      </c>
      <c r="Q28" s="15">
        <f>VLOOKUP($D28,'AE Encad NUTS II Tab'!$A$5:$J$509,Q$1,FALSE)</f>
        <v>39650600</v>
      </c>
      <c r="R28" s="15">
        <f>VLOOKUP($D28,'AE Encad NUTS II Tab'!$A$5:$J$509,R$1,FALSE)</f>
        <v>188118599.99999997</v>
      </c>
      <c r="T28" s="9">
        <f t="shared" si="7"/>
        <v>2001</v>
      </c>
      <c r="U28" s="9">
        <v>2001</v>
      </c>
      <c r="V28" s="10">
        <f>IFERROR(VLOOKUP($U28,'AE Cor NUTS II Tab'!$A$5:$I$52,7,FALSE),"")</f>
        <v>1116122</v>
      </c>
    </row>
    <row r="29" spans="4:22" x14ac:dyDescent="0.3">
      <c r="D29" s="13">
        <f t="shared" si="0"/>
        <v>2007</v>
      </c>
      <c r="E29" s="9">
        <f>VLOOKUP($D29,'AE Encad NUTS II Tab'!$A$5:$J$509,E$1,FALSE)</f>
        <v>469267.70343891776</v>
      </c>
      <c r="G29" s="13">
        <f t="shared" si="1"/>
        <v>2007</v>
      </c>
      <c r="H29" s="14">
        <f t="shared" si="2"/>
        <v>1</v>
      </c>
      <c r="J29" s="13">
        <f t="shared" si="3"/>
        <v>2007</v>
      </c>
      <c r="K29" s="14">
        <f t="shared" si="4"/>
        <v>1.148078013609851E-2</v>
      </c>
      <c r="M29" s="13">
        <f t="shared" si="5"/>
        <v>2007</v>
      </c>
      <c r="N29" s="14">
        <f t="shared" si="6"/>
        <v>2.4335319675934624E-3</v>
      </c>
      <c r="P29" s="15">
        <f>VLOOKUP(D29,'AE Encad NUTS II Tab'!$A$5:$J$509,7,FALSE)</f>
        <v>469267.70343891776</v>
      </c>
      <c r="Q29" s="15">
        <f>VLOOKUP($D29,'AE Encad NUTS II Tab'!$A$5:$J$509,Q$1,FALSE)</f>
        <v>40874200</v>
      </c>
      <c r="R29" s="15">
        <f>VLOOKUP($D29,'AE Encad NUTS II Tab'!$A$5:$J$509,R$1,FALSE)</f>
        <v>192834000</v>
      </c>
      <c r="T29" s="9">
        <f t="shared" si="7"/>
        <v>2002</v>
      </c>
      <c r="U29" s="9">
        <v>2002</v>
      </c>
      <c r="V29" s="10">
        <f>IFERROR(VLOOKUP($U29,'AE Cor NUTS II Tab'!$A$5:$I$52,7,FALSE),"")</f>
        <v>1106893</v>
      </c>
    </row>
    <row r="30" spans="4:22" x14ac:dyDescent="0.3">
      <c r="D30" s="13">
        <f t="shared" si="0"/>
        <v>2008</v>
      </c>
      <c r="E30" s="9">
        <f>VLOOKUP($D30,'AE Encad NUTS II Tab'!$A$5:$J$509,E$1,FALSE)</f>
        <v>438463.67025825212</v>
      </c>
      <c r="G30" s="13">
        <f t="shared" si="1"/>
        <v>2008</v>
      </c>
      <c r="H30" s="14">
        <f t="shared" si="2"/>
        <v>1</v>
      </c>
      <c r="J30" s="13">
        <f t="shared" si="3"/>
        <v>2008</v>
      </c>
      <c r="K30" s="14">
        <f t="shared" si="4"/>
        <v>1.0681912580322021E-2</v>
      </c>
      <c r="M30" s="13">
        <f t="shared" si="5"/>
        <v>2008</v>
      </c>
      <c r="N30" s="14">
        <f t="shared" si="6"/>
        <v>2.2665524780524338E-3</v>
      </c>
      <c r="P30" s="15">
        <f>VLOOKUP(D30,'AE Encad NUTS II Tab'!$A$5:$J$509,7,FALSE)</f>
        <v>438463.67025825212</v>
      </c>
      <c r="Q30" s="15">
        <f>VLOOKUP($D30,'AE Encad NUTS II Tab'!$A$5:$J$509,Q$1,FALSE)</f>
        <v>41047300</v>
      </c>
      <c r="R30" s="15">
        <f>VLOOKUP($D30,'AE Encad NUTS II Tab'!$A$5:$J$509,R$1,FALSE)</f>
        <v>193449600</v>
      </c>
      <c r="T30" s="9">
        <f t="shared" si="7"/>
        <v>2003</v>
      </c>
      <c r="U30" s="9">
        <v>2003</v>
      </c>
      <c r="V30" s="10">
        <f>IFERROR(VLOOKUP($U30,'AE Cor NUTS II Tab'!$A$5:$I$52,7,FALSE),"")</f>
        <v>981197</v>
      </c>
    </row>
    <row r="31" spans="4:22" x14ac:dyDescent="0.3">
      <c r="D31" s="13">
        <f t="shared" si="0"/>
        <v>2009</v>
      </c>
      <c r="E31" s="9">
        <f>VLOOKUP($D31,'AE Encad NUTS II Tab'!$A$5:$J$509,E$1,FALSE)</f>
        <v>425848.84286832059</v>
      </c>
      <c r="G31" s="13">
        <f t="shared" si="1"/>
        <v>2009</v>
      </c>
      <c r="H31" s="14">
        <f t="shared" si="2"/>
        <v>1</v>
      </c>
      <c r="J31" s="13">
        <f t="shared" si="3"/>
        <v>2009</v>
      </c>
      <c r="K31" s="14">
        <f t="shared" si="4"/>
        <v>1.12204263923358E-2</v>
      </c>
      <c r="M31" s="13">
        <f t="shared" si="5"/>
        <v>2009</v>
      </c>
      <c r="N31" s="14">
        <f t="shared" si="6"/>
        <v>2.2722845252031408E-3</v>
      </c>
      <c r="P31" s="15">
        <f>VLOOKUP(D31,'AE Encad NUTS II Tab'!$A$5:$J$509,7,FALSE)</f>
        <v>425848.84286832059</v>
      </c>
      <c r="Q31" s="15">
        <f>VLOOKUP($D31,'AE Encad NUTS II Tab'!$A$5:$J$509,Q$1,FALSE)</f>
        <v>37953000</v>
      </c>
      <c r="R31" s="15">
        <f>VLOOKUP($D31,'AE Encad NUTS II Tab'!$A$5:$J$509,R$1,FALSE)</f>
        <v>187410000</v>
      </c>
      <c r="T31" s="9">
        <f t="shared" si="7"/>
        <v>2004</v>
      </c>
      <c r="U31" s="9">
        <v>2004</v>
      </c>
      <c r="V31" s="10">
        <f>IFERROR(VLOOKUP($U31,'AE Cor NUTS II Tab'!$A$5:$I$52,7,FALSE),"")</f>
        <v>1238157</v>
      </c>
    </row>
    <row r="32" spans="4:22" x14ac:dyDescent="0.3">
      <c r="D32" s="13">
        <f t="shared" si="0"/>
        <v>2010</v>
      </c>
      <c r="E32" s="9">
        <f>VLOOKUP($D32,'AE Encad NUTS II Tab'!$A$5:$J$509,E$1,FALSE)</f>
        <v>554263.29787377967</v>
      </c>
      <c r="G32" s="13">
        <f t="shared" si="1"/>
        <v>2010</v>
      </c>
      <c r="H32" s="14">
        <f t="shared" si="2"/>
        <v>1</v>
      </c>
      <c r="J32" s="13">
        <f t="shared" si="3"/>
        <v>2010</v>
      </c>
      <c r="K32" s="14">
        <f t="shared" si="4"/>
        <v>1.4770153357381962E-2</v>
      </c>
      <c r="M32" s="13">
        <f t="shared" si="5"/>
        <v>2010</v>
      </c>
      <c r="N32" s="14">
        <f t="shared" si="6"/>
        <v>2.9069763549241438E-3</v>
      </c>
      <c r="P32" s="15">
        <f>VLOOKUP(D32,'AE Encad NUTS II Tab'!$A$5:$J$509,7,FALSE)</f>
        <v>554263.29787377967</v>
      </c>
      <c r="Q32" s="15">
        <f>VLOOKUP($D32,'AE Encad NUTS II Tab'!$A$5:$J$509,Q$1,FALSE)</f>
        <v>37525899.999999993</v>
      </c>
      <c r="R32" s="15">
        <f>VLOOKUP($D32,'AE Encad NUTS II Tab'!$A$5:$J$509,R$1,FALSE)</f>
        <v>190666599.99999997</v>
      </c>
      <c r="T32" s="9">
        <f t="shared" si="7"/>
        <v>2005</v>
      </c>
      <c r="U32" s="9">
        <v>2005</v>
      </c>
      <c r="V32" s="10">
        <f>IFERROR(VLOOKUP($U32,'AE Cor NUTS II Tab'!$A$5:$I$52,7,FALSE),"")</f>
        <v>621700</v>
      </c>
    </row>
    <row r="33" spans="4:22" x14ac:dyDescent="0.3">
      <c r="D33" s="13">
        <f t="shared" si="0"/>
        <v>2011</v>
      </c>
      <c r="E33" s="9">
        <f>VLOOKUP($D33,'AE Encad NUTS II Tab'!$A$5:$J$509,E$1,FALSE)</f>
        <v>266550.70381719864</v>
      </c>
      <c r="G33" s="13">
        <f t="shared" si="1"/>
        <v>2011</v>
      </c>
      <c r="H33" s="14">
        <f t="shared" si="2"/>
        <v>1</v>
      </c>
      <c r="J33" s="13">
        <f t="shared" si="3"/>
        <v>2011</v>
      </c>
      <c r="K33" s="14">
        <f t="shared" si="4"/>
        <v>8.1264219697016402E-3</v>
      </c>
      <c r="M33" s="13">
        <f t="shared" si="5"/>
        <v>2011</v>
      </c>
      <c r="N33" s="14">
        <f t="shared" si="6"/>
        <v>1.4221157153492517E-3</v>
      </c>
      <c r="P33" s="15">
        <f>VLOOKUP(D33,'AE Encad NUTS II Tab'!$A$5:$J$509,7,FALSE)</f>
        <v>266550.70381719864</v>
      </c>
      <c r="Q33" s="15">
        <f>VLOOKUP($D33,'AE Encad NUTS II Tab'!$A$5:$J$509,Q$1,FALSE)</f>
        <v>32800500</v>
      </c>
      <c r="R33" s="15">
        <f>VLOOKUP($D33,'AE Encad NUTS II Tab'!$A$5:$J$509,R$1,FALSE)</f>
        <v>187432500</v>
      </c>
      <c r="T33" s="9">
        <f t="shared" si="7"/>
        <v>2006</v>
      </c>
      <c r="U33" s="9">
        <v>2006</v>
      </c>
      <c r="V33" s="10">
        <f>IFERROR(VLOOKUP($U33,'AE Cor NUTS II Tab'!$A$5:$I$52,7,FALSE),"")</f>
        <v>569400</v>
      </c>
    </row>
    <row r="34" spans="4:22" x14ac:dyDescent="0.3">
      <c r="D34" s="13">
        <f t="shared" si="0"/>
        <v>2012</v>
      </c>
      <c r="E34" s="9">
        <f>VLOOKUP($D34,'AE Encad NUTS II Tab'!$A$5:$J$509,E$1,FALSE)</f>
        <v>47597.128223614054</v>
      </c>
      <c r="G34" s="13">
        <f t="shared" si="1"/>
        <v>2012</v>
      </c>
      <c r="H34" s="14">
        <f t="shared" si="2"/>
        <v>1</v>
      </c>
      <c r="J34" s="13">
        <f t="shared" si="3"/>
        <v>2012</v>
      </c>
      <c r="K34" s="14">
        <f t="shared" si="4"/>
        <v>1.7422911128133496E-3</v>
      </c>
      <c r="M34" s="13">
        <f t="shared" si="5"/>
        <v>2012</v>
      </c>
      <c r="N34" s="14">
        <f t="shared" si="6"/>
        <v>2.6468155510693309E-4</v>
      </c>
      <c r="P34" s="15">
        <f>VLOOKUP(D34,'AE Encad NUTS II Tab'!$A$5:$J$509,7,FALSE)</f>
        <v>47597.128223614054</v>
      </c>
      <c r="Q34" s="15">
        <f>VLOOKUP($D34,'AE Encad NUTS II Tab'!$A$5:$J$509,Q$1,FALSE)</f>
        <v>27318700</v>
      </c>
      <c r="R34" s="15">
        <f>VLOOKUP($D34,'AE Encad NUTS II Tab'!$A$5:$J$509,R$1,FALSE)</f>
        <v>179827900</v>
      </c>
      <c r="T34" s="9">
        <f t="shared" si="7"/>
        <v>2007</v>
      </c>
      <c r="U34" s="9">
        <v>2007</v>
      </c>
      <c r="V34" s="10">
        <f>IFERROR(VLOOKUP($U34,'AE Cor NUTS II Tab'!$A$5:$I$52,7,FALSE),"")</f>
        <v>453500</v>
      </c>
    </row>
    <row r="35" spans="4:22" x14ac:dyDescent="0.3">
      <c r="D35" s="13">
        <f t="shared" si="0"/>
        <v>2013</v>
      </c>
      <c r="E35" s="9">
        <f>VLOOKUP($D35,'AE Encad NUTS II Tab'!$A$5:$J$509,E$1,FALSE)</f>
        <v>236997.26365093066</v>
      </c>
      <c r="G35" s="13">
        <f t="shared" si="1"/>
        <v>2013</v>
      </c>
      <c r="H35" s="14">
        <f t="shared" si="2"/>
        <v>1</v>
      </c>
      <c r="J35" s="13">
        <f t="shared" si="3"/>
        <v>2013</v>
      </c>
      <c r="K35" s="14">
        <f t="shared" si="4"/>
        <v>9.1132113732241785E-3</v>
      </c>
      <c r="M35" s="13">
        <f t="shared" si="5"/>
        <v>2013</v>
      </c>
      <c r="N35" s="14">
        <f t="shared" si="6"/>
        <v>1.3301853617917563E-3</v>
      </c>
      <c r="P35" s="15">
        <f>VLOOKUP(D35,'AE Encad NUTS II Tab'!$A$5:$J$509,7,FALSE)</f>
        <v>236997.26365093066</v>
      </c>
      <c r="Q35" s="15">
        <f>VLOOKUP($D35,'AE Encad NUTS II Tab'!$A$5:$J$509,Q$1,FALSE)</f>
        <v>26005900</v>
      </c>
      <c r="R35" s="15">
        <f>VLOOKUP($D35,'AE Encad NUTS II Tab'!$A$5:$J$509,R$1,FALSE)</f>
        <v>178168599.99999997</v>
      </c>
      <c r="T35" s="9">
        <f t="shared" si="7"/>
        <v>2008</v>
      </c>
      <c r="U35" s="9">
        <v>2008</v>
      </c>
      <c r="V35" s="10">
        <f>IFERROR(VLOOKUP($U35,'AE Cor NUTS II Tab'!$A$5:$I$52,7,FALSE),"")</f>
        <v>437200</v>
      </c>
    </row>
    <row r="36" spans="4:22" x14ac:dyDescent="0.3">
      <c r="D36" s="13">
        <f t="shared" si="0"/>
        <v>2014</v>
      </c>
      <c r="E36" s="9">
        <f>VLOOKUP($D36,'AE Encad NUTS II Tab'!$A$5:$J$509,E$1,FALSE)</f>
        <v>60641.349417784397</v>
      </c>
      <c r="G36" s="13">
        <f t="shared" si="1"/>
        <v>2014</v>
      </c>
      <c r="H36" s="14">
        <f t="shared" si="2"/>
        <v>1</v>
      </c>
      <c r="J36" s="13">
        <f t="shared" si="3"/>
        <v>2014</v>
      </c>
      <c r="K36" s="14">
        <f t="shared" si="4"/>
        <v>2.2796557066356053E-3</v>
      </c>
      <c r="M36" s="13">
        <f t="shared" si="5"/>
        <v>2014</v>
      </c>
      <c r="N36" s="14">
        <f t="shared" si="6"/>
        <v>3.3768412768332571E-4</v>
      </c>
      <c r="P36" s="15">
        <f>VLOOKUP(D36,'AE Encad NUTS II Tab'!$A$5:$J$509,7,FALSE)</f>
        <v>60641.349417784397</v>
      </c>
      <c r="Q36" s="15">
        <f>VLOOKUP($D36,'AE Encad NUTS II Tab'!$A$5:$J$509,Q$1,FALSE)</f>
        <v>26601100</v>
      </c>
      <c r="R36" s="15">
        <f>VLOOKUP($D36,'AE Encad NUTS II Tab'!$A$5:$J$509,R$1,FALSE)</f>
        <v>179580100</v>
      </c>
      <c r="T36" s="9">
        <f t="shared" si="7"/>
        <v>2009</v>
      </c>
      <c r="U36" s="9">
        <v>2009</v>
      </c>
      <c r="V36" s="10">
        <f>IFERROR(VLOOKUP($U36,'AE Cor NUTS II Tab'!$A$5:$I$52,7,FALSE),"")</f>
        <v>417300</v>
      </c>
    </row>
    <row r="37" spans="4:22" x14ac:dyDescent="0.3">
      <c r="D37" s="13">
        <f t="shared" si="0"/>
        <v>2015</v>
      </c>
      <c r="E37" s="9">
        <f>VLOOKUP($D37,'AE Encad NUTS II Tab'!$A$5:$J$509,E$1,FALSE)</f>
        <v>55075.106449357212</v>
      </c>
      <c r="G37" s="13">
        <f t="shared" si="1"/>
        <v>2015</v>
      </c>
      <c r="H37" s="14">
        <f t="shared" si="2"/>
        <v>1</v>
      </c>
      <c r="J37" s="13">
        <f t="shared" si="3"/>
        <v>2015</v>
      </c>
      <c r="K37" s="14">
        <f t="shared" si="4"/>
        <v>1.9547092679253397E-3</v>
      </c>
      <c r="M37" s="13">
        <f t="shared" si="5"/>
        <v>2015</v>
      </c>
      <c r="N37" s="14">
        <f t="shared" si="6"/>
        <v>3.012891070555247E-4</v>
      </c>
      <c r="P37" s="15">
        <f>VLOOKUP(D37,'AE Encad NUTS II Tab'!$A$5:$J$509,7,FALSE)</f>
        <v>55075.106449357212</v>
      </c>
      <c r="Q37" s="15">
        <f>VLOOKUP($D37,'AE Encad NUTS II Tab'!$A$5:$J$509,Q$1,FALSE)</f>
        <v>28175600.000000004</v>
      </c>
      <c r="R37" s="15">
        <f>VLOOKUP($D37,'AE Encad NUTS II Tab'!$A$5:$J$509,R$1,FALSE)</f>
        <v>182798200</v>
      </c>
      <c r="T37" s="9">
        <f t="shared" si="7"/>
        <v>2010</v>
      </c>
      <c r="U37" s="9">
        <v>2010</v>
      </c>
      <c r="V37" s="10">
        <f>IFERROR(VLOOKUP($U37,'AE Cor NUTS II Tab'!$A$5:$I$52,7,FALSE),"")</f>
        <v>545800</v>
      </c>
    </row>
    <row r="38" spans="4:22" x14ac:dyDescent="0.3">
      <c r="D38" s="13">
        <f t="shared" si="0"/>
        <v>2016</v>
      </c>
      <c r="E38" s="9">
        <f>VLOOKUP($D38,'AE Encad NUTS II Tab'!$A$5:$J$509,E$1,FALSE)</f>
        <v>56350.195027913047</v>
      </c>
      <c r="G38" s="13">
        <f t="shared" si="1"/>
        <v>2016</v>
      </c>
      <c r="H38" s="14">
        <f t="shared" si="2"/>
        <v>1</v>
      </c>
      <c r="J38" s="13">
        <f t="shared" si="3"/>
        <v>2016</v>
      </c>
      <c r="K38" s="14">
        <f t="shared" si="4"/>
        <v>1.9502791304558498E-3</v>
      </c>
      <c r="M38" s="13">
        <f t="shared" si="5"/>
        <v>2016</v>
      </c>
      <c r="N38" s="14">
        <f t="shared" si="6"/>
        <v>3.021623436129646E-4</v>
      </c>
      <c r="P38" s="15">
        <f>VLOOKUP(D38,'AE Encad NUTS II Tab'!$A$5:$J$509,7,FALSE)</f>
        <v>56350.195027913047</v>
      </c>
      <c r="Q38" s="15">
        <f>VLOOKUP($D38,'AE Encad NUTS II Tab'!$A$5:$J$509,Q$1,FALSE)</f>
        <v>28893400</v>
      </c>
      <c r="R38" s="15">
        <f>VLOOKUP($D38,'AE Encad NUTS II Tab'!$A$5:$J$509,R$1,FALSE)</f>
        <v>186489800</v>
      </c>
      <c r="T38" s="9">
        <f t="shared" si="7"/>
        <v>2011</v>
      </c>
      <c r="U38" s="9">
        <v>2011</v>
      </c>
      <c r="V38" s="10">
        <f>IFERROR(VLOOKUP($U38,'AE Cor NUTS II Tab'!$A$5:$I$52,7,FALSE),"")</f>
        <v>263600</v>
      </c>
    </row>
    <row r="39" spans="4:22" x14ac:dyDescent="0.3">
      <c r="D39" s="13">
        <f t="shared" si="0"/>
        <v>2017</v>
      </c>
      <c r="E39" s="9">
        <f>VLOOKUP($D39,'AE Encad NUTS II Tab'!$A$5:$J$509,E$1,FALSE)</f>
        <v>55419.246101125951</v>
      </c>
      <c r="G39" s="13">
        <f t="shared" si="1"/>
        <v>2017</v>
      </c>
      <c r="H39" s="14">
        <f t="shared" si="2"/>
        <v>1</v>
      </c>
      <c r="J39" s="13">
        <f t="shared" si="3"/>
        <v>2017</v>
      </c>
      <c r="K39" s="14">
        <f t="shared" si="4"/>
        <v>1.7204000279739842E-3</v>
      </c>
      <c r="M39" s="13">
        <f t="shared" si="5"/>
        <v>2017</v>
      </c>
      <c r="N39" s="14">
        <f t="shared" si="6"/>
        <v>2.8710351046644822E-4</v>
      </c>
      <c r="P39" s="15">
        <f>VLOOKUP(D39,'AE Encad NUTS II Tab'!$A$5:$J$509,7,FALSE)</f>
        <v>55419.246101125951</v>
      </c>
      <c r="Q39" s="15">
        <f>VLOOKUP($D39,'AE Encad NUTS II Tab'!$A$5:$J$509,Q$1,FALSE)</f>
        <v>32213000</v>
      </c>
      <c r="R39" s="15">
        <f>VLOOKUP($D39,'AE Encad NUTS II Tab'!$A$5:$J$509,R$1,FALSE)</f>
        <v>193028800.00000003</v>
      </c>
      <c r="T39" s="9">
        <f t="shared" si="7"/>
        <v>2012</v>
      </c>
      <c r="U39" s="9">
        <v>2012</v>
      </c>
      <c r="V39" s="10">
        <f>IFERROR(VLOOKUP($U39,'AE Cor NUTS II Tab'!$A$5:$I$52,7,FALSE),"")</f>
        <v>46400</v>
      </c>
    </row>
    <row r="40" spans="4:22" x14ac:dyDescent="0.3">
      <c r="D40" s="13">
        <f t="shared" si="0"/>
        <v>2018</v>
      </c>
      <c r="E40" s="9">
        <f>VLOOKUP($D40,'AE Encad NUTS II Tab'!$A$5:$J$509,E$1,FALSE)</f>
        <v>63170.070146356113</v>
      </c>
      <c r="G40" s="13">
        <f t="shared" si="1"/>
        <v>2018</v>
      </c>
      <c r="H40" s="14">
        <f t="shared" si="2"/>
        <v>1</v>
      </c>
      <c r="J40" s="13">
        <f t="shared" si="3"/>
        <v>2018</v>
      </c>
      <c r="K40" s="14">
        <f t="shared" si="4"/>
        <v>1.8468350698404043E-3</v>
      </c>
      <c r="M40" s="13">
        <f t="shared" si="5"/>
        <v>2018</v>
      </c>
      <c r="N40" s="14">
        <f t="shared" si="6"/>
        <v>3.1819112373352625E-4</v>
      </c>
      <c r="P40" s="15">
        <f>VLOOKUP(D40,'AE Encad NUTS II Tab'!$A$5:$J$509,7,FALSE)</f>
        <v>63170.070146356113</v>
      </c>
      <c r="Q40" s="15">
        <f>VLOOKUP($D40,'AE Encad NUTS II Tab'!$A$5:$J$509,Q$1,FALSE)</f>
        <v>34204500</v>
      </c>
      <c r="R40" s="15">
        <f>VLOOKUP($D40,'AE Encad NUTS II Tab'!$A$5:$J$509,R$1,FALSE)</f>
        <v>198528700</v>
      </c>
      <c r="T40" s="9">
        <f t="shared" si="7"/>
        <v>2013</v>
      </c>
      <c r="U40" s="9">
        <v>2013</v>
      </c>
      <c r="V40" s="10">
        <f>IFERROR(VLOOKUP($U40,'AE Cor NUTS II Tab'!$A$5:$I$52,7,FALSE),"")</f>
        <v>229200</v>
      </c>
    </row>
    <row r="41" spans="4:22" x14ac:dyDescent="0.3">
      <c r="D41" s="13">
        <f t="shared" si="0"/>
        <v>2019</v>
      </c>
      <c r="E41" s="9">
        <f>VLOOKUP($D41,'AE Encad NUTS II Tab'!$A$5:$J$509,E$1,FALSE)</f>
        <v>318541.59592529718</v>
      </c>
      <c r="G41" s="13">
        <f t="shared" si="1"/>
        <v>2019</v>
      </c>
      <c r="H41" s="14">
        <f t="shared" si="2"/>
        <v>1</v>
      </c>
      <c r="J41" s="13">
        <f t="shared" si="3"/>
        <v>2019</v>
      </c>
      <c r="K41" s="14">
        <f t="shared" si="4"/>
        <v>8.8367671344399493E-3</v>
      </c>
      <c r="M41" s="13">
        <f t="shared" si="5"/>
        <v>2019</v>
      </c>
      <c r="N41" s="14">
        <f t="shared" si="6"/>
        <v>1.5625898417222111E-3</v>
      </c>
      <c r="P41" s="15">
        <f>VLOOKUP(D41,'AE Encad NUTS II Tab'!$A$5:$J$509,7,FALSE)</f>
        <v>318541.59592529718</v>
      </c>
      <c r="Q41" s="15">
        <f>VLOOKUP($D41,'AE Encad NUTS II Tab'!$A$5:$J$509,Q$1,FALSE)</f>
        <v>36047300</v>
      </c>
      <c r="R41" s="15">
        <f>VLOOKUP($D41,'AE Encad NUTS II Tab'!$A$5:$J$509,R$1,FALSE)</f>
        <v>203854900</v>
      </c>
      <c r="T41" s="9">
        <f t="shared" si="7"/>
        <v>2014</v>
      </c>
      <c r="U41" s="9">
        <v>2014</v>
      </c>
      <c r="V41" s="10">
        <f>IFERROR(VLOOKUP($U41,'AE Cor NUTS II Tab'!$A$5:$I$52,7,FALSE),"")</f>
        <v>59300</v>
      </c>
    </row>
    <row r="42" spans="4:22" x14ac:dyDescent="0.3">
      <c r="D42" s="13">
        <f t="shared" si="0"/>
        <v>2020</v>
      </c>
      <c r="E42" s="9">
        <f>VLOOKUP($D42,'AE Encad NUTS II Tab'!$A$5:$J$509,E$1,FALSE)</f>
        <v>295030.81033918646</v>
      </c>
      <c r="G42" s="13">
        <f t="shared" si="1"/>
        <v>2020</v>
      </c>
      <c r="H42" s="14">
        <f t="shared" si="2"/>
        <v>1</v>
      </c>
      <c r="J42" s="13">
        <f t="shared" si="3"/>
        <v>2020</v>
      </c>
      <c r="K42" s="14">
        <f t="shared" si="4"/>
        <v>8.3667014630042242E-3</v>
      </c>
      <c r="M42" s="13">
        <f t="shared" si="5"/>
        <v>2020</v>
      </c>
      <c r="N42" s="14">
        <f t="shared" si="6"/>
        <v>1.5782627460251266E-3</v>
      </c>
      <c r="P42" s="15">
        <f>VLOOKUP(D42,'AE Encad NUTS II Tab'!$A$5:$J$509,7,FALSE)</f>
        <v>295030.81033918646</v>
      </c>
      <c r="Q42" s="15">
        <f>VLOOKUP($D42,'AE Encad NUTS II Tab'!$A$5:$J$509,Q$1,FALSE)</f>
        <v>35262500</v>
      </c>
      <c r="R42" s="15">
        <f>VLOOKUP($D42,'AE Encad NUTS II Tab'!$A$5:$J$509,R$1,FALSE)</f>
        <v>186933900.00000003</v>
      </c>
      <c r="T42" s="9">
        <f t="shared" si="7"/>
        <v>2015</v>
      </c>
      <c r="U42" s="9">
        <v>2015</v>
      </c>
      <c r="V42" s="10">
        <f>IFERROR(VLOOKUP($U42,'AE Cor NUTS II Tab'!$A$5:$I$52,7,FALSE),"")</f>
        <v>54510</v>
      </c>
    </row>
    <row r="43" spans="4:22" x14ac:dyDescent="0.3">
      <c r="D43" s="13">
        <f t="shared" si="0"/>
        <v>2021</v>
      </c>
      <c r="E43" s="9">
        <f>VLOOKUP($D43,'AE Encad NUTS II Tab'!$A$5:$J$509,E$1,FALSE)</f>
        <v>424041.06071577518</v>
      </c>
      <c r="G43" s="13">
        <f t="shared" si="1"/>
        <v>2021</v>
      </c>
      <c r="H43" s="14">
        <f t="shared" si="2"/>
        <v>1</v>
      </c>
      <c r="J43" s="13">
        <f t="shared" si="3"/>
        <v>2021</v>
      </c>
      <c r="K43" s="14">
        <f t="shared" si="4"/>
        <v>1.1127788191405015E-2</v>
      </c>
      <c r="M43" s="13">
        <f t="shared" si="5"/>
        <v>2021</v>
      </c>
      <c r="N43" s="14">
        <f t="shared" si="6"/>
        <v>2.145315144689899E-3</v>
      </c>
      <c r="P43" s="15">
        <f>VLOOKUP(D43,'AE Encad NUTS II Tab'!$A$5:$J$509,7,FALSE)</f>
        <v>424041.06071577518</v>
      </c>
      <c r="Q43" s="15">
        <f>VLOOKUP($D43,'AE Encad NUTS II Tab'!$A$5:$J$509,Q$1,FALSE)</f>
        <v>38106500</v>
      </c>
      <c r="R43" s="15">
        <f>VLOOKUP($D43,'AE Encad NUTS II Tab'!$A$5:$J$509,R$1,FALSE)</f>
        <v>197659099.99999997</v>
      </c>
      <c r="T43" s="9">
        <f t="shared" si="7"/>
        <v>2016</v>
      </c>
      <c r="U43" s="9">
        <v>2016</v>
      </c>
      <c r="V43" s="10">
        <f>IFERROR(VLOOKUP($U43,'AE Cor NUTS II Tab'!$A$5:$I$52,7,FALSE),"")</f>
        <v>56350</v>
      </c>
    </row>
    <row r="44" spans="4:22" x14ac:dyDescent="0.3">
      <c r="D44" s="13">
        <f>D45-1</f>
        <v>2022</v>
      </c>
      <c r="E44" s="9">
        <f>VLOOKUP($D44,'AE Encad NUTS II Tab'!$A$5:$J$509,E$1,FALSE)</f>
        <v>382262.67129691463</v>
      </c>
      <c r="G44" s="13">
        <f t="shared" si="1"/>
        <v>2022</v>
      </c>
      <c r="H44" s="14">
        <f t="shared" si="2"/>
        <v>1</v>
      </c>
      <c r="J44" s="13">
        <f t="shared" si="3"/>
        <v>2022</v>
      </c>
      <c r="K44" s="14">
        <f t="shared" si="4"/>
        <v>9.7395485508214238E-3</v>
      </c>
      <c r="M44" s="13">
        <f t="shared" si="5"/>
        <v>2022</v>
      </c>
      <c r="N44" s="14">
        <f t="shared" si="6"/>
        <v>1.810347557671876E-3</v>
      </c>
      <c r="P44" s="15">
        <f>VLOOKUP(D44,'AE Encad NUTS II Tab'!$A$5:$J$509,7,FALSE)</f>
        <v>382262.67129691463</v>
      </c>
      <c r="Q44" s="15">
        <f>VLOOKUP($D44,'AE Encad NUTS II Tab'!$A$5:$J$509,Q$1,FALSE)</f>
        <v>39248500</v>
      </c>
      <c r="R44" s="15">
        <f>VLOOKUP($D44,'AE Encad NUTS II Tab'!$A$5:$J$509,R$1,FALSE)</f>
        <v>211154300</v>
      </c>
      <c r="T44" s="9">
        <f t="shared" si="7"/>
        <v>2017</v>
      </c>
      <c r="U44" s="9">
        <v>2017</v>
      </c>
      <c r="V44" s="10">
        <f>IFERROR(VLOOKUP($U44,'AE Cor NUTS II Tab'!$A$5:$I$52,7,FALSE),"")</f>
        <v>56580</v>
      </c>
    </row>
    <row r="45" spans="4:22" x14ac:dyDescent="0.3">
      <c r="D45" s="13">
        <f>T4</f>
        <v>2023</v>
      </c>
      <c r="E45" s="9">
        <f>VLOOKUP($D45,'AE Encad NUTS II Tab'!$A$5:$J$509,E$1,FALSE)</f>
        <v>387865.8572977258</v>
      </c>
      <c r="G45" s="13">
        <f t="shared" si="1"/>
        <v>2023</v>
      </c>
      <c r="H45" s="14">
        <f>IF(SUM(E45)=0,"",E45/P45)</f>
        <v>1</v>
      </c>
      <c r="J45" s="13">
        <f t="shared" si="3"/>
        <v>2023</v>
      </c>
      <c r="K45" s="14">
        <f>IF(SUM(E45)=0,"",E45/Q45)</f>
        <v>9.636658234930701E-3</v>
      </c>
      <c r="M45" s="13">
        <f t="shared" si="5"/>
        <v>2023</v>
      </c>
      <c r="N45" s="14">
        <f>IF(SUM(E45)=0,"",E45/R45)</f>
        <v>1.79626570445714E-3</v>
      </c>
      <c r="P45" s="15">
        <f>VLOOKUP(D45,'AE Encad NUTS II Tab'!$A$5:$J$509,7,FALSE)</f>
        <v>387865.8572977258</v>
      </c>
      <c r="Q45" s="15">
        <f>VLOOKUP($D45,'AE Encad NUTS II Tab'!$A$5:$J$509,Q$1,FALSE)</f>
        <v>40249000</v>
      </c>
      <c r="R45" s="15">
        <f>VLOOKUP($D45,'AE Encad NUTS II Tab'!$A$5:$J$509,R$1,FALSE)</f>
        <v>215929000</v>
      </c>
      <c r="T45" s="9">
        <f t="shared" si="7"/>
        <v>2018</v>
      </c>
      <c r="U45" s="9">
        <v>2018</v>
      </c>
      <c r="V45" s="10">
        <f>IFERROR(VLOOKUP($U45,'AE Cor NUTS II Tab'!$A$5:$I$52,7,FALSE),"")</f>
        <v>66400</v>
      </c>
    </row>
    <row r="46" spans="4:22" x14ac:dyDescent="0.3">
      <c r="T46" s="9">
        <f t="shared" si="7"/>
        <v>2019</v>
      </c>
      <c r="U46" s="9">
        <v>2019</v>
      </c>
      <c r="V46" s="10">
        <f>IFERROR(VLOOKUP($U46,'AE Cor NUTS II Tab'!$A$5:$I$52,7,FALSE),"")</f>
        <v>343000</v>
      </c>
    </row>
    <row r="47" spans="4:22" x14ac:dyDescent="0.3">
      <c r="T47" s="9">
        <f t="shared" si="7"/>
        <v>2020</v>
      </c>
      <c r="U47" s="9">
        <v>2020</v>
      </c>
      <c r="V47" s="10">
        <f>IFERROR(VLOOKUP($U47,'AE Cor NUTS II Tab'!$A$5:$I$52,7,FALSE),"")</f>
        <v>322200</v>
      </c>
    </row>
    <row r="48" spans="4:22" x14ac:dyDescent="0.3">
      <c r="T48" s="9">
        <f t="shared" si="7"/>
        <v>2021</v>
      </c>
      <c r="U48" s="9">
        <v>2021</v>
      </c>
      <c r="V48" s="10">
        <f>IFERROR(VLOOKUP($U48,'AE Cor NUTS II Tab'!$A$5:$I$52,7,FALSE),"")</f>
        <v>485610</v>
      </c>
    </row>
    <row r="49" spans="20:22" x14ac:dyDescent="0.3">
      <c r="T49" s="9">
        <f t="shared" si="7"/>
        <v>2022</v>
      </c>
      <c r="U49" s="9">
        <v>2022</v>
      </c>
      <c r="V49" s="10">
        <f>IFERROR(VLOOKUP($U49,'AE Cor NUTS II Tab'!$A$5:$I$52,7,FALSE),"")</f>
        <v>473980</v>
      </c>
    </row>
    <row r="50" spans="20:22" x14ac:dyDescent="0.3">
      <c r="T50" s="9">
        <f t="shared" si="7"/>
        <v>2023</v>
      </c>
      <c r="U50" s="9">
        <v>2023</v>
      </c>
      <c r="V50" s="10">
        <f>IFERROR(VLOOKUP($U50,'AE Cor NUTS II Tab'!$A$5:$I$52,7,FALSE),"")</f>
        <v>496020</v>
      </c>
    </row>
    <row r="51" spans="20:22" x14ac:dyDescent="0.3">
      <c r="T51" s="9" t="str">
        <f t="shared" si="7"/>
        <v/>
      </c>
      <c r="U51" s="9">
        <v>2024</v>
      </c>
      <c r="V51" s="10" t="str">
        <f>IFERROR(VLOOKUP($U51,'AE Cor NUTS II Tab'!$A$5:$I$52,7,FALSE),"")</f>
        <v/>
      </c>
    </row>
    <row r="52" spans="20:22" x14ac:dyDescent="0.3">
      <c r="T52" s="9" t="str">
        <f t="shared" si="7"/>
        <v/>
      </c>
      <c r="U52" s="9">
        <v>2025</v>
      </c>
      <c r="V52" s="10" t="str">
        <f>IFERROR(VLOOKUP($U52,'AE Cor NUTS II Tab'!$A$5:$I$52,7,FALSE),"")</f>
        <v/>
      </c>
    </row>
    <row r="53" spans="20:22" x14ac:dyDescent="0.3">
      <c r="T53" s="9" t="str">
        <f t="shared" si="7"/>
        <v/>
      </c>
      <c r="U53" s="9">
        <v>2026</v>
      </c>
      <c r="V53" s="10" t="str">
        <f>IFERROR(VLOOKUP($U53,'AE Cor NUTS II Tab'!$A$5:$I$52,7,FALSE),"")</f>
        <v/>
      </c>
    </row>
    <row r="54" spans="20:22" x14ac:dyDescent="0.3">
      <c r="T54" s="9" t="str">
        <f t="shared" si="7"/>
        <v/>
      </c>
      <c r="U54" s="9">
        <v>2027</v>
      </c>
      <c r="V54" s="10" t="str">
        <f>IFERROR(VLOOKUP($U54,'AE Cor NUTS II Tab'!$A$5:$I$52,7,FALSE),"")</f>
        <v/>
      </c>
    </row>
    <row r="55" spans="20:22" x14ac:dyDescent="0.3">
      <c r="T55" s="9" t="str">
        <f t="shared" si="7"/>
        <v/>
      </c>
      <c r="U55" s="9">
        <v>2028</v>
      </c>
      <c r="V55" s="10" t="str">
        <f>IFERROR(VLOOKUP($U55,'AE Cor NUTS II Tab'!$A$5:$I$52,7,FALSE),"")</f>
        <v/>
      </c>
    </row>
    <row r="56" spans="20:22" x14ac:dyDescent="0.3">
      <c r="T56" s="9" t="str">
        <f t="shared" si="7"/>
        <v/>
      </c>
      <c r="U56" s="9">
        <v>2029</v>
      </c>
      <c r="V56" s="10" t="str">
        <f>IFERROR(VLOOKUP($U56,'AE Cor NUTS II Tab'!$A$5:$I$52,7,FALSE),"")</f>
        <v/>
      </c>
    </row>
  </sheetData>
  <sheetProtection algorithmName="SHA-512" hashValue="CEpIxeiUYmJUQC4ZkDw2btz93WUhLTrvk7wkcbFt+VNWgafUC6PjS76zJrsl/HrwePid3iKCDX2VgjqpmYaBbg==" saltValue="H9lhM3sNkZh3xx+yACacEA==" spinCount="100000" sheet="1" objects="1" scenarios="1" autoFilter="0"/>
  <mergeCells count="4">
    <mergeCell ref="D2:E2"/>
    <mergeCell ref="G2:H2"/>
    <mergeCell ref="J2:K2"/>
    <mergeCell ref="M2:N2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2 2 f 7 9 7 e c - 2 6 8 2 - 4 6 8 4 - a 0 6 7 - 3 f d 2 a 7 0 8 0 3 7 9 "   x m l n s = " h t t p : / / s c h e m a s . m i c r o s o f t . c o m / D a t a M a s h u p " > A A A A A A g G A A B Q S w M E F A A C A A g A I I G R W Q l X u i O k A A A A 9 g A A A B I A H A B D b 2 5 m a W c v U G F j a 2 F n Z S 5 4 b W w g o h g A K K A U A A A A A A A A A A A A A A A A A A A A A A A A A A A A h Y 8 x D o I w G I W v Q r r T F j B R y U 8 Z X C U h 0 R j X p l R o h E J o s d z N w S N 5 B T G K u j m + 7 3 3 D e / f r D d K x q b 2 L 7 I 1 q d Y I C T J E n t W g L p c s E D f b k r 1 D K I O f i z E v p T b I 2 8 W i K B F X W d j E h z j n s I t z 2 J Q k p D c g x 2 + 5 E J R u O P r L 6 L / t K G 8 u 1 k I j B 4 T W G h T i I F j h Y r j E F M k P I l P 4 K 4 b T 3 2 f 5 A 2 A y 1 H X r J O u v n e y B z B P L + w B 5 Q S w M E F A A C A A g A I I G R W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C C B k V m I i p 2 I A g M A A G k L A A A T A B w A R m 9 y b X V s Y X M v U 2 V j d G l v b j E u b S C i G A A o o B Q A A A A A A A A A A A A A A A A A A A A A A A A A A A D N V u 2 K 2 k A U / S / 4 D i G F o h C i c d X M t E i R b U u X f i 2 r s J R l W U Z z q 2 G T G Z k Z t 1 3 E 5 + m D 9 M U 6 S Z z 1 q s n u l r Z 0 / e P h m j n n 3 p v k H B V M d S y 4 M y q + g 5 f 1 W r 2 m 5 k x C 5 L x m k V D O w E l A 1 2 u O + X y W 8 Q x S U 3 n z f Q q J f y 7 k 9 U S I 6 8 Y 5 T P x j w T V w r R r u X O u F e t F q T R Z K M + 1 P F k L q 5 Y w l / k K 3 2 C J u i Y k C e c M y O d W C j K n 1 y l R i U F d x p A Z B p 9 f v 9 M K O V 4 A + s Y B u Q N i 2 I L D g y I K u B T 0 L + h a E F l j C 0 B I S S 0 g s I b H q x D K T 7 v O E 8 d m S z W B w O n a b n s O X S e I 5 W i 6 h 6 R X r y f d 1 N Z o D a L O j Y l m r i x M N 6 c D N f 3 O 9 9 z G P B m 5 + i X u 5 v n j N N L v c n H 7 m f o j 5 n C l z M A L O I q Z c w z J m k w T 8 k V l h A 9 F 7 q 5 V 7 L J J l y g P X y w 9 I f 6 i m w K O Y z 9 b r 5 h 3 l M Z v A z x 8 s m Z s b e S p F K m 7 i r I 8 7 4 r y m 4 R 0 w Q 6 E a J T 1 4 z s X m o m G S j K Y s Y V I N s q k v k Y p p h Z t T U 5 E 6 n 0 Q K z s d l Z J r d y p w Z s h S K j j O V i r Z 2 x 3 K z 7 b h 4 m n G 8 E M 4 w 0 S B 3 2 M e S c f V V y L Q 4 O 7 5 d Q C 5 S 0 V W m k l O b u 2 c u d S K m A a s M u X B O e P Z E Y p F h F B X 0 j f 0 + T K f m i P k C N p 2 b h 0 C D / w W Y b B R 3 1 z w p J 1 z 3 u 3 7 W 1 u H K z k A c 3 u 6 i K L f 7 2 m n J W 2 3 0 7 B S u f V M Q p l s c t h E O E O 4 g f I R w F + E e w n 2 E Q 4 S R b o h 0 C d I l S J c g X Y J 0 S d d d N + u 1 m N + 3 o w N / u j L G Y 3 z G m M / / s i p 6 Z x / W d I g 1 H W J N h 1 j T I d Z 0 q P U a a r 2 G W q + h 1 s W o J a S W k F p C a g n p h r D f b v 9 7 h / q d F 7 D S r v K X j v H b t e f Y c q e 8 f F R e 7 p a X e + X l f n k 5 L C + T 8 j I t L w f t i n r F n E H F o E H F p E H F q E H F r E H F s M H O t H + S D / v W 9 3 T C 4 Y H 0 f F Q e 3 J O k G / q 3 c a L l H j 0 k 5 s / T m f h W k Z 9 5 L O C 3 c G + L w Y N J d q D 9 l y M s e D I Z R l D e E J Q 3 B O U N Q X l D U N 5 Q l D c U 5 Q 1 F e U N R 3 l C U c x T p U q R L k S 5 F u n S r a 4 z 3 M b n 1 C 1 B L A Q I t A B Q A A g A I A C C B k V k J V 7 o j p A A A A P Y A A A A S A A A A A A A A A A A A A A A A A A A A A A B D b 2 5 m a W c v U G F j a 2 F n Z S 5 4 b W x Q S w E C L Q A U A A I A C A A g g Z F Z D 8 r p q 6 Q A A A D p A A A A E w A A A A A A A A A A A A A A A A D w A A A A W 0 N v b n R l b n R f V H l w Z X N d L n h t b F B L A Q I t A B Q A A g A I A C C B k V m I i p 2 I A g M A A G k L A A A T A A A A A A A A A A A A A A A A A O E B A A B G b 3 J t d W x h c y 9 T Z W N 0 a W 9 u M S 5 t U E s F B g A A A A A D A A M A w g A A A D A F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n 4 s A A A A A A A A X C w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R h Z G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5 h d m l n Y X R p b 2 5 T d G V w T m F t Z S I g V m F s d W U 9 I n N O Y X Z l Z 2 H D p 8 O j b y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R h c m d l d C I g V m F s d W U 9 I n N E Y W R v c y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x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G F k b 3 M v Q X V 0 b 1 J l b W 9 2 Z W R D b 2 x 1 b W 5 z M S 5 7 Q W 5 v L D B 9 J n F 1 b 3 Q 7 L C Z x d W 9 0 O 1 N l Y 3 R p b 2 4 x L 0 R h Z G 9 z L 0 F 1 d G 9 S Z W 1 v d m V k Q 2 9 s d W 1 u c z E u e 0 R h d G E s M X 0 m c X V v d D s s J n F 1 b 3 Q 7 U 2 V j d G l v b j E v R G F k b 3 M v Q X V 0 b 1 J l b W 9 2 Z W R D b 2 x 1 b W 5 z M S 5 7 M T I 1 N j I 1 N j g s M n 0 m c X V v d D s s J n F 1 b 3 Q 7 U 2 V j d G l v b j E v R G F k b 3 M v Q X V 0 b 1 J l b W 9 2 Z W R D b 2 x 1 b W 5 z M S 5 7 M T I 1 N j I 1 N j k s M 3 0 m c X V v d D s s J n F 1 b 3 Q 7 U 2 V j d G l v b j E v R G F k b 3 M v Q X V 0 b 1 J l b W 9 2 Z W R D b 2 x 1 b W 5 z M S 5 7 M T I 1 N j I 1 N z A s N H 0 m c X V v d D s s J n F 1 b 3 Q 7 U 2 V j d G l v b j E v R G F k b 3 M v Q X V 0 b 1 J l b W 9 2 Z W R D b 2 x 1 b W 5 z M S 5 7 M T I 1 N j I 1 N z E s N X 0 m c X V v d D s s J n F 1 b 3 Q 7 U 2 V j d G l v b j E v R G F k b 3 M v Q X V 0 b 1 J l b W 9 2 Z W R D b 2 x 1 b W 5 z M S 5 7 M T I 1 N j I 1 N z I s N n 0 m c X V v d D s s J n F 1 b 3 Q 7 U 2 V j d G l v b j E v R G F k b 3 M v Q X V 0 b 1 J l b W 9 2 Z W R D b 2 x 1 b W 5 z M S 5 7 M T I 1 N j I 1 N z M s N 3 0 m c X V v d D s s J n F 1 b 3 Q 7 U 2 V j d G l v b j E v R G F k b 3 M v Q X V 0 b 1 J l b W 9 2 Z W R D b 2 x 1 b W 5 z M S 5 7 M T I 1 N j I 1 N z Q s O H 0 m c X V v d D s s J n F 1 b 3 Q 7 U 2 V j d G l v b j E v R G F k b 3 M v Q X V 0 b 1 J l b W 9 2 Z W R D b 2 x 1 b W 5 z M S 5 7 M T I 1 N j I 1 N z U s O X 0 m c X V v d D s s J n F 1 b 3 Q 7 U 2 V j d G l v b j E v R G F k b 3 M v Q X V 0 b 1 J l b W 9 2 Z W R D b 2 x 1 b W 5 z M S 5 7 M T I 1 N j I 1 N z Y s M T B 9 J n F 1 b 3 Q 7 L C Z x d W 9 0 O 1 N l Y 3 R p b 2 4 x L 0 R h Z G 9 z L 0 F 1 d G 9 S Z W 1 v d m V k Q 2 9 s d W 1 u c z E u e z E y N T Y y N T c 3 L D E x f S Z x d W 9 0 O y w m c X V v d D t T Z W N 0 a W 9 u M S 9 E Y W R v c y 9 B d X R v U m V t b 3 Z l Z E N v b H V t b n M x L n s x M j U 2 M j U 3 O C w x M n 0 m c X V v d D s s J n F 1 b 3 Q 7 U 2 V j d G l v b j E v R G F k b 3 M v Q X V 0 b 1 J l b W 9 2 Z W R D b 2 x 1 b W 5 z M S 5 7 M T I 1 N j I 1 N z k s M T N 9 J n F 1 b 3 Q 7 L C Z x d W 9 0 O 1 N l Y 3 R p b 2 4 x L 0 R h Z G 9 z L 0 F 1 d G 9 S Z W 1 v d m V k Q 2 9 s d W 1 u c z E u e z E y N T Y y N T g w L D E 0 f S Z x d W 9 0 O y w m c X V v d D t T Z W N 0 a W 9 u M S 9 E Y W R v c y 9 B d X R v U m V t b 3 Z l Z E N v b H V t b n M x L n s x M j U 2 M j U 4 M S w x N X 0 m c X V v d D s s J n F 1 b 3 Q 7 U 2 V j d G l v b j E v R G F k b 3 M v Q X V 0 b 1 J l b W 9 2 Z W R D b 2 x 1 b W 5 z M S 5 7 M T I 1 N j I 1 O D I s M T Z 9 J n F 1 b 3 Q 7 L C Z x d W 9 0 O 1 N l Y 3 R p b 2 4 x L 0 R h Z G 9 z L 0 F 1 d G 9 S Z W 1 v d m V k Q 2 9 s d W 1 u c z E u e z E y N T Y y N T g z L D E 3 f S Z x d W 9 0 O y w m c X V v d D t T Z W N 0 a W 9 u M S 9 E Y W R v c y 9 B d X R v U m V t b 3 Z l Z E N v b H V t b n M x L n s x M j U 2 M j U 4 N C w x O H 0 m c X V v d D t d L C Z x d W 9 0 O 0 N v b H V t b k N v d W 5 0 J n F 1 b 3 Q 7 O j E 5 L C Z x d W 9 0 O 0 t l e U N v b H V t b k 5 h b W V z J n F 1 b 3 Q 7 O l t d L C Z x d W 9 0 O 0 N v b H V t b k l k Z W 5 0 a X R p Z X M m c X V v d D s 6 W y Z x d W 9 0 O 1 N l Y 3 R p b 2 4 x L 0 R h Z G 9 z L 0 F 1 d G 9 S Z W 1 v d m V k Q 2 9 s d W 1 u c z E u e 0 F u b y w w f S Z x d W 9 0 O y w m c X V v d D t T Z W N 0 a W 9 u M S 9 E Y W R v c y 9 B d X R v U m V t b 3 Z l Z E N v b H V t b n M x L n t E Y X R h L D F 9 J n F 1 b 3 Q 7 L C Z x d W 9 0 O 1 N l Y 3 R p b 2 4 x L 0 R h Z G 9 z L 0 F 1 d G 9 S Z W 1 v d m V k Q 2 9 s d W 1 u c z E u e z E y N T Y y N T Y 4 L D J 9 J n F 1 b 3 Q 7 L C Z x d W 9 0 O 1 N l Y 3 R p b 2 4 x L 0 R h Z G 9 z L 0 F 1 d G 9 S Z W 1 v d m V k Q 2 9 s d W 1 u c z E u e z E y N T Y y N T Y 5 L D N 9 J n F 1 b 3 Q 7 L C Z x d W 9 0 O 1 N l Y 3 R p b 2 4 x L 0 R h Z G 9 z L 0 F 1 d G 9 S Z W 1 v d m V k Q 2 9 s d W 1 u c z E u e z E y N T Y y N T c w L D R 9 J n F 1 b 3 Q 7 L C Z x d W 9 0 O 1 N l Y 3 R p b 2 4 x L 0 R h Z G 9 z L 0 F 1 d G 9 S Z W 1 v d m V k Q 2 9 s d W 1 u c z E u e z E y N T Y y N T c x L D V 9 J n F 1 b 3 Q 7 L C Z x d W 9 0 O 1 N l Y 3 R p b 2 4 x L 0 R h Z G 9 z L 0 F 1 d G 9 S Z W 1 v d m V k Q 2 9 s d W 1 u c z E u e z E y N T Y y N T c y L D Z 9 J n F 1 b 3 Q 7 L C Z x d W 9 0 O 1 N l Y 3 R p b 2 4 x L 0 R h Z G 9 z L 0 F 1 d G 9 S Z W 1 v d m V k Q 2 9 s d W 1 u c z E u e z E y N T Y y N T c z L D d 9 J n F 1 b 3 Q 7 L C Z x d W 9 0 O 1 N l Y 3 R p b 2 4 x L 0 R h Z G 9 z L 0 F 1 d G 9 S Z W 1 v d m V k Q 2 9 s d W 1 u c z E u e z E y N T Y y N T c 0 L D h 9 J n F 1 b 3 Q 7 L C Z x d W 9 0 O 1 N l Y 3 R p b 2 4 x L 0 R h Z G 9 z L 0 F 1 d G 9 S Z W 1 v d m V k Q 2 9 s d W 1 u c z E u e z E y N T Y y N T c 1 L D l 9 J n F 1 b 3 Q 7 L C Z x d W 9 0 O 1 N l Y 3 R p b 2 4 x L 0 R h Z G 9 z L 0 F 1 d G 9 S Z W 1 v d m V k Q 2 9 s d W 1 u c z E u e z E y N T Y y N T c 2 L D E w f S Z x d W 9 0 O y w m c X V v d D t T Z W N 0 a W 9 u M S 9 E Y W R v c y 9 B d X R v U m V t b 3 Z l Z E N v b H V t b n M x L n s x M j U 2 M j U 3 N y w x M X 0 m c X V v d D s s J n F 1 b 3 Q 7 U 2 V j d G l v b j E v R G F k b 3 M v Q X V 0 b 1 J l b W 9 2 Z W R D b 2 x 1 b W 5 z M S 5 7 M T I 1 N j I 1 N z g s M T J 9 J n F 1 b 3 Q 7 L C Z x d W 9 0 O 1 N l Y 3 R p b 2 4 x L 0 R h Z G 9 z L 0 F 1 d G 9 S Z W 1 v d m V k Q 2 9 s d W 1 u c z E u e z E y N T Y y N T c 5 L D E z f S Z x d W 9 0 O y w m c X V v d D t T Z W N 0 a W 9 u M S 9 E Y W R v c y 9 B d X R v U m V t b 3 Z l Z E N v b H V t b n M x L n s x M j U 2 M j U 4 M C w x N H 0 m c X V v d D s s J n F 1 b 3 Q 7 U 2 V j d G l v b j E v R G F k b 3 M v Q X V 0 b 1 J l b W 9 2 Z W R D b 2 x 1 b W 5 z M S 5 7 M T I 1 N j I 1 O D E s M T V 9 J n F 1 b 3 Q 7 L C Z x d W 9 0 O 1 N l Y 3 R p b 2 4 x L 0 R h Z G 9 z L 0 F 1 d G 9 S Z W 1 v d m V k Q 2 9 s d W 1 u c z E u e z E y N T Y y N T g y L D E 2 f S Z x d W 9 0 O y w m c X V v d D t T Z W N 0 a W 9 u M S 9 E Y W R v c y 9 B d X R v U m V t b 3 Z l Z E N v b H V t b n M x L n s x M j U 2 M j U 4 M y w x N 3 0 m c X V v d D s s J n F 1 b 3 Q 7 U 2 V j d G l v b j E v R G F k b 3 M v Q X V 0 b 1 J l b W 9 2 Z W R D b 2 x 1 b W 5 z M S 5 7 M T I 1 N j I 1 O D Q s M T h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R d W V y e U l E I i B W Y W x 1 Z T 0 i c 2 U 4 M W Y w M 2 R i L W R l Y z c t N G Z i M S 1 i N D A x L T M 1 O T U y M m Q 4 Y j U w O C I g L z 4 8 R W 5 0 c n k g V H l w Z T 0 i R m l s b E N v b H V t b l R 5 c G V z I i B W Y W x 1 Z T 0 i c 0 F 3 a 0 F B Q U F B Q U F B Q U F B Q U F B Q U F B Q U F B Q U F B P T 0 i I C 8 + P E V u d H J 5 I F R 5 c G U 9 I k Z p b G x D b 2 x 1 b W 5 O Y W 1 l c y I g V m F s d W U 9 I n N b J n F 1 b 3 Q 7 Q W 5 v J n F 1 b 3 Q 7 L C Z x d W 9 0 O 0 R h d G E m c X V v d D s s J n F 1 b 3 Q 7 M T I 1 N j I 1 N j g m c X V v d D s s J n F 1 b 3 Q 7 M T I 1 N j I 1 N j k m c X V v d D s s J n F 1 b 3 Q 7 M T I 1 N j I 1 N z A m c X V v d D s s J n F 1 b 3 Q 7 M T I 1 N j I 1 N z E m c X V v d D s s J n F 1 b 3 Q 7 M T I 1 N j I 1 N z I m c X V v d D s s J n F 1 b 3 Q 7 M T I 1 N j I 1 N z M m c X V v d D s s J n F 1 b 3 Q 7 M T I 1 N j I 1 N z Q m c X V v d D s s J n F 1 b 3 Q 7 M T I 1 N j I 1 N z U m c X V v d D s s J n F 1 b 3 Q 7 M T I 1 N j I 1 N z Y m c X V v d D s s J n F 1 b 3 Q 7 M T I 1 N j I 1 N z c m c X V v d D s s J n F 1 b 3 Q 7 M T I 1 N j I 1 N z g m c X V v d D s s J n F 1 b 3 Q 7 M T I 1 N j I 1 N z k m c X V v d D s s J n F 1 b 3 Q 7 M T I 1 N j I 1 O D A m c X V v d D s s J n F 1 b 3 Q 7 M T I 1 N j I 1 O D E m c X V v d D s s J n F 1 b 3 Q 7 M T I 1 N j I 1 O D I m c X V v d D s s J n F 1 b 3 Q 7 M T I 1 N j I 1 O D M m c X V v d D s s J n F 1 b 3 Q 7 M T I 1 N j I 1 O D Q m c X V v d D t d I i A v P j x F b n R y e S B U e X B l P S J G a W x s T G F z d F V w Z G F 0 Z W Q i I F Z h b H V l P S J k M j A y N C 0 x M i 0 x N 1 Q x N j o w O T o w M C 4 z N D I 2 N T E 1 W i I g L z 4 8 R W 5 0 c n k g V H l w Z T 0 i R m l s b E 9 i a m V j d F R 5 c G U i I F Z h b H V l P S J z V G F i b G U i I C 8 + P E V u d H J 5 I F R 5 c G U 9 I k Z p b G x F c n J v c k N v d W 5 0 I i B W Y W x 1 Z T 0 i b D I i I C 8 + P E V u d H J 5 I F R 5 c G U 9 I k Z p b G x F c n J v c k N v Z G U i I F Z h b H V l P S J z V W 5 r b m 9 3 b i I g L z 4 8 R W 5 0 c n k g V H l w Z T 0 i R m l s b E N v d W 5 0 I i B W Y W x 1 Z T 0 i b D E 5 M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R h Z G 9 z L 0 9 y a W d l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Z G 9 z L 0 R h Z G 9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k b 3 M v T G l u a G F z J T I w T 3 J k Z W 5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k b 3 M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Z G 9 z L 0 N v b H V u Y X M l M j B j b 2 0 l M j B O b 2 1 l J T I w T X V k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k b 3 N f Q 2 9 u c 3 R h b n R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w 6 f D o 2 8 i I C 8 + P E V u d H J 5 I F R 5 c G U 9 I k Z p b G x U Y X J n Z X Q i I F Z h b H V l P S J z R G F k b 3 N f Q 2 9 u c 3 R h b n R l c y I g L z 4 8 R W 5 0 c n k g V H l w Z T 0 i R m l s b G V k Q 2 9 t c G x l d G V S Z X N 1 b H R U b 1 d v c m t z a G V l d C I g V m F s d W U 9 I m w x I i A v P j x F b n R y e S B U e X B l P S J G a W x s T G F z d F V w Z G F 0 Z W Q i I F Z h b H V l P S J k M j A y N C 0 x M i 0 x N 1 Q x N j o w O T o w M S 4 2 M z Y 4 N T A 0 W i I g L z 4 8 R W 5 0 c n k g V H l w Z T 0 i R m l s b E N v b H V t b l R 5 c G V z I i B W Y W x 1 Z T 0 i c 0 F 3 a 0 F B Q U F B Q U F B Q U F B Q U F B Q U F B Q U F B Q S I g L z 4 8 R W 5 0 c n k g V H l w Z T 0 i R m l s b E N v b H V t b k 5 h b W V z I i B W Y W x 1 Z T 0 i c 1 s m c X V v d D t B b m 8 m c X V v d D s s J n F 1 b 3 Q 7 R G F 0 Y S Z x d W 9 0 O y w m c X V v d D s x M j U 2 M j U 4 N S Z x d W 9 0 O y w m c X V v d D s x M j U 2 M j U 4 N i Z x d W 9 0 O y w m c X V v d D s x M j U 2 M j U 4 N y Z x d W 9 0 O y w m c X V v d D s x M j U 2 M j U 4 O C Z x d W 9 0 O y w m c X V v d D s x M j U 2 M j U 4 O S Z x d W 9 0 O y w m c X V v d D s x M j U 2 M j U 5 M C Z x d W 9 0 O y w m c X V v d D s x M j U 2 M j U 5 M S Z x d W 9 0 O y w m c X V v d D s x M j U 2 M j U 5 M i Z x d W 9 0 O y w m c X V v d D s x M j U 2 M j U 5 M y Z x d W 9 0 O y w m c X V v d D s x M j U 2 M j U 5 N C Z x d W 9 0 O y w m c X V v d D s x M j U 2 M j U 5 N S Z x d W 9 0 O y w m c X V v d D s x M j U 2 M j U 5 N i Z x d W 9 0 O y w m c X V v d D s x M j U 2 M j U 5 N y Z x d W 9 0 O y w m c X V v d D s x M j U 2 M j U 5 O C Z x d W 9 0 O y w m c X V v d D s x M j U 2 M j U 5 O S Z x d W 9 0 O y w m c X V v d D s x M j U 2 M j Y w M C Z x d W 9 0 O 1 0 i I C 8 + P E V u d H J 5 I F R 5 c G U 9 I k Z p b G x T d G F 0 d X M i I F Z h b H V l P S J z Q 2 9 t c G x l d G U i I C 8 + P E V u d H J 5 I F R 5 c G U 9 I l F 1 Z X J 5 S U Q i I F Z h b H V l P S J z N T c 1 O W J k Y m Q t N j I 1 O C 0 0 N D A 5 L T h l O W E t Y z Q y M T E z M W E 0 Y z I 4 I i A v P j x F b n R y e S B U e X B l P S J G a W x s R X J y b 3 J D b 3 V u d C I g V m F s d W U 9 I m w y I i A v P j x F b n R y e S B U e X B l P S J S Z W x h d G l v b n N o a X B J b m Z v Q 2 9 u d G F p b m V y I i B W Y W x 1 Z T 0 i c 3 s m c X V v d D t j b 2 x 1 b W 5 D b 3 V u d C Z x d W 9 0 O z o x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G F k b 3 N f Q 2 9 u c 3 R h b n R l c y 9 B d X R v U m V t b 3 Z l Z E N v b H V t b n M x L n t B b m 8 s M H 0 m c X V v d D s s J n F 1 b 3 Q 7 U 2 V j d G l v b j E v R G F k b 3 N f Q 2 9 u c 3 R h b n R l c y 9 B d X R v U m V t b 3 Z l Z E N v b H V t b n M x L n t E Y X R h L D F 9 J n F 1 b 3 Q 7 L C Z x d W 9 0 O 1 N l Y 3 R p b 2 4 x L 0 R h Z G 9 z X 0 N v b n N 0 Y W 5 0 Z X M v Q X V 0 b 1 J l b W 9 2 Z W R D b 2 x 1 b W 5 z M S 5 7 M T I 1 N j I 1 O D U s M n 0 m c X V v d D s s J n F 1 b 3 Q 7 U 2 V j d G l v b j E v R G F k b 3 N f Q 2 9 u c 3 R h b n R l c y 9 B d X R v U m V t b 3 Z l Z E N v b H V t b n M x L n s x M j U 2 M j U 4 N i w z f S Z x d W 9 0 O y w m c X V v d D t T Z W N 0 a W 9 u M S 9 E Y W R v c 1 9 D b 2 5 z d G F u d G V z L 0 F 1 d G 9 S Z W 1 v d m V k Q 2 9 s d W 1 u c z E u e z E y N T Y y N T g 3 L D R 9 J n F 1 b 3 Q 7 L C Z x d W 9 0 O 1 N l Y 3 R p b 2 4 x L 0 R h Z G 9 z X 0 N v b n N 0 Y W 5 0 Z X M v Q X V 0 b 1 J l b W 9 2 Z W R D b 2 x 1 b W 5 z M S 5 7 M T I 1 N j I 1 O D g s N X 0 m c X V v d D s s J n F 1 b 3 Q 7 U 2 V j d G l v b j E v R G F k b 3 N f Q 2 9 u c 3 R h b n R l c y 9 B d X R v U m V t b 3 Z l Z E N v b H V t b n M x L n s x M j U 2 M j U 4 O S w 2 f S Z x d W 9 0 O y w m c X V v d D t T Z W N 0 a W 9 u M S 9 E Y W R v c 1 9 D b 2 5 z d G F u d G V z L 0 F 1 d G 9 S Z W 1 v d m V k Q 2 9 s d W 1 u c z E u e z E y N T Y y N T k w L D d 9 J n F 1 b 3 Q 7 L C Z x d W 9 0 O 1 N l Y 3 R p b 2 4 x L 0 R h Z G 9 z X 0 N v b n N 0 Y W 5 0 Z X M v Q X V 0 b 1 J l b W 9 2 Z W R D b 2 x 1 b W 5 z M S 5 7 M T I 1 N j I 1 O T E s O H 0 m c X V v d D s s J n F 1 b 3 Q 7 U 2 V j d G l v b j E v R G F k b 3 N f Q 2 9 u c 3 R h b n R l c y 9 B d X R v U m V t b 3 Z l Z E N v b H V t b n M x L n s x M j U 2 M j U 5 M i w 5 f S Z x d W 9 0 O y w m c X V v d D t T Z W N 0 a W 9 u M S 9 E Y W R v c 1 9 D b 2 5 z d G F u d G V z L 0 F 1 d G 9 S Z W 1 v d m V k Q 2 9 s d W 1 u c z E u e z E y N T Y y N T k z L D E w f S Z x d W 9 0 O y w m c X V v d D t T Z W N 0 a W 9 u M S 9 E Y W R v c 1 9 D b 2 5 z d G F u d G V z L 0 F 1 d G 9 S Z W 1 v d m V k Q 2 9 s d W 1 u c z E u e z E y N T Y y N T k 0 L D E x f S Z x d W 9 0 O y w m c X V v d D t T Z W N 0 a W 9 u M S 9 E Y W R v c 1 9 D b 2 5 z d G F u d G V z L 0 F 1 d G 9 S Z W 1 v d m V k Q 2 9 s d W 1 u c z E u e z E y N T Y y N T k 1 L D E y f S Z x d W 9 0 O y w m c X V v d D t T Z W N 0 a W 9 u M S 9 E Y W R v c 1 9 D b 2 5 z d G F u d G V z L 0 F 1 d G 9 S Z W 1 v d m V k Q 2 9 s d W 1 u c z E u e z E y N T Y y N T k 2 L D E z f S Z x d W 9 0 O y w m c X V v d D t T Z W N 0 a W 9 u M S 9 E Y W R v c 1 9 D b 2 5 z d G F u d G V z L 0 F 1 d G 9 S Z W 1 v d m V k Q 2 9 s d W 1 u c z E u e z E y N T Y y N T k 3 L D E 0 f S Z x d W 9 0 O y w m c X V v d D t T Z W N 0 a W 9 u M S 9 E Y W R v c 1 9 D b 2 5 z d G F u d G V z L 0 F 1 d G 9 S Z W 1 v d m V k Q 2 9 s d W 1 u c z E u e z E y N T Y y N T k 4 L D E 1 f S Z x d W 9 0 O y w m c X V v d D t T Z W N 0 a W 9 u M S 9 E Y W R v c 1 9 D b 2 5 z d G F u d G V z L 0 F 1 d G 9 S Z W 1 v d m V k Q 2 9 s d W 1 u c z E u e z E y N T Y y N T k 5 L D E 2 f S Z x d W 9 0 O y w m c X V v d D t T Z W N 0 a W 9 u M S 9 E Y W R v c 1 9 D b 2 5 z d G F u d G V z L 0 F 1 d G 9 S Z W 1 v d m V k Q 2 9 s d W 1 u c z E u e z E y N T Y y N j A w L D E 3 f S Z x d W 9 0 O 1 0 s J n F 1 b 3 Q 7 Q 2 9 s d W 1 u Q 2 9 1 b n Q m c X V v d D s 6 M T g s J n F 1 b 3 Q 7 S 2 V 5 Q 2 9 s d W 1 u T m F t Z X M m c X V v d D s 6 W 1 0 s J n F 1 b 3 Q 7 Q 2 9 s d W 1 u S W R l b n R p d G l l c y Z x d W 9 0 O z p b J n F 1 b 3 Q 7 U 2 V j d G l v b j E v R G F k b 3 N f Q 2 9 u c 3 R h b n R l c y 9 B d X R v U m V t b 3 Z l Z E N v b H V t b n M x L n t B b m 8 s M H 0 m c X V v d D s s J n F 1 b 3 Q 7 U 2 V j d G l v b j E v R G F k b 3 N f Q 2 9 u c 3 R h b n R l c y 9 B d X R v U m V t b 3 Z l Z E N v b H V t b n M x L n t E Y X R h L D F 9 J n F 1 b 3 Q 7 L C Z x d W 9 0 O 1 N l Y 3 R p b 2 4 x L 0 R h Z G 9 z X 0 N v b n N 0 Y W 5 0 Z X M v Q X V 0 b 1 J l b W 9 2 Z W R D b 2 x 1 b W 5 z M S 5 7 M T I 1 N j I 1 O D U s M n 0 m c X V v d D s s J n F 1 b 3 Q 7 U 2 V j d G l v b j E v R G F k b 3 N f Q 2 9 u c 3 R h b n R l c y 9 B d X R v U m V t b 3 Z l Z E N v b H V t b n M x L n s x M j U 2 M j U 4 N i w z f S Z x d W 9 0 O y w m c X V v d D t T Z W N 0 a W 9 u M S 9 E Y W R v c 1 9 D b 2 5 z d G F u d G V z L 0 F 1 d G 9 S Z W 1 v d m V k Q 2 9 s d W 1 u c z E u e z E y N T Y y N T g 3 L D R 9 J n F 1 b 3 Q 7 L C Z x d W 9 0 O 1 N l Y 3 R p b 2 4 x L 0 R h Z G 9 z X 0 N v b n N 0 Y W 5 0 Z X M v Q X V 0 b 1 J l b W 9 2 Z W R D b 2 x 1 b W 5 z M S 5 7 M T I 1 N j I 1 O D g s N X 0 m c X V v d D s s J n F 1 b 3 Q 7 U 2 V j d G l v b j E v R G F k b 3 N f Q 2 9 u c 3 R h b n R l c y 9 B d X R v U m V t b 3 Z l Z E N v b H V t b n M x L n s x M j U 2 M j U 4 O S w 2 f S Z x d W 9 0 O y w m c X V v d D t T Z W N 0 a W 9 u M S 9 E Y W R v c 1 9 D b 2 5 z d G F u d G V z L 0 F 1 d G 9 S Z W 1 v d m V k Q 2 9 s d W 1 u c z E u e z E y N T Y y N T k w L D d 9 J n F 1 b 3 Q 7 L C Z x d W 9 0 O 1 N l Y 3 R p b 2 4 x L 0 R h Z G 9 z X 0 N v b n N 0 Y W 5 0 Z X M v Q X V 0 b 1 J l b W 9 2 Z W R D b 2 x 1 b W 5 z M S 5 7 M T I 1 N j I 1 O T E s O H 0 m c X V v d D s s J n F 1 b 3 Q 7 U 2 V j d G l v b j E v R G F k b 3 N f Q 2 9 u c 3 R h b n R l c y 9 B d X R v U m V t b 3 Z l Z E N v b H V t b n M x L n s x M j U 2 M j U 5 M i w 5 f S Z x d W 9 0 O y w m c X V v d D t T Z W N 0 a W 9 u M S 9 E Y W R v c 1 9 D b 2 5 z d G F u d G V z L 0 F 1 d G 9 S Z W 1 v d m V k Q 2 9 s d W 1 u c z E u e z E y N T Y y N T k z L D E w f S Z x d W 9 0 O y w m c X V v d D t T Z W N 0 a W 9 u M S 9 E Y W R v c 1 9 D b 2 5 z d G F u d G V z L 0 F 1 d G 9 S Z W 1 v d m V k Q 2 9 s d W 1 u c z E u e z E y N T Y y N T k 0 L D E x f S Z x d W 9 0 O y w m c X V v d D t T Z W N 0 a W 9 u M S 9 E Y W R v c 1 9 D b 2 5 z d G F u d G V z L 0 F 1 d G 9 S Z W 1 v d m V k Q 2 9 s d W 1 u c z E u e z E y N T Y y N T k 1 L D E y f S Z x d W 9 0 O y w m c X V v d D t T Z W N 0 a W 9 u M S 9 E Y W R v c 1 9 D b 2 5 z d G F u d G V z L 0 F 1 d G 9 S Z W 1 v d m V k Q 2 9 s d W 1 u c z E u e z E y N T Y y N T k 2 L D E z f S Z x d W 9 0 O y w m c X V v d D t T Z W N 0 a W 9 u M S 9 E Y W R v c 1 9 D b 2 5 z d G F u d G V z L 0 F 1 d G 9 S Z W 1 v d m V k Q 2 9 s d W 1 u c z E u e z E y N T Y y N T k 3 L D E 0 f S Z x d W 9 0 O y w m c X V v d D t T Z W N 0 a W 9 u M S 9 E Y W R v c 1 9 D b 2 5 z d G F u d G V z L 0 F 1 d G 9 S Z W 1 v d m V k Q 2 9 s d W 1 u c z E u e z E y N T Y y N T k 4 L D E 1 f S Z x d W 9 0 O y w m c X V v d D t T Z W N 0 a W 9 u M S 9 E Y W R v c 1 9 D b 2 5 z d G F u d G V z L 0 F 1 d G 9 S Z W 1 v d m V k Q 2 9 s d W 1 u c z E u e z E y N T Y y N T k 5 L D E 2 f S Z x d W 9 0 O y w m c X V v d D t T Z W N 0 a W 9 u M S 9 E Y W R v c 1 9 D b 2 5 z d G F u d G V z L 0 F 1 d G 9 S Z W 1 v d m V k Q 2 9 s d W 1 u c z E u e z E y N T Y y N j A w L D E 3 f S Z x d W 9 0 O 1 0 s J n F 1 b 3 Q 7 U m V s Y X R p b 2 5 z a G l w S W 5 m b y Z x d W 9 0 O z p b X X 0 i I C 8 + P E V u d H J 5 I F R 5 c G U 9 I k Z p b G x F c n J v c k N v Z G U i I F Z h b H V l P S J z V W 5 r b m 9 3 b i I g L z 4 8 R W 5 0 c n k g V H l w Z T 0 i R m l s b E N v d W 5 0 I i B W Y W x 1 Z T 0 i b D E 5 M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R h Z G 9 z X 0 N v b n N 0 Y W 5 0 Z X M v T 3 J p Z 2 V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k b 3 N f Q 2 9 u c 3 R h b n R l c y 9 E Y W R v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Z G 9 z X 0 N v b n N 0 Y W 5 0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k b 3 N f Q 2 9 u c 3 R h b n R l c y 9 D Y W J l J U M z J U E 3 Y W x o b 3 M l M j B Q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k b 3 N f Q 2 9 u c 3 R h b n R l c y 9 D b 2 x 1 b m F z J T I w Y 2 9 t J T I w T m 9 t Z S U y M E 1 1 Z G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Z G 9 z X 0 N v b n N 0 Y W 5 0 Z X M v T G l u a G F z J T I w T 3 J k Z W 5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k b 3 N f Q 2 9 u c 3 R h b n R l c y 9 M a W 5 o Y X M l M j B G a W x 0 c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W R v c 1 9 D b 2 5 z d G F u d G V z L 1 R p c G 8 l M j B B b H R l c m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W R v c 1 9 D b 2 5 z d G F u d G V z L 0 F u b y U y M E l u c 2 V y a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k b 3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k b 3 M v Q W 5 v J T I w S W 5 z Z X J p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W R v c 1 9 D b 2 5 z d G F u d G V z L 0 N v b H V u Y X M l M j B S Z W 9 y Z G V u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Z G 9 z L 0 N v b H V u Y X M l M j B S Z W 9 y Z G V u Y W R h c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B 3 / Y o X U B j Q R b 6 P j Z 9 a i i / 7 A A A A A A I A A A A A A A N m A A D A A A A A E A A A A L i j T U p r 5 F a q H R S e T j h K z 9 o A A A A A B I A A A K A A A A A Q A A A A 6 d O Q G O t f 8 x G 2 L v 8 F H a U R u F A A A A A c 5 u z P m b x u m p l A H o A Y j i v x 1 V 5 Y 4 q K Q g g b K 6 V D 4 5 I 0 X h p B 0 T c 1 I u 1 q K 2 v L S W U Y p C W y W k z Q A a i 1 f L B t 5 2 r j L Q x h Y F A u z u I t Y j f N o z / R l V b d 8 O h Q A A A A 3 n L Y 7 6 j r Z e q s M R S Q a E b / n R 7 4 L l g = = < / D a t a M a s h u p > 
</file>

<file path=customXml/itemProps1.xml><?xml version="1.0" encoding="utf-8"?>
<ds:datastoreItem xmlns:ds="http://schemas.openxmlformats.org/officeDocument/2006/customXml" ds:itemID="{30955BAF-5DF5-4FA5-A98A-95A9A7A627A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79</vt:i4>
      </vt:variant>
      <vt:variant>
        <vt:lpstr>Intervalos com Nome</vt:lpstr>
      </vt:variant>
      <vt:variant>
        <vt:i4>96</vt:i4>
      </vt:variant>
    </vt:vector>
  </HeadingPairs>
  <TitlesOfParts>
    <vt:vector size="175" baseType="lpstr">
      <vt:lpstr>BdP_SL_Const</vt:lpstr>
      <vt:lpstr>BdP_SL_Cor</vt:lpstr>
      <vt:lpstr>BdP_Series Longas</vt:lpstr>
      <vt:lpstr>Est_Nac_Cor_Dados_Graf</vt:lpstr>
      <vt:lpstr>Est_Nac_Const_Dados_Graf</vt:lpstr>
      <vt:lpstr>Est_Mun_Cor_Dados_Graf</vt:lpstr>
      <vt:lpstr>Est_Mun_Const_Dados_Graf</vt:lpstr>
      <vt:lpstr>AE_Cor_Dados_Graf</vt:lpstr>
      <vt:lpstr>AE_Const_Dados_Graf</vt:lpstr>
      <vt:lpstr>Ferrovia_Cor_Dados_Graf</vt:lpstr>
      <vt:lpstr>Ferrovia_Const_Dados_Graf</vt:lpstr>
      <vt:lpstr>Portuaria_Cor_Dados_Graf</vt:lpstr>
      <vt:lpstr>Portuaria_Const_Dados_Graf</vt:lpstr>
      <vt:lpstr>Aeroportuaria_Cor_Dados_Graf</vt:lpstr>
      <vt:lpstr>Aeroportuaria_Const_Dados_Graf</vt:lpstr>
      <vt:lpstr>Saude_Cor_Dados_Graf</vt:lpstr>
      <vt:lpstr>Saude_Const_Dados_Graf</vt:lpstr>
      <vt:lpstr>Educacao_Cor_Dados_Graf</vt:lpstr>
      <vt:lpstr>Educacao_Const_Dados_Graf</vt:lpstr>
      <vt:lpstr>Água Cor NUTS II Tab_Input</vt:lpstr>
      <vt:lpstr>Agua_Cor_Dados_Graf</vt:lpstr>
      <vt:lpstr>Água_Const_Dados_Graf</vt:lpstr>
      <vt:lpstr>Eletric Cor NUTS II Tab_Input</vt:lpstr>
      <vt:lpstr>Eletric_Cor_Dados_Graf</vt:lpstr>
      <vt:lpstr>Eletric_Const_Dados_Graf</vt:lpstr>
      <vt:lpstr>Ref Cor NUTS II Tab_Input</vt:lpstr>
      <vt:lpstr>Refinarias_Cor_Dados_Graf</vt:lpstr>
      <vt:lpstr>Refinarias_Const_Dados_Graf</vt:lpstr>
      <vt:lpstr>Telecom_Cor_Dados_Graf</vt:lpstr>
      <vt:lpstr>Telecom_Const_Dados_Graf</vt:lpstr>
      <vt:lpstr>Indíce</vt:lpstr>
      <vt:lpstr>Est_Nac Cor NUTS II Tab</vt:lpstr>
      <vt:lpstr>Est_Nac Cor NUTS II Gráf</vt:lpstr>
      <vt:lpstr>Est_Nac Encad NUTS II Tab</vt:lpstr>
      <vt:lpstr>Est_Nac Encad NUTS II Gráf</vt:lpstr>
      <vt:lpstr>Est_Mun Cor NUTS II Tab</vt:lpstr>
      <vt:lpstr>Est_Mun Cor NUTS II Gráf</vt:lpstr>
      <vt:lpstr>Est_Mun Encad NUTS II Tab</vt:lpstr>
      <vt:lpstr>Est_Mun Encad NUTS II Gráf</vt:lpstr>
      <vt:lpstr>AE Cor NUTS II Tab</vt:lpstr>
      <vt:lpstr>AE Cor NUTS II Gráf</vt:lpstr>
      <vt:lpstr>AE Encad NUTS II Tab</vt:lpstr>
      <vt:lpstr>AE Encad NUTS II Gráf</vt:lpstr>
      <vt:lpstr>Ferrovia Cor NUTS II Tab</vt:lpstr>
      <vt:lpstr>Ferrovia Cor NUTS II Gráf</vt:lpstr>
      <vt:lpstr>Ferrovia Encad NUTS II Tab</vt:lpstr>
      <vt:lpstr>Ferrovia Encad NUTS II Gráf</vt:lpstr>
      <vt:lpstr>Portuária Cor NUTS II Tab</vt:lpstr>
      <vt:lpstr>Portuária Cor NUTS II Gráf</vt:lpstr>
      <vt:lpstr>Portuária Encad NUTS II Tab</vt:lpstr>
      <vt:lpstr>Portuária Encad NUTS II Gráf</vt:lpstr>
      <vt:lpstr>Aeroportuária Cor NUTS II Tab</vt:lpstr>
      <vt:lpstr>Aeroportuária Cor NUTS II Gráf</vt:lpstr>
      <vt:lpstr>Aeroportuária Encad NUTS II Tab</vt:lpstr>
      <vt:lpstr>Aeroportuária Encad NUTS II Grá</vt:lpstr>
      <vt:lpstr>Saúde Cor NUTS II Tab</vt:lpstr>
      <vt:lpstr>Saúde Cor NUTS II Gráf</vt:lpstr>
      <vt:lpstr>Saúde Encad NUTS II Tab</vt:lpstr>
      <vt:lpstr>Saúde Encad NUTS II Gráf</vt:lpstr>
      <vt:lpstr>Educação Cor NUTS II Tab</vt:lpstr>
      <vt:lpstr>Educação Cor NUTS II Gráf</vt:lpstr>
      <vt:lpstr>Educação Encad NUTS II Tab</vt:lpstr>
      <vt:lpstr>Educação Encad NUTS II Gráf</vt:lpstr>
      <vt:lpstr>Água Cor NUTS II Tab</vt:lpstr>
      <vt:lpstr>Água Cor NUTS II Gráf</vt:lpstr>
      <vt:lpstr>Água Encad NUTS II Tab</vt:lpstr>
      <vt:lpstr>Água Encad NUTS II Gráf</vt:lpstr>
      <vt:lpstr>Eletric Cor NUTS II Tab</vt:lpstr>
      <vt:lpstr>Eletric Cor NUTS II Gráf</vt:lpstr>
      <vt:lpstr>Eletric Encad NUTS II Tab</vt:lpstr>
      <vt:lpstr>Eletric Encad NUTS II Gráf</vt:lpstr>
      <vt:lpstr>Refinarias Cor NUTS II Tab</vt:lpstr>
      <vt:lpstr>Refinarias Cor NUTS II Gráf</vt:lpstr>
      <vt:lpstr>Refinarias Encad NUTS II Tab</vt:lpstr>
      <vt:lpstr>Refinarias Encad NUTS II Gráf</vt:lpstr>
      <vt:lpstr>Telecom Cor NUTS II Tab</vt:lpstr>
      <vt:lpstr>Telecom Cor NUTS II Gráf</vt:lpstr>
      <vt:lpstr>Telecom Encad NUTS II Tab</vt:lpstr>
      <vt:lpstr>Telecom Encad NUTS II Gráf</vt:lpstr>
      <vt:lpstr>'AE Cor NUTS II Gráf'!Área_de_Impressão</vt:lpstr>
      <vt:lpstr>'AE Cor NUTS II Tab'!Área_de_Impressão</vt:lpstr>
      <vt:lpstr>'AE Encad NUTS II Gráf'!Área_de_Impressão</vt:lpstr>
      <vt:lpstr>'AE Encad NUTS II Tab'!Área_de_Impressão</vt:lpstr>
      <vt:lpstr>'Aeroportuária Cor NUTS II Gráf'!Área_de_Impressão</vt:lpstr>
      <vt:lpstr>'Aeroportuária Cor NUTS II Tab'!Área_de_Impressão</vt:lpstr>
      <vt:lpstr>'Aeroportuária Encad NUTS II Grá'!Área_de_Impressão</vt:lpstr>
      <vt:lpstr>'Aeroportuária Encad NUTS II Tab'!Área_de_Impressão</vt:lpstr>
      <vt:lpstr>'Água Cor NUTS II Gráf'!Área_de_Impressão</vt:lpstr>
      <vt:lpstr>'Água Cor NUTS II Tab'!Área_de_Impressão</vt:lpstr>
      <vt:lpstr>'Água Encad NUTS II Gráf'!Área_de_Impressão</vt:lpstr>
      <vt:lpstr>'Água Encad NUTS II Tab'!Área_de_Impressão</vt:lpstr>
      <vt:lpstr>'Educação Cor NUTS II Gráf'!Área_de_Impressão</vt:lpstr>
      <vt:lpstr>'Educação Cor NUTS II Tab'!Área_de_Impressão</vt:lpstr>
      <vt:lpstr>'Educação Encad NUTS II Gráf'!Área_de_Impressão</vt:lpstr>
      <vt:lpstr>'Educação Encad NUTS II Tab'!Área_de_Impressão</vt:lpstr>
      <vt:lpstr>'Eletric Cor NUTS II Gráf'!Área_de_Impressão</vt:lpstr>
      <vt:lpstr>'Eletric Cor NUTS II Tab'!Área_de_Impressão</vt:lpstr>
      <vt:lpstr>'Eletric Encad NUTS II Gráf'!Área_de_Impressão</vt:lpstr>
      <vt:lpstr>'Eletric Encad NUTS II Tab'!Área_de_Impressão</vt:lpstr>
      <vt:lpstr>'Est_Mun Cor NUTS II Gráf'!Área_de_Impressão</vt:lpstr>
      <vt:lpstr>'Est_Mun Cor NUTS II Tab'!Área_de_Impressão</vt:lpstr>
      <vt:lpstr>'Est_Mun Encad NUTS II Gráf'!Área_de_Impressão</vt:lpstr>
      <vt:lpstr>'Est_Mun Encad NUTS II Tab'!Área_de_Impressão</vt:lpstr>
      <vt:lpstr>'Est_Nac Cor NUTS II Gráf'!Área_de_Impressão</vt:lpstr>
      <vt:lpstr>'Est_Nac Cor NUTS II Tab'!Área_de_Impressão</vt:lpstr>
      <vt:lpstr>'Est_Nac Encad NUTS II Gráf'!Área_de_Impressão</vt:lpstr>
      <vt:lpstr>'Est_Nac Encad NUTS II Tab'!Área_de_Impressão</vt:lpstr>
      <vt:lpstr>'Ferrovia Cor NUTS II Gráf'!Área_de_Impressão</vt:lpstr>
      <vt:lpstr>'Ferrovia Cor NUTS II Tab'!Área_de_Impressão</vt:lpstr>
      <vt:lpstr>'Ferrovia Encad NUTS II Gráf'!Área_de_Impressão</vt:lpstr>
      <vt:lpstr>'Ferrovia Encad NUTS II Tab'!Área_de_Impressão</vt:lpstr>
      <vt:lpstr>'Portuária Cor NUTS II Gráf'!Área_de_Impressão</vt:lpstr>
      <vt:lpstr>'Portuária Cor NUTS II Tab'!Área_de_Impressão</vt:lpstr>
      <vt:lpstr>'Portuária Encad NUTS II Gráf'!Área_de_Impressão</vt:lpstr>
      <vt:lpstr>'Portuária Encad NUTS II Tab'!Área_de_Impressão</vt:lpstr>
      <vt:lpstr>'Refinarias Cor NUTS II Gráf'!Área_de_Impressão</vt:lpstr>
      <vt:lpstr>'Refinarias Cor NUTS II Tab'!Área_de_Impressão</vt:lpstr>
      <vt:lpstr>'Refinarias Encad NUTS II Gráf'!Área_de_Impressão</vt:lpstr>
      <vt:lpstr>'Refinarias Encad NUTS II Tab'!Área_de_Impressão</vt:lpstr>
      <vt:lpstr>'Saúde Cor NUTS II Gráf'!Área_de_Impressão</vt:lpstr>
      <vt:lpstr>'Saúde Cor NUTS II Tab'!Área_de_Impressão</vt:lpstr>
      <vt:lpstr>'Saúde Encad NUTS II Gráf'!Área_de_Impressão</vt:lpstr>
      <vt:lpstr>'Saúde Encad NUTS II Tab'!Área_de_Impressão</vt:lpstr>
      <vt:lpstr>'Telecom Cor NUTS II Gráf'!Área_de_Impressão</vt:lpstr>
      <vt:lpstr>'Telecom Cor NUTS II Tab'!Área_de_Impressão</vt:lpstr>
      <vt:lpstr>'Telecom Encad NUTS II Gráf'!Área_de_Impressão</vt:lpstr>
      <vt:lpstr>'Telecom Encad NUTS II Tab'!Área_de_Impressão</vt:lpstr>
      <vt:lpstr>'AE Cor NUTS II Gráf'!Títulos_de_Impressão</vt:lpstr>
      <vt:lpstr>'AE Cor NUTS II Tab'!Títulos_de_Impressão</vt:lpstr>
      <vt:lpstr>'AE Encad NUTS II Gráf'!Títulos_de_Impressão</vt:lpstr>
      <vt:lpstr>'AE Encad NUTS II Tab'!Títulos_de_Impressão</vt:lpstr>
      <vt:lpstr>'Aeroportuária Cor NUTS II Gráf'!Títulos_de_Impressão</vt:lpstr>
      <vt:lpstr>'Aeroportuária Cor NUTS II Tab'!Títulos_de_Impressão</vt:lpstr>
      <vt:lpstr>'Aeroportuária Encad NUTS II Grá'!Títulos_de_Impressão</vt:lpstr>
      <vt:lpstr>'Aeroportuária Encad NUTS II Tab'!Títulos_de_Impressão</vt:lpstr>
      <vt:lpstr>'Água Cor NUTS II Gráf'!Títulos_de_Impressão</vt:lpstr>
      <vt:lpstr>'Água Cor NUTS II Tab'!Títulos_de_Impressão</vt:lpstr>
      <vt:lpstr>'Água Encad NUTS II Gráf'!Títulos_de_Impressão</vt:lpstr>
      <vt:lpstr>'Água Encad NUTS II Tab'!Títulos_de_Impressão</vt:lpstr>
      <vt:lpstr>'Educação Cor NUTS II Gráf'!Títulos_de_Impressão</vt:lpstr>
      <vt:lpstr>'Educação Cor NUTS II Tab'!Títulos_de_Impressão</vt:lpstr>
      <vt:lpstr>'Educação Encad NUTS II Gráf'!Títulos_de_Impressão</vt:lpstr>
      <vt:lpstr>'Educação Encad NUTS II Tab'!Títulos_de_Impressão</vt:lpstr>
      <vt:lpstr>'Eletric Cor NUTS II Gráf'!Títulos_de_Impressão</vt:lpstr>
      <vt:lpstr>'Eletric Cor NUTS II Tab'!Títulos_de_Impressão</vt:lpstr>
      <vt:lpstr>'Eletric Encad NUTS II Gráf'!Títulos_de_Impressão</vt:lpstr>
      <vt:lpstr>'Eletric Encad NUTS II Tab'!Títulos_de_Impressão</vt:lpstr>
      <vt:lpstr>'Est_Mun Cor NUTS II Gráf'!Títulos_de_Impressão</vt:lpstr>
      <vt:lpstr>'Est_Mun Cor NUTS II Tab'!Títulos_de_Impressão</vt:lpstr>
      <vt:lpstr>'Est_Mun Encad NUTS II Gráf'!Títulos_de_Impressão</vt:lpstr>
      <vt:lpstr>'Est_Mun Encad NUTS II Tab'!Títulos_de_Impressão</vt:lpstr>
      <vt:lpstr>'Est_Nac Cor NUTS II Gráf'!Títulos_de_Impressão</vt:lpstr>
      <vt:lpstr>'Est_Nac Cor NUTS II Tab'!Títulos_de_Impressão</vt:lpstr>
      <vt:lpstr>'Est_Nac Encad NUTS II Gráf'!Títulos_de_Impressão</vt:lpstr>
      <vt:lpstr>'Est_Nac Encad NUTS II Tab'!Títulos_de_Impressão</vt:lpstr>
      <vt:lpstr>'Ferrovia Cor NUTS II Gráf'!Títulos_de_Impressão</vt:lpstr>
      <vt:lpstr>'Ferrovia Cor NUTS II Tab'!Títulos_de_Impressão</vt:lpstr>
      <vt:lpstr>'Ferrovia Encad NUTS II Gráf'!Títulos_de_Impressão</vt:lpstr>
      <vt:lpstr>'Ferrovia Encad NUTS II Tab'!Títulos_de_Impressão</vt:lpstr>
      <vt:lpstr>'Portuária Cor NUTS II Gráf'!Títulos_de_Impressão</vt:lpstr>
      <vt:lpstr>'Portuária Cor NUTS II Tab'!Títulos_de_Impressão</vt:lpstr>
      <vt:lpstr>'Portuária Encad NUTS II Gráf'!Títulos_de_Impressão</vt:lpstr>
      <vt:lpstr>'Portuária Encad NUTS II Tab'!Títulos_de_Impressão</vt:lpstr>
      <vt:lpstr>'Refinarias Cor NUTS II Gráf'!Títulos_de_Impressão</vt:lpstr>
      <vt:lpstr>'Refinarias Cor NUTS II Tab'!Títulos_de_Impressão</vt:lpstr>
      <vt:lpstr>'Refinarias Encad NUTS II Gráf'!Títulos_de_Impressão</vt:lpstr>
      <vt:lpstr>'Refinarias Encad NUTS II Tab'!Títulos_de_Impressão</vt:lpstr>
      <vt:lpstr>'Saúde Cor NUTS II Gráf'!Títulos_de_Impressão</vt:lpstr>
      <vt:lpstr>'Saúde Cor NUTS II Tab'!Títulos_de_Impressão</vt:lpstr>
      <vt:lpstr>'Saúde Encad NUTS II Gráf'!Títulos_de_Impressão</vt:lpstr>
      <vt:lpstr>'Saúde Encad NUTS II Tab'!Títulos_de_Impressão</vt:lpstr>
      <vt:lpstr>'Telecom Cor NUTS II Gráf'!Títulos_de_Impressão</vt:lpstr>
      <vt:lpstr>'Telecom Cor NUTS II Tab'!Títulos_de_Impressão</vt:lpstr>
      <vt:lpstr>'Telecom Encad NUTS II Gráf'!Títulos_de_Impressão</vt:lpstr>
      <vt:lpstr>'Telecom Encad NUTS II Tab'!Títulos_de_Impressão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(GEE) Graça Sousa</dc:creator>
  <cp:lastModifiedBy>(GEE) Paulo Inácio</cp:lastModifiedBy>
  <cp:lastPrinted>2018-07-31T19:54:50Z</cp:lastPrinted>
  <dcterms:created xsi:type="dcterms:W3CDTF">2017-05-08T15:51:08Z</dcterms:created>
  <dcterms:modified xsi:type="dcterms:W3CDTF">2025-02-26T19:01:49Z</dcterms:modified>
</cp:coreProperties>
</file>