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trlProps/ctrlProp2.xml" ContentType="application/vnd.ms-excel.controlproperties+xml"/>
  <Override PartName="/xl/charts/chart5.xml" ContentType="application/vnd.openxmlformats-officedocument.drawingml.chart+xml"/>
  <Override PartName="/xl/drawings/drawing7.xml" ContentType="application/vnd.openxmlformats-officedocument.drawingml.chartshapes+xml"/>
  <Override PartName="/xl/charts/chart6.xml" ContentType="application/vnd.openxmlformats-officedocument.drawingml.chart+xml"/>
  <Override PartName="/xl/drawings/drawing8.xml" ContentType="application/vnd.openxmlformats-officedocument.drawingml.chartshapes+xml"/>
  <Override PartName="/xl/charts/chart7.xml" ContentType="application/vnd.openxmlformats-officedocument.drawingml.chart+xml"/>
  <Override PartName="/xl/drawings/drawing9.xml" ContentType="application/vnd.openxmlformats-officedocument.drawingml.chartshapes+xml"/>
  <Override PartName="/xl/charts/chart8.xml" ContentType="application/vnd.openxmlformats-officedocument.drawingml.chart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trlProps/ctrlProp3.xml" ContentType="application/vnd.ms-excel.controlproperties+xml"/>
  <Override PartName="/xl/charts/chart9.xml" ContentType="application/vnd.openxmlformats-officedocument.drawingml.chart+xml"/>
  <Override PartName="/xl/drawings/drawing12.xml" ContentType="application/vnd.openxmlformats-officedocument.drawingml.chartshapes+xml"/>
  <Override PartName="/xl/charts/chart10.xml" ContentType="application/vnd.openxmlformats-officedocument.drawingml.chart+xml"/>
  <Override PartName="/xl/drawings/drawing13.xml" ContentType="application/vnd.openxmlformats-officedocument.drawingml.chartshapes+xml"/>
  <Override PartName="/xl/charts/chart11.xml" ContentType="application/vnd.openxmlformats-officedocument.drawingml.chart+xml"/>
  <Override PartName="/xl/drawings/drawing14.xml" ContentType="application/vnd.openxmlformats-officedocument.drawingml.chartshapes+xml"/>
  <Override PartName="/xl/charts/chart12.xml" ContentType="application/vnd.openxmlformats-officedocument.drawingml.chart+xml"/>
  <Override PartName="/xl/drawings/drawing15.xml" ContentType="application/vnd.openxmlformats-officedocument.drawingml.chartshapes+xml"/>
  <Override PartName="/xl/drawings/drawing16.xml" ContentType="application/vnd.openxmlformats-officedocument.drawing+xml"/>
  <Override PartName="/xl/ctrlProps/ctrlProp4.xml" ContentType="application/vnd.ms-excel.controlproperties+xml"/>
  <Override PartName="/xl/charts/chart13.xml" ContentType="application/vnd.openxmlformats-officedocument.drawingml.chart+xml"/>
  <Override PartName="/xl/drawings/drawing17.xml" ContentType="application/vnd.openxmlformats-officedocument.drawingml.chartshapes+xml"/>
  <Override PartName="/xl/charts/chart14.xml" ContentType="application/vnd.openxmlformats-officedocument.drawingml.chart+xml"/>
  <Override PartName="/xl/drawings/drawing18.xml" ContentType="application/vnd.openxmlformats-officedocument.drawingml.chartshapes+xml"/>
  <Override PartName="/xl/charts/chart15.xml" ContentType="application/vnd.openxmlformats-officedocument.drawingml.chart+xml"/>
  <Override PartName="/xl/drawings/drawing19.xml" ContentType="application/vnd.openxmlformats-officedocument.drawingml.chartshapes+xml"/>
  <Override PartName="/xl/charts/chart16.xml" ContentType="application/vnd.openxmlformats-officedocument.drawingml.chart+xml"/>
  <Override PartName="/xl/drawings/drawing20.xml" ContentType="application/vnd.openxmlformats-officedocument.drawingml.chartshapes+xml"/>
  <Override PartName="/xl/drawings/drawing21.xml" ContentType="application/vnd.openxmlformats-officedocument.drawing+xml"/>
  <Override PartName="/xl/ctrlProps/ctrlProp5.xml" ContentType="application/vnd.ms-excel.controlproperties+xml"/>
  <Override PartName="/xl/charts/chart17.xml" ContentType="application/vnd.openxmlformats-officedocument.drawingml.chart+xml"/>
  <Override PartName="/xl/drawings/drawing22.xml" ContentType="application/vnd.openxmlformats-officedocument.drawingml.chartshapes+xml"/>
  <Override PartName="/xl/charts/chart18.xml" ContentType="application/vnd.openxmlformats-officedocument.drawingml.chart+xml"/>
  <Override PartName="/xl/drawings/drawing23.xml" ContentType="application/vnd.openxmlformats-officedocument.drawingml.chartshapes+xml"/>
  <Override PartName="/xl/charts/chart19.xml" ContentType="application/vnd.openxmlformats-officedocument.drawingml.chart+xml"/>
  <Override PartName="/xl/drawings/drawing24.xml" ContentType="application/vnd.openxmlformats-officedocument.drawingml.chartshapes+xml"/>
  <Override PartName="/xl/charts/chart20.xml" ContentType="application/vnd.openxmlformats-officedocument.drawingml.chart+xml"/>
  <Override PartName="/xl/drawings/drawing25.xml" ContentType="application/vnd.openxmlformats-officedocument.drawingml.chartshapes+xml"/>
  <Override PartName="/xl/drawings/drawing26.xml" ContentType="application/vnd.openxmlformats-officedocument.drawing+xml"/>
  <Override PartName="/xl/ctrlProps/ctrlProp6.xml" ContentType="application/vnd.ms-excel.controlproperties+xml"/>
  <Override PartName="/xl/charts/chart21.xml" ContentType="application/vnd.openxmlformats-officedocument.drawingml.chart+xml"/>
  <Override PartName="/xl/drawings/drawing27.xml" ContentType="application/vnd.openxmlformats-officedocument.drawingml.chartshapes+xml"/>
  <Override PartName="/xl/charts/chart22.xml" ContentType="application/vnd.openxmlformats-officedocument.drawingml.chart+xml"/>
  <Override PartName="/xl/drawings/drawing28.xml" ContentType="application/vnd.openxmlformats-officedocument.drawingml.chartshapes+xml"/>
  <Override PartName="/xl/charts/chart23.xml" ContentType="application/vnd.openxmlformats-officedocument.drawingml.chart+xml"/>
  <Override PartName="/xl/drawings/drawing29.xml" ContentType="application/vnd.openxmlformats-officedocument.drawingml.chartshapes+xml"/>
  <Override PartName="/xl/charts/chart24.xml" ContentType="application/vnd.openxmlformats-officedocument.drawingml.chart+xml"/>
  <Override PartName="/xl/drawings/drawing30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  <Override PartName="/xl/charts/colors2.xml" ContentType="application/vnd.ms-office.chartcolorstyle+xml"/>
  <Override PartName="/xl/charts/style2.xml" ContentType="application/vnd.ms-office.chartstyle+xml"/>
  <Override PartName="/xl/charts/colors3.xml" ContentType="application/vnd.ms-office.chartcolorstyle+xml"/>
  <Override PartName="/xl/charts/style3.xml" ContentType="application/vnd.ms-office.chartstyle+xml"/>
  <Override PartName="/xl/charts/colors4.xml" ContentType="application/vnd.ms-office.chartcolorstyle+xml"/>
  <Override PartName="/xl/charts/style4.xml" ContentType="application/vnd.ms-office.chartstyle+xml"/>
  <Override PartName="/xl/charts/colors5.xml" ContentType="application/vnd.ms-office.chartcolorstyle+xml"/>
  <Override PartName="/xl/charts/style5.xml" ContentType="application/vnd.ms-office.chartstyle+xml"/>
  <Override PartName="/xl/charts/colors6.xml" ContentType="application/vnd.ms-office.chartcolorstyle+xml"/>
  <Override PartName="/xl/charts/style6.xml" ContentType="application/vnd.ms-office.chartstyle+xml"/>
  <Override PartName="/xl/charts/colors7.xml" ContentType="application/vnd.ms-office.chartcolorstyle+xml"/>
  <Override PartName="/xl/charts/style7.xml" ContentType="application/vnd.ms-office.chartstyle+xml"/>
  <Override PartName="/xl/charts/colors8.xml" ContentType="application/vnd.ms-office.chartcolorstyle+xml"/>
  <Override PartName="/xl/charts/style8.xml" ContentType="application/vnd.ms-office.chartstyle+xml"/>
  <Override PartName="/xl/charts/colors9.xml" ContentType="application/vnd.ms-office.chartcolorstyle+xml"/>
  <Override PartName="/xl/charts/style9.xml" ContentType="application/vnd.ms-office.chartstyle+xml"/>
  <Override PartName="/xl/charts/colors10.xml" ContentType="application/vnd.ms-office.chartcolorstyle+xml"/>
  <Override PartName="/xl/charts/style10.xml" ContentType="application/vnd.ms-office.chartstyle+xml"/>
  <Override PartName="/xl/charts/colors11.xml" ContentType="application/vnd.ms-office.chartcolorstyle+xml"/>
  <Override PartName="/xl/charts/style11.xml" ContentType="application/vnd.ms-office.chartstyle+xml"/>
  <Override PartName="/xl/charts/colors12.xml" ContentType="application/vnd.ms-office.chartcolorstyle+xml"/>
  <Override PartName="/xl/charts/style12.xml" ContentType="application/vnd.ms-office.chartstyle+xml"/>
  <Override PartName="/xl/charts/colors13.xml" ContentType="application/vnd.ms-office.chartcolorstyle+xml"/>
  <Override PartName="/xl/charts/style13.xml" ContentType="application/vnd.ms-office.chartstyle+xml"/>
  <Override PartName="/xl/charts/colors14.xml" ContentType="application/vnd.ms-office.chartcolorstyle+xml"/>
  <Override PartName="/xl/charts/style14.xml" ContentType="application/vnd.ms-office.chartstyle+xml"/>
  <Override PartName="/xl/charts/colors15.xml" ContentType="application/vnd.ms-office.chartcolorstyle+xml"/>
  <Override PartName="/xl/charts/style15.xml" ContentType="application/vnd.ms-office.chartstyle+xml"/>
  <Override PartName="/xl/charts/colors16.xml" ContentType="application/vnd.ms-office.chartcolorstyle+xml"/>
  <Override PartName="/xl/charts/style16.xml" ContentType="application/vnd.ms-office.chartstyle+xml"/>
  <Override PartName="/xl/charts/colors17.xml" ContentType="application/vnd.ms-office.chartcolorstyle+xml"/>
  <Override PartName="/xl/charts/style17.xml" ContentType="application/vnd.ms-office.chartstyle+xml"/>
  <Override PartName="/xl/charts/colors18.xml" ContentType="application/vnd.ms-office.chartcolorstyle+xml"/>
  <Override PartName="/xl/charts/style18.xml" ContentType="application/vnd.ms-office.chartstyle+xml"/>
  <Override PartName="/xl/charts/colors19.xml" ContentType="application/vnd.ms-office.chartcolorstyle+xml"/>
  <Override PartName="/xl/charts/style19.xml" ContentType="application/vnd.ms-office.chartstyle+xml"/>
  <Override PartName="/xl/charts/colors20.xml" ContentType="application/vnd.ms-office.chartcolorstyle+xml"/>
  <Override PartName="/xl/charts/style20.xml" ContentType="application/vnd.ms-office.chartstyle+xml"/>
  <Override PartName="/xl/charts/colors21.xml" ContentType="application/vnd.ms-office.chartcolorstyle+xml"/>
  <Override PartName="/xl/charts/style21.xml" ContentType="application/vnd.ms-office.chartstyle+xml"/>
  <Override PartName="/xl/charts/colors22.xml" ContentType="application/vnd.ms-office.chartcolorstyle+xml"/>
  <Override PartName="/xl/charts/style22.xml" ContentType="application/vnd.ms-office.chartstyle+xml"/>
  <Override PartName="/xl/charts/colors23.xml" ContentType="application/vnd.ms-office.chartcolorstyle+xml"/>
  <Override PartName="/xl/charts/style23.xml" ContentType="application/vnd.ms-office.chartstyle+xml"/>
  <Override PartName="/xl/charts/colors24.xml" ContentType="application/vnd.ms-office.chartcolorstyle+xml"/>
  <Override PartName="/xl/charts/style24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EsteLivro" defaultThemeVersion="124226"/>
  <bookViews>
    <workbookView xWindow="0" yWindow="330" windowWidth="20100" windowHeight="8235" tabRatio="615"/>
  </bookViews>
  <sheets>
    <sheet name="Indíce" sheetId="5" r:id="rId1"/>
    <sheet name="BdP_Series Longas" sheetId="18" state="hidden" r:id="rId2"/>
    <sheet name="Ferroviárias_Cor_Dados_Graf" sheetId="20" state="hidden" r:id="rId3"/>
    <sheet name="Ferroviárias Cor NUTS II Tab" sheetId="19" r:id="rId4"/>
    <sheet name="Ferroviárias Cor NUTS II Gráf" sheetId="31" r:id="rId5"/>
    <sheet name="Portuárias_Cor_Dados_Graf" sheetId="21" state="hidden" r:id="rId6"/>
    <sheet name="Portuárias Cor NUTS II Tab" sheetId="22" r:id="rId7"/>
    <sheet name="Portuárias Cor NUTS II Gráf" sheetId="32" r:id="rId8"/>
    <sheet name="Aeroportuárias_Cor_Dados_Graf" sheetId="23" state="hidden" r:id="rId9"/>
    <sheet name="Aeroportuárias Cor NUTS II Tab" sheetId="24" r:id="rId10"/>
    <sheet name="Aeroportuárias Cor NUTS II Gráf" sheetId="33" r:id="rId11"/>
    <sheet name="Ferroviárias_Const_Dados_Graf" sheetId="25" state="hidden" r:id="rId12"/>
    <sheet name="Ferroviárias Const NUTS II Tab" sheetId="26" r:id="rId13"/>
    <sheet name="Ferroviárias Const NUTS II Gráf" sheetId="34" r:id="rId14"/>
    <sheet name="Portuárias_Const_Dados_Graf" sheetId="27" state="hidden" r:id="rId15"/>
    <sheet name="Portuárias Const NUTS II Tab" sheetId="28" r:id="rId16"/>
    <sheet name="Portuárias Const NUTS II Gráf" sheetId="35" r:id="rId17"/>
    <sheet name="Aeroportuárias_Const_Dados_Graf" sheetId="29" state="hidden" r:id="rId18"/>
    <sheet name="Aeroportuárias Const NUTS II Ta" sheetId="30" r:id="rId19"/>
    <sheet name="Aeroportuárias Const NUTS II Gr" sheetId="36" r:id="rId20"/>
  </sheets>
  <definedNames>
    <definedName name="_xlnm.Print_Area" localSheetId="19">'Aeroportuárias Const NUTS II Gr'!$A$2:$Y$44</definedName>
    <definedName name="_xlnm.Print_Area" localSheetId="18">'Aeroportuárias Const NUTS II Ta'!$A$1:$J$45</definedName>
    <definedName name="_xlnm.Print_Area" localSheetId="10">'Aeroportuárias Cor NUTS II Gráf'!$A$2:$Y$44</definedName>
    <definedName name="_xlnm.Print_Area" localSheetId="9">'Aeroportuárias Cor NUTS II Tab'!$A$1:$I$45</definedName>
    <definedName name="_xlnm.Print_Area" localSheetId="13">'Ferroviárias Const NUTS II Gráf'!$A$2:$Y$44</definedName>
    <definedName name="_xlnm.Print_Area" localSheetId="12">'Ferroviárias Const NUTS II Tab'!$A$1:$J$45</definedName>
    <definedName name="_xlnm.Print_Area" localSheetId="4">'Ferroviárias Cor NUTS II Gráf'!$A$2:$Y$44</definedName>
    <definedName name="_xlnm.Print_Area" localSheetId="3">'Ferroviárias Cor NUTS II Tab'!$A$1:$I$45</definedName>
    <definedName name="_xlnm.Print_Area" localSheetId="16">'Portuárias Const NUTS II Gráf'!$A$2:$Y$44</definedName>
    <definedName name="_xlnm.Print_Area" localSheetId="15">'Portuárias Const NUTS II Tab'!$A$1:$J$45</definedName>
    <definedName name="_xlnm.Print_Area" localSheetId="7">'Portuárias Cor NUTS II Gráf'!$A$2:$Y$44</definedName>
    <definedName name="_xlnm.Print_Area" localSheetId="6">'Portuárias Cor NUTS II Tab'!$A$1:$I$45</definedName>
    <definedName name="HTML1_1" hidden="1">"'[SICN.XLS]1.2.1 SEC_SINTESE'!$A$1:$D$59"</definedName>
    <definedName name="HTML1_10" hidden="1">""</definedName>
    <definedName name="HTML1_11" hidden="1">1</definedName>
    <definedName name="HTML1_12" hidden="1">"C:\TRABALHO\FILIPE\x.htm"</definedName>
    <definedName name="HTML1_2" hidden="1">1</definedName>
    <definedName name="HTML1_3" hidden="1">"SICN"</definedName>
    <definedName name="HTML1_4" hidden="1">"1.2.1 SEC_SINTESE"</definedName>
    <definedName name="HTML1_5" hidden="1">""</definedName>
    <definedName name="HTML1_6" hidden="1">-4146</definedName>
    <definedName name="HTML1_7" hidden="1">-4146</definedName>
    <definedName name="HTML1_8" hidden="1">"15-10-1997"</definedName>
    <definedName name="HTML1_9" hidden="1">"INSTITUTO NACIONAL ESTATÍSTICA"</definedName>
    <definedName name="HTML2_1" hidden="1">"'[SICN.XLS]1. REALIZAÇÃO'!$A$1:$D$31"</definedName>
    <definedName name="HTML2_10" hidden="1">""</definedName>
    <definedName name="HTML2_11" hidden="1">1</definedName>
    <definedName name="HTML2_12" hidden="1">"C:\TRABALHO\FILIPE\xxxxxxxx.htm"</definedName>
    <definedName name="HTML2_2" hidden="1">1</definedName>
    <definedName name="HTML2_3" hidden="1">"SICN"</definedName>
    <definedName name="HTML2_4" hidden="1">"1. REALIZAÇÃO"</definedName>
    <definedName name="HTML2_5" hidden="1">""</definedName>
    <definedName name="HTML2_6" hidden="1">-4146</definedName>
    <definedName name="HTML2_7" hidden="1">-4146</definedName>
    <definedName name="HTML2_8" hidden="1">"15-10-1997"</definedName>
    <definedName name="HTML2_9" hidden="1">"INSTITUTO NACIONAL ESTATÍSTICA"</definedName>
    <definedName name="HTMLCount" hidden="1">2</definedName>
  </definedNames>
  <calcPr calcId="162913"/>
</workbook>
</file>

<file path=xl/calcChain.xml><?xml version="1.0" encoding="utf-8"?>
<calcChain xmlns="http://schemas.openxmlformats.org/spreadsheetml/2006/main">
  <c r="G42" i="28" l="1"/>
  <c r="F42" i="28"/>
  <c r="E42" i="28"/>
  <c r="D42" i="28"/>
  <c r="C42" i="28"/>
  <c r="B42" i="28"/>
  <c r="G41" i="28"/>
  <c r="F41" i="28"/>
  <c r="E41" i="28"/>
  <c r="D41" i="28"/>
  <c r="C41" i="28"/>
  <c r="B41" i="28"/>
  <c r="G40" i="28"/>
  <c r="F40" i="28"/>
  <c r="E40" i="28"/>
  <c r="D40" i="28"/>
  <c r="C40" i="28"/>
  <c r="B40" i="28"/>
  <c r="G39" i="28"/>
  <c r="F39" i="28"/>
  <c r="E39" i="28"/>
  <c r="D39" i="28"/>
  <c r="C39" i="28"/>
  <c r="B39" i="28"/>
  <c r="G38" i="28"/>
  <c r="F38" i="28"/>
  <c r="E38" i="28"/>
  <c r="D38" i="28"/>
  <c r="C38" i="28"/>
  <c r="B38" i="28"/>
  <c r="G37" i="28"/>
  <c r="F37" i="28"/>
  <c r="E37" i="28"/>
  <c r="D37" i="28"/>
  <c r="C37" i="28"/>
  <c r="B37" i="28"/>
  <c r="G36" i="28"/>
  <c r="F36" i="28"/>
  <c r="E36" i="28"/>
  <c r="D36" i="28"/>
  <c r="C36" i="28"/>
  <c r="B36" i="28"/>
  <c r="G35" i="28"/>
  <c r="F35" i="28"/>
  <c r="E35" i="28"/>
  <c r="D35" i="28"/>
  <c r="C35" i="28"/>
  <c r="B35" i="28"/>
  <c r="G34" i="28"/>
  <c r="F34" i="28"/>
  <c r="E34" i="28"/>
  <c r="D34" i="28"/>
  <c r="C34" i="28"/>
  <c r="B34" i="28"/>
  <c r="G33" i="28"/>
  <c r="F33" i="28"/>
  <c r="E33" i="28"/>
  <c r="D33" i="28"/>
  <c r="C33" i="28"/>
  <c r="B33" i="28"/>
  <c r="G32" i="28"/>
  <c r="F32" i="28"/>
  <c r="E32" i="28"/>
  <c r="D32" i="28"/>
  <c r="C32" i="28"/>
  <c r="B32" i="28"/>
  <c r="G31" i="28"/>
  <c r="F31" i="28"/>
  <c r="E31" i="28"/>
  <c r="D31" i="28"/>
  <c r="C31" i="28"/>
  <c r="B31" i="28"/>
  <c r="G30" i="28"/>
  <c r="F30" i="28"/>
  <c r="E30" i="28"/>
  <c r="D30" i="28"/>
  <c r="C30" i="28"/>
  <c r="B30" i="28"/>
  <c r="G29" i="28"/>
  <c r="F29" i="28"/>
  <c r="E29" i="28"/>
  <c r="D29" i="28"/>
  <c r="C29" i="28"/>
  <c r="B29" i="28"/>
  <c r="G28" i="28"/>
  <c r="F28" i="28"/>
  <c r="E28" i="28"/>
  <c r="D28" i="28"/>
  <c r="C28" i="28"/>
  <c r="B28" i="28"/>
  <c r="G27" i="28"/>
  <c r="F27" i="28"/>
  <c r="E27" i="28"/>
  <c r="D27" i="28"/>
  <c r="C27" i="28"/>
  <c r="B27" i="28"/>
  <c r="G26" i="28"/>
  <c r="F26" i="28"/>
  <c r="E26" i="28"/>
  <c r="D26" i="28"/>
  <c r="C26" i="28"/>
  <c r="B26" i="28"/>
  <c r="G25" i="28"/>
  <c r="F25" i="28"/>
  <c r="E25" i="28"/>
  <c r="D25" i="28"/>
  <c r="C25" i="28"/>
  <c r="B25" i="28"/>
  <c r="G24" i="28"/>
  <c r="F24" i="28"/>
  <c r="E24" i="28"/>
  <c r="D24" i="28"/>
  <c r="C24" i="28"/>
  <c r="B24" i="28"/>
  <c r="G23" i="28"/>
  <c r="F23" i="28"/>
  <c r="E23" i="28"/>
  <c r="D23" i="28"/>
  <c r="C23" i="28"/>
  <c r="B23" i="28"/>
  <c r="G22" i="28"/>
  <c r="F22" i="28"/>
  <c r="E22" i="28"/>
  <c r="D22" i="28"/>
  <c r="C22" i="28"/>
  <c r="B22" i="28"/>
  <c r="G21" i="28"/>
  <c r="F21" i="28"/>
  <c r="E21" i="28"/>
  <c r="D21" i="28"/>
  <c r="C21" i="28"/>
  <c r="B21" i="28"/>
  <c r="G20" i="28"/>
  <c r="F20" i="28"/>
  <c r="E20" i="28"/>
  <c r="D20" i="28"/>
  <c r="C20" i="28"/>
  <c r="B20" i="28"/>
  <c r="G19" i="28"/>
  <c r="F19" i="28"/>
  <c r="E19" i="28"/>
  <c r="D19" i="28"/>
  <c r="C19" i="28"/>
  <c r="B19" i="28"/>
  <c r="G18" i="28"/>
  <c r="F18" i="28"/>
  <c r="E18" i="28"/>
  <c r="D18" i="28"/>
  <c r="C18" i="28"/>
  <c r="B18" i="28"/>
  <c r="G17" i="28"/>
  <c r="F17" i="28"/>
  <c r="E17" i="28"/>
  <c r="D17" i="28"/>
  <c r="C17" i="28"/>
  <c r="B17" i="28"/>
  <c r="G16" i="28"/>
  <c r="F16" i="28"/>
  <c r="E16" i="28"/>
  <c r="D16" i="28"/>
  <c r="C16" i="28"/>
  <c r="B16" i="28"/>
  <c r="G15" i="28"/>
  <c r="F15" i="28"/>
  <c r="E15" i="28"/>
  <c r="D15" i="28"/>
  <c r="C15" i="28"/>
  <c r="B15" i="28"/>
  <c r="G14" i="28"/>
  <c r="F14" i="28"/>
  <c r="E14" i="28"/>
  <c r="D14" i="28"/>
  <c r="C14" i="28"/>
  <c r="B14" i="28"/>
  <c r="G13" i="28"/>
  <c r="F13" i="28"/>
  <c r="E13" i="28"/>
  <c r="D13" i="28"/>
  <c r="C13" i="28"/>
  <c r="B13" i="28"/>
  <c r="G12" i="28"/>
  <c r="F12" i="28"/>
  <c r="E12" i="28"/>
  <c r="D12" i="28"/>
  <c r="C12" i="28"/>
  <c r="B12" i="28"/>
  <c r="G11" i="28"/>
  <c r="F11" i="28"/>
  <c r="E11" i="28"/>
  <c r="D11" i="28"/>
  <c r="C11" i="28"/>
  <c r="B11" i="28"/>
  <c r="G10" i="28"/>
  <c r="F10" i="28"/>
  <c r="E10" i="28"/>
  <c r="D10" i="28"/>
  <c r="C10" i="28"/>
  <c r="B10" i="28"/>
  <c r="G9" i="28"/>
  <c r="F9" i="28"/>
  <c r="E9" i="28"/>
  <c r="D9" i="28"/>
  <c r="C9" i="28"/>
  <c r="B9" i="28"/>
  <c r="G8" i="28"/>
  <c r="F8" i="28"/>
  <c r="E8" i="28"/>
  <c r="D8" i="28"/>
  <c r="C8" i="28"/>
  <c r="B8" i="28"/>
  <c r="G7" i="28"/>
  <c r="F7" i="28"/>
  <c r="E7" i="28"/>
  <c r="D7" i="28"/>
  <c r="C7" i="28"/>
  <c r="B7" i="28"/>
  <c r="G6" i="28"/>
  <c r="F6" i="28"/>
  <c r="E6" i="28"/>
  <c r="D6" i="28"/>
  <c r="C6" i="28"/>
  <c r="B6" i="28"/>
  <c r="G5" i="28"/>
  <c r="F5" i="28"/>
  <c r="E5" i="28"/>
  <c r="D5" i="28"/>
  <c r="C5" i="28"/>
  <c r="B5" i="28"/>
  <c r="B1" i="29"/>
  <c r="E4" i="29" s="1"/>
  <c r="G42" i="30"/>
  <c r="F42" i="30"/>
  <c r="E42" i="30"/>
  <c r="D42" i="30"/>
  <c r="C42" i="30"/>
  <c r="B42" i="30"/>
  <c r="G41" i="30"/>
  <c r="F41" i="30"/>
  <c r="E41" i="30"/>
  <c r="D41" i="30"/>
  <c r="C41" i="30"/>
  <c r="B41" i="30"/>
  <c r="G40" i="30"/>
  <c r="F40" i="30"/>
  <c r="E40" i="30"/>
  <c r="D40" i="30"/>
  <c r="C40" i="30"/>
  <c r="B40" i="30"/>
  <c r="G39" i="30"/>
  <c r="F39" i="30"/>
  <c r="E39" i="30"/>
  <c r="D39" i="30"/>
  <c r="C39" i="30"/>
  <c r="B39" i="30"/>
  <c r="G38" i="30"/>
  <c r="F38" i="30"/>
  <c r="E38" i="30"/>
  <c r="D38" i="30"/>
  <c r="C38" i="30"/>
  <c r="B38" i="30"/>
  <c r="G37" i="30"/>
  <c r="F37" i="30"/>
  <c r="E37" i="30"/>
  <c r="D37" i="30"/>
  <c r="C37" i="30"/>
  <c r="B37" i="30"/>
  <c r="G36" i="30"/>
  <c r="F36" i="30"/>
  <c r="E36" i="30"/>
  <c r="D36" i="30"/>
  <c r="C36" i="30"/>
  <c r="B36" i="30"/>
  <c r="G35" i="30"/>
  <c r="F35" i="30"/>
  <c r="E35" i="30"/>
  <c r="D35" i="30"/>
  <c r="C35" i="30"/>
  <c r="B35" i="30"/>
  <c r="G34" i="30"/>
  <c r="F34" i="30"/>
  <c r="E34" i="30"/>
  <c r="D34" i="30"/>
  <c r="C34" i="30"/>
  <c r="B34" i="30"/>
  <c r="G33" i="30"/>
  <c r="F33" i="30"/>
  <c r="E33" i="30"/>
  <c r="D33" i="30"/>
  <c r="C33" i="30"/>
  <c r="B33" i="30"/>
  <c r="G32" i="30"/>
  <c r="F32" i="30"/>
  <c r="E32" i="30"/>
  <c r="D32" i="30"/>
  <c r="C32" i="30"/>
  <c r="B32" i="30"/>
  <c r="G31" i="30"/>
  <c r="F31" i="30"/>
  <c r="E31" i="30"/>
  <c r="D31" i="30"/>
  <c r="C31" i="30"/>
  <c r="B31" i="30"/>
  <c r="G30" i="30"/>
  <c r="F30" i="30"/>
  <c r="E30" i="30"/>
  <c r="D30" i="30"/>
  <c r="C30" i="30"/>
  <c r="B30" i="30"/>
  <c r="G29" i="30"/>
  <c r="F29" i="30"/>
  <c r="E29" i="30"/>
  <c r="D29" i="30"/>
  <c r="C29" i="30"/>
  <c r="B29" i="30"/>
  <c r="G28" i="30"/>
  <c r="F28" i="30"/>
  <c r="E28" i="30"/>
  <c r="D28" i="30"/>
  <c r="C28" i="30"/>
  <c r="B28" i="30"/>
  <c r="G27" i="30"/>
  <c r="F27" i="30"/>
  <c r="E27" i="30"/>
  <c r="D27" i="30"/>
  <c r="C27" i="30"/>
  <c r="B27" i="30"/>
  <c r="G26" i="30"/>
  <c r="F26" i="30"/>
  <c r="E26" i="30"/>
  <c r="D26" i="30"/>
  <c r="C26" i="30"/>
  <c r="B26" i="30"/>
  <c r="G25" i="30"/>
  <c r="F25" i="30"/>
  <c r="E25" i="30"/>
  <c r="D25" i="30"/>
  <c r="C25" i="30"/>
  <c r="B25" i="30"/>
  <c r="G24" i="30"/>
  <c r="F24" i="30"/>
  <c r="E24" i="30"/>
  <c r="D24" i="30"/>
  <c r="C24" i="30"/>
  <c r="B24" i="30"/>
  <c r="G23" i="30"/>
  <c r="F23" i="30"/>
  <c r="E23" i="30"/>
  <c r="D23" i="30"/>
  <c r="C23" i="30"/>
  <c r="B23" i="30"/>
  <c r="G22" i="30"/>
  <c r="F22" i="30"/>
  <c r="E22" i="30"/>
  <c r="D22" i="30"/>
  <c r="C22" i="30"/>
  <c r="B22" i="30"/>
  <c r="G21" i="30"/>
  <c r="F21" i="30"/>
  <c r="E21" i="30"/>
  <c r="D21" i="30"/>
  <c r="C21" i="30"/>
  <c r="B21" i="30"/>
  <c r="G20" i="30"/>
  <c r="F20" i="30"/>
  <c r="E20" i="30"/>
  <c r="D20" i="30"/>
  <c r="C20" i="30"/>
  <c r="B20" i="30"/>
  <c r="G19" i="30"/>
  <c r="F19" i="30"/>
  <c r="E19" i="30"/>
  <c r="D19" i="30"/>
  <c r="C19" i="30"/>
  <c r="B19" i="30"/>
  <c r="G18" i="30"/>
  <c r="F18" i="30"/>
  <c r="E18" i="30"/>
  <c r="D18" i="30"/>
  <c r="C18" i="30"/>
  <c r="B18" i="30"/>
  <c r="G17" i="30"/>
  <c r="F17" i="30"/>
  <c r="E17" i="30"/>
  <c r="D17" i="30"/>
  <c r="C17" i="30"/>
  <c r="B17" i="30"/>
  <c r="G16" i="30"/>
  <c r="F16" i="30"/>
  <c r="E16" i="30"/>
  <c r="D16" i="30"/>
  <c r="C16" i="30"/>
  <c r="B16" i="30"/>
  <c r="G15" i="30"/>
  <c r="F15" i="30"/>
  <c r="E15" i="30"/>
  <c r="D15" i="30"/>
  <c r="C15" i="30"/>
  <c r="B15" i="30"/>
  <c r="G14" i="30"/>
  <c r="F14" i="30"/>
  <c r="E14" i="30"/>
  <c r="D14" i="30"/>
  <c r="C14" i="30"/>
  <c r="B14" i="30"/>
  <c r="G13" i="30"/>
  <c r="F13" i="30"/>
  <c r="E13" i="30"/>
  <c r="D13" i="30"/>
  <c r="C13" i="30"/>
  <c r="B13" i="30"/>
  <c r="G12" i="30"/>
  <c r="F12" i="30"/>
  <c r="E12" i="30"/>
  <c r="D12" i="30"/>
  <c r="C12" i="30"/>
  <c r="B12" i="30"/>
  <c r="G11" i="30"/>
  <c r="F11" i="30"/>
  <c r="E11" i="30"/>
  <c r="D11" i="30"/>
  <c r="C11" i="30"/>
  <c r="B11" i="30"/>
  <c r="G10" i="30"/>
  <c r="F10" i="30"/>
  <c r="E10" i="30"/>
  <c r="D10" i="30"/>
  <c r="C10" i="30"/>
  <c r="B10" i="30"/>
  <c r="G9" i="30"/>
  <c r="F9" i="30"/>
  <c r="E9" i="30"/>
  <c r="D9" i="30"/>
  <c r="C9" i="30"/>
  <c r="B9" i="30"/>
  <c r="G8" i="30"/>
  <c r="F8" i="30"/>
  <c r="E8" i="30"/>
  <c r="D8" i="30"/>
  <c r="C8" i="30"/>
  <c r="B8" i="30"/>
  <c r="G7" i="30"/>
  <c r="F7" i="30"/>
  <c r="E7" i="30"/>
  <c r="D7" i="30"/>
  <c r="C7" i="30"/>
  <c r="B7" i="30"/>
  <c r="G6" i="30"/>
  <c r="F6" i="30"/>
  <c r="E6" i="30"/>
  <c r="D6" i="30"/>
  <c r="C6" i="30"/>
  <c r="B6" i="30"/>
  <c r="G5" i="30"/>
  <c r="F5" i="30"/>
  <c r="E5" i="30"/>
  <c r="D5" i="30"/>
  <c r="C5" i="30"/>
  <c r="B5" i="30"/>
  <c r="I42" i="30"/>
  <c r="I41" i="30"/>
  <c r="I40" i="30"/>
  <c r="I39" i="30"/>
  <c r="I38" i="30"/>
  <c r="I37" i="30"/>
  <c r="I36" i="30"/>
  <c r="I35" i="30"/>
  <c r="I34" i="30"/>
  <c r="I33" i="30"/>
  <c r="I32" i="30"/>
  <c r="I31" i="30"/>
  <c r="I30" i="30"/>
  <c r="I29" i="30"/>
  <c r="I28" i="30"/>
  <c r="I27" i="30"/>
  <c r="I26" i="30"/>
  <c r="I25" i="30"/>
  <c r="I24" i="30"/>
  <c r="I23" i="30"/>
  <c r="I22" i="30"/>
  <c r="I21" i="30"/>
  <c r="I20" i="30"/>
  <c r="I19" i="30"/>
  <c r="I18" i="30"/>
  <c r="I17" i="30"/>
  <c r="I16" i="30"/>
  <c r="I15" i="30"/>
  <c r="I14" i="30"/>
  <c r="I13" i="30"/>
  <c r="I12" i="30"/>
  <c r="I11" i="30"/>
  <c r="I10" i="30"/>
  <c r="I9" i="30"/>
  <c r="I8" i="30"/>
  <c r="I7" i="30"/>
  <c r="I6" i="30"/>
  <c r="I5" i="30"/>
  <c r="I42" i="28"/>
  <c r="I41" i="28"/>
  <c r="I40" i="28"/>
  <c r="I39" i="28"/>
  <c r="I38" i="28"/>
  <c r="I37" i="28"/>
  <c r="I36" i="28"/>
  <c r="I35" i="28"/>
  <c r="I34" i="28"/>
  <c r="I33" i="28"/>
  <c r="I32" i="28"/>
  <c r="I31" i="28"/>
  <c r="I30" i="28"/>
  <c r="I29" i="28"/>
  <c r="I28" i="28"/>
  <c r="I27" i="28"/>
  <c r="I26" i="28"/>
  <c r="I25" i="28"/>
  <c r="I24" i="28"/>
  <c r="I23" i="28"/>
  <c r="I22" i="28"/>
  <c r="I21" i="28"/>
  <c r="I20" i="28"/>
  <c r="I19" i="28"/>
  <c r="I18" i="28"/>
  <c r="I17" i="28"/>
  <c r="I16" i="28"/>
  <c r="I15" i="28"/>
  <c r="I14" i="28"/>
  <c r="I13" i="28"/>
  <c r="I12" i="28"/>
  <c r="I11" i="28"/>
  <c r="I10" i="28"/>
  <c r="I9" i="28"/>
  <c r="I8" i="28"/>
  <c r="I7" i="28"/>
  <c r="I6" i="28"/>
  <c r="I5" i="28"/>
  <c r="A2" i="36" l="1"/>
  <c r="B1" i="27"/>
  <c r="A2" i="35" s="1"/>
  <c r="I42" i="26"/>
  <c r="I41" i="26"/>
  <c r="I40" i="26"/>
  <c r="I39" i="26"/>
  <c r="I38" i="26"/>
  <c r="I37" i="26"/>
  <c r="I36" i="26"/>
  <c r="I35" i="26"/>
  <c r="I34" i="26"/>
  <c r="I33" i="26"/>
  <c r="I32" i="26"/>
  <c r="I31" i="26"/>
  <c r="I30" i="26"/>
  <c r="I29" i="26"/>
  <c r="I28" i="26"/>
  <c r="I27" i="26"/>
  <c r="I26" i="26"/>
  <c r="I25" i="26"/>
  <c r="I24" i="26"/>
  <c r="I23" i="26"/>
  <c r="I22" i="26"/>
  <c r="I21" i="26"/>
  <c r="I20" i="26"/>
  <c r="I19" i="26"/>
  <c r="I18" i="26"/>
  <c r="I17" i="26"/>
  <c r="I16" i="26"/>
  <c r="I15" i="26"/>
  <c r="I14" i="26"/>
  <c r="I13" i="26"/>
  <c r="I12" i="26"/>
  <c r="I11" i="26"/>
  <c r="I10" i="26"/>
  <c r="I9" i="26"/>
  <c r="I8" i="26"/>
  <c r="I7" i="26"/>
  <c r="I6" i="26"/>
  <c r="I5" i="26"/>
  <c r="B1" i="25"/>
  <c r="E4" i="25" s="1"/>
  <c r="B1" i="23"/>
  <c r="E4" i="23" s="1"/>
  <c r="B1" i="21"/>
  <c r="E4" i="21" s="1"/>
  <c r="B1" i="20"/>
  <c r="E4" i="20" s="1"/>
  <c r="H4" i="20" s="1"/>
  <c r="A2" i="34" l="1"/>
  <c r="E4" i="27"/>
  <c r="H6" i="30"/>
  <c r="Q6" i="29" s="1"/>
  <c r="J6" i="30"/>
  <c r="R6" i="29" s="1"/>
  <c r="H7" i="30"/>
  <c r="Q7" i="29" s="1"/>
  <c r="J7" i="30"/>
  <c r="R7" i="29" s="1"/>
  <c r="H8" i="30"/>
  <c r="J8" i="30"/>
  <c r="R8" i="29" s="1"/>
  <c r="H9" i="30"/>
  <c r="Q9" i="29" s="1"/>
  <c r="J9" i="30"/>
  <c r="H10" i="30"/>
  <c r="Q10" i="29" s="1"/>
  <c r="J10" i="30"/>
  <c r="R10" i="29" s="1"/>
  <c r="H11" i="30"/>
  <c r="Q11" i="29" s="1"/>
  <c r="J11" i="30"/>
  <c r="R11" i="29" s="1"/>
  <c r="H12" i="30"/>
  <c r="Q12" i="29" s="1"/>
  <c r="J12" i="30"/>
  <c r="H13" i="30"/>
  <c r="J13" i="30"/>
  <c r="R13" i="29" s="1"/>
  <c r="H14" i="30"/>
  <c r="Q14" i="29" s="1"/>
  <c r="J14" i="30"/>
  <c r="H15" i="30"/>
  <c r="J15" i="30"/>
  <c r="H16" i="30"/>
  <c r="Q16" i="29" s="1"/>
  <c r="J16" i="30"/>
  <c r="R16" i="29" s="1"/>
  <c r="H17" i="30"/>
  <c r="Q17" i="29" s="1"/>
  <c r="J17" i="30"/>
  <c r="H18" i="30"/>
  <c r="Q18" i="29" s="1"/>
  <c r="J18" i="30"/>
  <c r="R18" i="29" s="1"/>
  <c r="H19" i="30"/>
  <c r="Q19" i="29" s="1"/>
  <c r="J19" i="30"/>
  <c r="R19" i="29" s="1"/>
  <c r="H20" i="30"/>
  <c r="Q20" i="29" s="1"/>
  <c r="J20" i="30"/>
  <c r="H21" i="30"/>
  <c r="J21" i="30"/>
  <c r="R21" i="29" s="1"/>
  <c r="H22" i="30"/>
  <c r="Q22" i="29" s="1"/>
  <c r="J22" i="30"/>
  <c r="H23" i="30"/>
  <c r="J23" i="30"/>
  <c r="H24" i="30"/>
  <c r="Q24" i="29" s="1"/>
  <c r="J24" i="30"/>
  <c r="R24" i="29" s="1"/>
  <c r="H25" i="30"/>
  <c r="Q25" i="29" s="1"/>
  <c r="J25" i="30"/>
  <c r="H26" i="30"/>
  <c r="Q26" i="29" s="1"/>
  <c r="J26" i="30"/>
  <c r="R26" i="29" s="1"/>
  <c r="H27" i="30"/>
  <c r="Q27" i="29" s="1"/>
  <c r="J27" i="30"/>
  <c r="H28" i="30"/>
  <c r="Q28" i="29" s="1"/>
  <c r="J28" i="30"/>
  <c r="H29" i="30"/>
  <c r="J29" i="30"/>
  <c r="R29" i="29" s="1"/>
  <c r="H30" i="30"/>
  <c r="Q30" i="29" s="1"/>
  <c r="J30" i="30"/>
  <c r="H31" i="30"/>
  <c r="J31" i="30"/>
  <c r="R31" i="29" s="1"/>
  <c r="H32" i="30"/>
  <c r="Q32" i="29" s="1"/>
  <c r="J32" i="30"/>
  <c r="R32" i="29" s="1"/>
  <c r="H33" i="30"/>
  <c r="Q33" i="29" s="1"/>
  <c r="J33" i="30"/>
  <c r="H34" i="30"/>
  <c r="Q34" i="29" s="1"/>
  <c r="J34" i="30"/>
  <c r="R34" i="29" s="1"/>
  <c r="H35" i="30"/>
  <c r="Q35" i="29" s="1"/>
  <c r="J35" i="30"/>
  <c r="H36" i="30"/>
  <c r="Q36" i="29" s="1"/>
  <c r="J36" i="30"/>
  <c r="H37" i="30"/>
  <c r="J37" i="30"/>
  <c r="R37" i="29" s="1"/>
  <c r="H38" i="30"/>
  <c r="Q38" i="29" s="1"/>
  <c r="J38" i="30"/>
  <c r="H39" i="30"/>
  <c r="J39" i="30"/>
  <c r="R39" i="29" s="1"/>
  <c r="H40" i="30"/>
  <c r="Q40" i="29" s="1"/>
  <c r="J40" i="30"/>
  <c r="R40" i="29" s="1"/>
  <c r="H41" i="30"/>
  <c r="Q41" i="29" s="1"/>
  <c r="J41" i="30"/>
  <c r="H42" i="30"/>
  <c r="Q42" i="29" s="1"/>
  <c r="J42" i="30"/>
  <c r="R42" i="29" s="1"/>
  <c r="J5" i="30"/>
  <c r="H5" i="30"/>
  <c r="Q5" i="29" s="1"/>
  <c r="P42" i="29"/>
  <c r="P41" i="29"/>
  <c r="P40" i="29"/>
  <c r="P39" i="29"/>
  <c r="P38" i="29"/>
  <c r="P37" i="29"/>
  <c r="P36" i="29"/>
  <c r="P35" i="29"/>
  <c r="P34" i="29"/>
  <c r="P33" i="29"/>
  <c r="P32" i="29"/>
  <c r="P31" i="29"/>
  <c r="P30" i="29"/>
  <c r="P29" i="29"/>
  <c r="P28" i="29"/>
  <c r="P26" i="29"/>
  <c r="P25" i="29"/>
  <c r="P24" i="29"/>
  <c r="P23" i="29"/>
  <c r="P22" i="29"/>
  <c r="P21" i="29"/>
  <c r="P20" i="29"/>
  <c r="P19" i="29"/>
  <c r="P18" i="29"/>
  <c r="P17" i="29"/>
  <c r="P16" i="29"/>
  <c r="P15" i="29"/>
  <c r="P14" i="29"/>
  <c r="P13" i="29"/>
  <c r="P12" i="29"/>
  <c r="P10" i="29"/>
  <c r="P9" i="29"/>
  <c r="P8" i="29"/>
  <c r="P7" i="29"/>
  <c r="P6" i="29"/>
  <c r="P5" i="29"/>
  <c r="H6" i="28"/>
  <c r="J6" i="28"/>
  <c r="R6" i="27" s="1"/>
  <c r="H7" i="28"/>
  <c r="Q7" i="27" s="1"/>
  <c r="J7" i="28"/>
  <c r="R7" i="27" s="1"/>
  <c r="H8" i="28"/>
  <c r="J8" i="28"/>
  <c r="R8" i="27" s="1"/>
  <c r="H9" i="28"/>
  <c r="J9" i="28"/>
  <c r="H10" i="28"/>
  <c r="J10" i="28"/>
  <c r="H11" i="28"/>
  <c r="Q11" i="27" s="1"/>
  <c r="J11" i="28"/>
  <c r="H12" i="28"/>
  <c r="J12" i="28"/>
  <c r="R12" i="27" s="1"/>
  <c r="H13" i="28"/>
  <c r="J13" i="28"/>
  <c r="R13" i="27" s="1"/>
  <c r="H14" i="28"/>
  <c r="J14" i="28"/>
  <c r="R14" i="27" s="1"/>
  <c r="H15" i="28"/>
  <c r="Q15" i="27" s="1"/>
  <c r="J15" i="28"/>
  <c r="R15" i="27" s="1"/>
  <c r="H16" i="28"/>
  <c r="J16" i="28"/>
  <c r="R16" i="27" s="1"/>
  <c r="H17" i="28"/>
  <c r="J17" i="28"/>
  <c r="H18" i="28"/>
  <c r="J18" i="28"/>
  <c r="H19" i="28"/>
  <c r="Q19" i="27" s="1"/>
  <c r="J19" i="28"/>
  <c r="H20" i="28"/>
  <c r="J20" i="28"/>
  <c r="R20" i="27" s="1"/>
  <c r="H21" i="28"/>
  <c r="J21" i="28"/>
  <c r="R21" i="27" s="1"/>
  <c r="H22" i="28"/>
  <c r="J22" i="28"/>
  <c r="R22" i="27" s="1"/>
  <c r="H23" i="28"/>
  <c r="J23" i="28"/>
  <c r="H24" i="28"/>
  <c r="Q24" i="27" s="1"/>
  <c r="J24" i="28"/>
  <c r="R24" i="27" s="1"/>
  <c r="H25" i="28"/>
  <c r="Q25" i="27" s="1"/>
  <c r="J25" i="28"/>
  <c r="H26" i="28"/>
  <c r="J26" i="28"/>
  <c r="H27" i="28"/>
  <c r="J27" i="28"/>
  <c r="H28" i="28"/>
  <c r="Q28" i="27" s="1"/>
  <c r="J28" i="28"/>
  <c r="H29" i="28"/>
  <c r="Q29" i="27" s="1"/>
  <c r="J29" i="28"/>
  <c r="H30" i="28"/>
  <c r="J30" i="28"/>
  <c r="R30" i="27" s="1"/>
  <c r="H31" i="28"/>
  <c r="Q31" i="27" s="1"/>
  <c r="J31" i="28"/>
  <c r="H32" i="28"/>
  <c r="J32" i="28"/>
  <c r="R32" i="27" s="1"/>
  <c r="H33" i="28"/>
  <c r="J33" i="28"/>
  <c r="R33" i="27" s="1"/>
  <c r="H34" i="28"/>
  <c r="Q34" i="27" s="1"/>
  <c r="J34" i="28"/>
  <c r="H35" i="28"/>
  <c r="J35" i="28"/>
  <c r="R35" i="27" s="1"/>
  <c r="H36" i="28"/>
  <c r="Q36" i="27" s="1"/>
  <c r="J36" i="28"/>
  <c r="H37" i="28"/>
  <c r="Q37" i="27" s="1"/>
  <c r="J37" i="28"/>
  <c r="R37" i="27" s="1"/>
  <c r="H38" i="28"/>
  <c r="J38" i="28"/>
  <c r="H39" i="28"/>
  <c r="Q39" i="27" s="1"/>
  <c r="J39" i="28"/>
  <c r="R39" i="27" s="1"/>
  <c r="H40" i="28"/>
  <c r="J40" i="28"/>
  <c r="H41" i="28"/>
  <c r="J41" i="28"/>
  <c r="H42" i="28"/>
  <c r="Q42" i="27" s="1"/>
  <c r="J42" i="28"/>
  <c r="J5" i="28"/>
  <c r="R5" i="27" s="1"/>
  <c r="H5" i="28"/>
  <c r="Q5" i="27" s="1"/>
  <c r="P41" i="27"/>
  <c r="P40" i="27"/>
  <c r="P39" i="27"/>
  <c r="P38" i="27"/>
  <c r="P37" i="27"/>
  <c r="P36" i="27"/>
  <c r="P35" i="27"/>
  <c r="P34" i="27"/>
  <c r="P33" i="27"/>
  <c r="P32" i="27"/>
  <c r="P31" i="27"/>
  <c r="P30" i="27"/>
  <c r="P26" i="27"/>
  <c r="P25" i="27"/>
  <c r="P24" i="27"/>
  <c r="P23" i="27"/>
  <c r="P22" i="27"/>
  <c r="P19" i="27"/>
  <c r="P18" i="27"/>
  <c r="P17" i="27"/>
  <c r="P16" i="27"/>
  <c r="P15" i="27"/>
  <c r="P14" i="27"/>
  <c r="P11" i="27"/>
  <c r="P10" i="27"/>
  <c r="P9" i="27"/>
  <c r="P8" i="27"/>
  <c r="P7" i="27"/>
  <c r="P6" i="27"/>
  <c r="P5" i="27"/>
  <c r="G42" i="26"/>
  <c r="P42" i="25" s="1"/>
  <c r="F42" i="26"/>
  <c r="E42" i="26"/>
  <c r="D42" i="26"/>
  <c r="C42" i="26"/>
  <c r="B42" i="26"/>
  <c r="G41" i="26"/>
  <c r="P41" i="25" s="1"/>
  <c r="F41" i="26"/>
  <c r="E41" i="26"/>
  <c r="D41" i="26"/>
  <c r="C41" i="26"/>
  <c r="B41" i="26"/>
  <c r="G40" i="26"/>
  <c r="P40" i="25" s="1"/>
  <c r="F40" i="26"/>
  <c r="E40" i="26"/>
  <c r="D40" i="26"/>
  <c r="C40" i="26"/>
  <c r="B40" i="26"/>
  <c r="G39" i="26"/>
  <c r="P39" i="25" s="1"/>
  <c r="F39" i="26"/>
  <c r="E39" i="26"/>
  <c r="D39" i="26"/>
  <c r="C39" i="26"/>
  <c r="B39" i="26"/>
  <c r="G38" i="26"/>
  <c r="P38" i="25" s="1"/>
  <c r="F38" i="26"/>
  <c r="E38" i="26"/>
  <c r="D38" i="26"/>
  <c r="C38" i="26"/>
  <c r="B38" i="26"/>
  <c r="G37" i="26"/>
  <c r="P37" i="25" s="1"/>
  <c r="F37" i="26"/>
  <c r="E37" i="26"/>
  <c r="D37" i="26"/>
  <c r="C37" i="26"/>
  <c r="B37" i="26"/>
  <c r="G36" i="26"/>
  <c r="P36" i="25" s="1"/>
  <c r="F36" i="26"/>
  <c r="E36" i="26"/>
  <c r="D36" i="26"/>
  <c r="C36" i="26"/>
  <c r="B36" i="26"/>
  <c r="G35" i="26"/>
  <c r="P35" i="25" s="1"/>
  <c r="F35" i="26"/>
  <c r="E35" i="26"/>
  <c r="D35" i="26"/>
  <c r="C35" i="26"/>
  <c r="B35" i="26"/>
  <c r="G34" i="26"/>
  <c r="P34" i="25" s="1"/>
  <c r="F34" i="26"/>
  <c r="E34" i="26"/>
  <c r="D34" i="26"/>
  <c r="C34" i="26"/>
  <c r="B34" i="26"/>
  <c r="G33" i="26"/>
  <c r="F33" i="26"/>
  <c r="E33" i="26"/>
  <c r="D33" i="26"/>
  <c r="C33" i="26"/>
  <c r="B33" i="26"/>
  <c r="G32" i="26"/>
  <c r="F32" i="26"/>
  <c r="E32" i="26"/>
  <c r="D32" i="26"/>
  <c r="C32" i="26"/>
  <c r="B32" i="26"/>
  <c r="G31" i="26"/>
  <c r="P31" i="25" s="1"/>
  <c r="F31" i="26"/>
  <c r="E31" i="26"/>
  <c r="D31" i="26"/>
  <c r="C31" i="26"/>
  <c r="B31" i="26"/>
  <c r="G30" i="26"/>
  <c r="P30" i="25" s="1"/>
  <c r="F30" i="26"/>
  <c r="E30" i="26"/>
  <c r="D30" i="26"/>
  <c r="C30" i="26"/>
  <c r="B30" i="26"/>
  <c r="G29" i="26"/>
  <c r="P29" i="25" s="1"/>
  <c r="F29" i="26"/>
  <c r="E29" i="26"/>
  <c r="D29" i="26"/>
  <c r="C29" i="26"/>
  <c r="B29" i="26"/>
  <c r="G28" i="26"/>
  <c r="P28" i="25" s="1"/>
  <c r="F28" i="26"/>
  <c r="E28" i="26"/>
  <c r="D28" i="26"/>
  <c r="C28" i="26"/>
  <c r="B28" i="26"/>
  <c r="G27" i="26"/>
  <c r="P27" i="25" s="1"/>
  <c r="F27" i="26"/>
  <c r="E27" i="26"/>
  <c r="D27" i="26"/>
  <c r="C27" i="26"/>
  <c r="B27" i="26"/>
  <c r="G26" i="26"/>
  <c r="P26" i="25" s="1"/>
  <c r="F26" i="26"/>
  <c r="E26" i="26"/>
  <c r="D26" i="26"/>
  <c r="C26" i="26"/>
  <c r="B26" i="26"/>
  <c r="G25" i="26"/>
  <c r="F25" i="26"/>
  <c r="E25" i="26"/>
  <c r="D25" i="26"/>
  <c r="C25" i="26"/>
  <c r="B25" i="26"/>
  <c r="G24" i="26"/>
  <c r="F24" i="26"/>
  <c r="E24" i="26"/>
  <c r="D24" i="26"/>
  <c r="C24" i="26"/>
  <c r="B24" i="26"/>
  <c r="G23" i="26"/>
  <c r="P23" i="25" s="1"/>
  <c r="F23" i="26"/>
  <c r="E23" i="26"/>
  <c r="D23" i="26"/>
  <c r="C23" i="26"/>
  <c r="B23" i="26"/>
  <c r="G22" i="26"/>
  <c r="P22" i="25" s="1"/>
  <c r="F22" i="26"/>
  <c r="E22" i="26"/>
  <c r="D22" i="26"/>
  <c r="C22" i="26"/>
  <c r="B22" i="26"/>
  <c r="G21" i="26"/>
  <c r="P21" i="25" s="1"/>
  <c r="F21" i="26"/>
  <c r="E21" i="26"/>
  <c r="D21" i="26"/>
  <c r="C21" i="26"/>
  <c r="B21" i="26"/>
  <c r="G20" i="26"/>
  <c r="P20" i="25" s="1"/>
  <c r="F20" i="26"/>
  <c r="E20" i="26"/>
  <c r="D20" i="26"/>
  <c r="C20" i="26"/>
  <c r="B20" i="26"/>
  <c r="G19" i="26"/>
  <c r="P19" i="25" s="1"/>
  <c r="F19" i="26"/>
  <c r="E19" i="26"/>
  <c r="D19" i="26"/>
  <c r="C19" i="26"/>
  <c r="B19" i="26"/>
  <c r="G18" i="26"/>
  <c r="P18" i="25" s="1"/>
  <c r="F18" i="26"/>
  <c r="E18" i="26"/>
  <c r="D18" i="26"/>
  <c r="C18" i="26"/>
  <c r="B18" i="26"/>
  <c r="G17" i="26"/>
  <c r="F17" i="26"/>
  <c r="E17" i="26"/>
  <c r="D17" i="26"/>
  <c r="C17" i="26"/>
  <c r="B17" i="26"/>
  <c r="G16" i="26"/>
  <c r="F16" i="26"/>
  <c r="E16" i="26"/>
  <c r="D16" i="26"/>
  <c r="C16" i="26"/>
  <c r="B16" i="26"/>
  <c r="G15" i="26"/>
  <c r="P15" i="25" s="1"/>
  <c r="F15" i="26"/>
  <c r="E15" i="26"/>
  <c r="D15" i="26"/>
  <c r="C15" i="26"/>
  <c r="B15" i="26"/>
  <c r="G14" i="26"/>
  <c r="P14" i="25" s="1"/>
  <c r="F14" i="26"/>
  <c r="E14" i="26"/>
  <c r="D14" i="26"/>
  <c r="C14" i="26"/>
  <c r="B14" i="26"/>
  <c r="G13" i="26"/>
  <c r="P13" i="25" s="1"/>
  <c r="F13" i="26"/>
  <c r="E13" i="26"/>
  <c r="D13" i="26"/>
  <c r="C13" i="26"/>
  <c r="B13" i="26"/>
  <c r="G12" i="26"/>
  <c r="P12" i="25" s="1"/>
  <c r="F12" i="26"/>
  <c r="E12" i="26"/>
  <c r="D12" i="26"/>
  <c r="C12" i="26"/>
  <c r="B12" i="26"/>
  <c r="G11" i="26"/>
  <c r="P11" i="25" s="1"/>
  <c r="F11" i="26"/>
  <c r="E11" i="26"/>
  <c r="D11" i="26"/>
  <c r="C11" i="26"/>
  <c r="B11" i="26"/>
  <c r="G10" i="26"/>
  <c r="P10" i="25" s="1"/>
  <c r="F10" i="26"/>
  <c r="E10" i="26"/>
  <c r="D10" i="26"/>
  <c r="C10" i="26"/>
  <c r="B10" i="26"/>
  <c r="G9" i="26"/>
  <c r="F9" i="26"/>
  <c r="E9" i="26"/>
  <c r="D9" i="26"/>
  <c r="C9" i="26"/>
  <c r="B9" i="26"/>
  <c r="G8" i="26"/>
  <c r="F8" i="26"/>
  <c r="E8" i="26"/>
  <c r="D8" i="26"/>
  <c r="C8" i="26"/>
  <c r="B8" i="26"/>
  <c r="G7" i="26"/>
  <c r="P7" i="25" s="1"/>
  <c r="F7" i="26"/>
  <c r="E7" i="26"/>
  <c r="D7" i="26"/>
  <c r="C7" i="26"/>
  <c r="B7" i="26"/>
  <c r="G6" i="26"/>
  <c r="P6" i="25" s="1"/>
  <c r="F6" i="26"/>
  <c r="E6" i="26"/>
  <c r="D6" i="26"/>
  <c r="C6" i="26"/>
  <c r="B6" i="26"/>
  <c r="G5" i="26"/>
  <c r="F5" i="26"/>
  <c r="E5" i="26"/>
  <c r="D5" i="26"/>
  <c r="C5" i="26"/>
  <c r="B5" i="26"/>
  <c r="H6" i="26"/>
  <c r="J6" i="26"/>
  <c r="R6" i="25" s="1"/>
  <c r="H7" i="26"/>
  <c r="Q7" i="25" s="1"/>
  <c r="J7" i="26"/>
  <c r="R7" i="25" s="1"/>
  <c r="H8" i="26"/>
  <c r="Q8" i="25" s="1"/>
  <c r="J8" i="26"/>
  <c r="R8" i="25" s="1"/>
  <c r="H9" i="26"/>
  <c r="Q9" i="25" s="1"/>
  <c r="J9" i="26"/>
  <c r="H10" i="26"/>
  <c r="Q10" i="25" s="1"/>
  <c r="J10" i="26"/>
  <c r="R10" i="25" s="1"/>
  <c r="H11" i="26"/>
  <c r="J11" i="26"/>
  <c r="R11" i="25" s="1"/>
  <c r="H12" i="26"/>
  <c r="J12" i="26"/>
  <c r="R12" i="25" s="1"/>
  <c r="H13" i="26"/>
  <c r="J13" i="26"/>
  <c r="H14" i="26"/>
  <c r="J14" i="26"/>
  <c r="R14" i="25" s="1"/>
  <c r="H15" i="26"/>
  <c r="Q15" i="25" s="1"/>
  <c r="J15" i="26"/>
  <c r="R15" i="25" s="1"/>
  <c r="H16" i="26"/>
  <c r="Q16" i="25" s="1"/>
  <c r="J16" i="26"/>
  <c r="R16" i="25" s="1"/>
  <c r="H17" i="26"/>
  <c r="Q17" i="25" s="1"/>
  <c r="J17" i="26"/>
  <c r="H18" i="26"/>
  <c r="Q18" i="25" s="1"/>
  <c r="J18" i="26"/>
  <c r="R18" i="25" s="1"/>
  <c r="H19" i="26"/>
  <c r="J19" i="26"/>
  <c r="R19" i="25" s="1"/>
  <c r="H20" i="26"/>
  <c r="J20" i="26"/>
  <c r="R20" i="25" s="1"/>
  <c r="H21" i="26"/>
  <c r="J21" i="26"/>
  <c r="H22" i="26"/>
  <c r="J22" i="26"/>
  <c r="R22" i="25" s="1"/>
  <c r="H23" i="26"/>
  <c r="Q23" i="25" s="1"/>
  <c r="J23" i="26"/>
  <c r="R23" i="25" s="1"/>
  <c r="H24" i="26"/>
  <c r="Q24" i="25" s="1"/>
  <c r="J24" i="26"/>
  <c r="R24" i="25" s="1"/>
  <c r="H25" i="26"/>
  <c r="Q25" i="25" s="1"/>
  <c r="J25" i="26"/>
  <c r="H26" i="26"/>
  <c r="Q26" i="25" s="1"/>
  <c r="J26" i="26"/>
  <c r="R26" i="25" s="1"/>
  <c r="H27" i="26"/>
  <c r="J27" i="26"/>
  <c r="R27" i="25" s="1"/>
  <c r="H28" i="26"/>
  <c r="J28" i="26"/>
  <c r="R28" i="25" s="1"/>
  <c r="H29" i="26"/>
  <c r="J29" i="26"/>
  <c r="H30" i="26"/>
  <c r="J30" i="26"/>
  <c r="R30" i="25" s="1"/>
  <c r="H31" i="26"/>
  <c r="Q31" i="25" s="1"/>
  <c r="J31" i="26"/>
  <c r="R31" i="25" s="1"/>
  <c r="H32" i="26"/>
  <c r="Q32" i="25" s="1"/>
  <c r="J32" i="26"/>
  <c r="R32" i="25" s="1"/>
  <c r="H33" i="26"/>
  <c r="Q33" i="25" s="1"/>
  <c r="J33" i="26"/>
  <c r="H34" i="26"/>
  <c r="J34" i="26"/>
  <c r="R34" i="25" s="1"/>
  <c r="H35" i="26"/>
  <c r="Q35" i="25" s="1"/>
  <c r="J35" i="26"/>
  <c r="R35" i="25" s="1"/>
  <c r="H36" i="26"/>
  <c r="Q36" i="25" s="1"/>
  <c r="J36" i="26"/>
  <c r="R36" i="25" s="1"/>
  <c r="H37" i="26"/>
  <c r="J37" i="26"/>
  <c r="H38" i="26"/>
  <c r="J38" i="26"/>
  <c r="R38" i="25" s="1"/>
  <c r="H39" i="26"/>
  <c r="J39" i="26"/>
  <c r="R39" i="25" s="1"/>
  <c r="H40" i="26"/>
  <c r="Q40" i="25" s="1"/>
  <c r="J40" i="26"/>
  <c r="R40" i="25" s="1"/>
  <c r="H41" i="26"/>
  <c r="J41" i="26"/>
  <c r="R41" i="25" s="1"/>
  <c r="H42" i="26"/>
  <c r="J42" i="26"/>
  <c r="J5" i="26"/>
  <c r="H5" i="26"/>
  <c r="Q5" i="25" s="1"/>
  <c r="G25" i="18"/>
  <c r="G26" i="18"/>
  <c r="G27" i="18"/>
  <c r="G28" i="18"/>
  <c r="G29" i="18"/>
  <c r="G30" i="18"/>
  <c r="G31" i="18"/>
  <c r="G32" i="18"/>
  <c r="G33" i="18"/>
  <c r="G34" i="18"/>
  <c r="G35" i="18"/>
  <c r="G36" i="18"/>
  <c r="G37" i="18"/>
  <c r="G38" i="18"/>
  <c r="G39" i="18"/>
  <c r="G40" i="18"/>
  <c r="G41" i="18"/>
  <c r="G42" i="18"/>
  <c r="G43" i="18"/>
  <c r="G44" i="18"/>
  <c r="G45" i="18"/>
  <c r="G46" i="18"/>
  <c r="G47" i="18"/>
  <c r="G48" i="18"/>
  <c r="G49" i="18"/>
  <c r="G50" i="18"/>
  <c r="G51" i="18"/>
  <c r="G52" i="18"/>
  <c r="G53" i="18"/>
  <c r="G54" i="18"/>
  <c r="G55" i="18"/>
  <c r="G56" i="18"/>
  <c r="G57" i="18"/>
  <c r="G58" i="18"/>
  <c r="G59" i="18"/>
  <c r="G60" i="18"/>
  <c r="G61" i="18"/>
  <c r="G62" i="18"/>
  <c r="G24" i="18"/>
  <c r="F25" i="18"/>
  <c r="F26" i="18"/>
  <c r="F27" i="18"/>
  <c r="F28" i="18"/>
  <c r="F29" i="18"/>
  <c r="F30" i="18"/>
  <c r="F31" i="18"/>
  <c r="F32" i="18"/>
  <c r="F33" i="18"/>
  <c r="F34" i="18"/>
  <c r="F35" i="18"/>
  <c r="F36" i="18"/>
  <c r="F37" i="18"/>
  <c r="F38" i="18"/>
  <c r="F39" i="18"/>
  <c r="F40" i="18"/>
  <c r="F41" i="18"/>
  <c r="F42" i="18"/>
  <c r="F43" i="18"/>
  <c r="F44" i="18"/>
  <c r="F45" i="18"/>
  <c r="F46" i="18"/>
  <c r="F47" i="18"/>
  <c r="F48" i="18"/>
  <c r="F49" i="18"/>
  <c r="F50" i="18"/>
  <c r="F51" i="18"/>
  <c r="F52" i="18"/>
  <c r="F53" i="18"/>
  <c r="F54" i="18"/>
  <c r="F55" i="18"/>
  <c r="F56" i="18"/>
  <c r="F57" i="18"/>
  <c r="F58" i="18"/>
  <c r="F59" i="18"/>
  <c r="F60" i="18"/>
  <c r="F61" i="18"/>
  <c r="F62" i="18"/>
  <c r="F24" i="18"/>
  <c r="R41" i="29"/>
  <c r="R38" i="29"/>
  <c r="R36" i="29"/>
  <c r="R33" i="29"/>
  <c r="R30" i="29"/>
  <c r="R28" i="29"/>
  <c r="R25" i="29"/>
  <c r="R22" i="29"/>
  <c r="R20" i="29"/>
  <c r="R17" i="29"/>
  <c r="R14" i="29"/>
  <c r="R12" i="29"/>
  <c r="R9" i="29"/>
  <c r="R5" i="29"/>
  <c r="Q39" i="29"/>
  <c r="Q37" i="29"/>
  <c r="R35" i="29"/>
  <c r="Q31" i="29"/>
  <c r="Q29" i="29"/>
  <c r="R27" i="29"/>
  <c r="P27" i="29"/>
  <c r="R23" i="29"/>
  <c r="Q23" i="29"/>
  <c r="Q21" i="29"/>
  <c r="R15" i="29"/>
  <c r="Q15" i="29"/>
  <c r="Q13" i="29"/>
  <c r="P11" i="29"/>
  <c r="Q8" i="29"/>
  <c r="E1" i="29"/>
  <c r="E41" i="29" s="1"/>
  <c r="H4" i="29"/>
  <c r="K4" i="29" s="1"/>
  <c r="N4" i="29" s="1"/>
  <c r="Q40" i="27"/>
  <c r="Q38" i="27"/>
  <c r="Q35" i="27"/>
  <c r="Q32" i="27"/>
  <c r="Q30" i="27"/>
  <c r="Q27" i="27"/>
  <c r="Q23" i="27"/>
  <c r="R42" i="27"/>
  <c r="P42" i="27"/>
  <c r="R41" i="27"/>
  <c r="Q41" i="27"/>
  <c r="R40" i="27"/>
  <c r="R38" i="27"/>
  <c r="R36" i="27"/>
  <c r="R34" i="27"/>
  <c r="Q33" i="27"/>
  <c r="R31" i="27"/>
  <c r="R29" i="27"/>
  <c r="P29" i="27"/>
  <c r="R28" i="27"/>
  <c r="P28" i="27"/>
  <c r="R27" i="27"/>
  <c r="P27" i="27"/>
  <c r="R26" i="27"/>
  <c r="Q26" i="27"/>
  <c r="R25" i="27"/>
  <c r="R23" i="27"/>
  <c r="Q22" i="27"/>
  <c r="Q21" i="27"/>
  <c r="P21" i="27"/>
  <c r="Q20" i="27"/>
  <c r="P20" i="27"/>
  <c r="R19" i="27"/>
  <c r="R18" i="27"/>
  <c r="Q18" i="27"/>
  <c r="R17" i="27"/>
  <c r="Q17" i="27"/>
  <c r="Q16" i="27"/>
  <c r="Q14" i="27"/>
  <c r="Q13" i="27"/>
  <c r="P13" i="27"/>
  <c r="Q12" i="27"/>
  <c r="P12" i="27"/>
  <c r="R11" i="27"/>
  <c r="R10" i="27"/>
  <c r="Q10" i="27"/>
  <c r="R9" i="27"/>
  <c r="Q9" i="27"/>
  <c r="Q8" i="27"/>
  <c r="Q6" i="27"/>
  <c r="E1" i="27"/>
  <c r="E21" i="27" s="1"/>
  <c r="K21" i="27" s="1"/>
  <c r="Q42" i="25"/>
  <c r="Q38" i="25"/>
  <c r="Q34" i="25"/>
  <c r="R42" i="25"/>
  <c r="Q41" i="25"/>
  <c r="Q39" i="25"/>
  <c r="R37" i="25"/>
  <c r="Q37" i="25"/>
  <c r="R33" i="25"/>
  <c r="P33" i="25"/>
  <c r="P32" i="25"/>
  <c r="Q30" i="25"/>
  <c r="R29" i="25"/>
  <c r="Q29" i="25"/>
  <c r="Q28" i="25"/>
  <c r="Q27" i="25"/>
  <c r="R25" i="25"/>
  <c r="P25" i="25"/>
  <c r="P24" i="25"/>
  <c r="Q22" i="25"/>
  <c r="R21" i="25"/>
  <c r="Q21" i="25"/>
  <c r="Q20" i="25"/>
  <c r="Q19" i="25"/>
  <c r="R17" i="25"/>
  <c r="P17" i="25"/>
  <c r="P16" i="25"/>
  <c r="Q14" i="25"/>
  <c r="R13" i="25"/>
  <c r="Q13" i="25"/>
  <c r="Q12" i="25"/>
  <c r="Q11" i="25"/>
  <c r="R9" i="25"/>
  <c r="P9" i="25"/>
  <c r="P8" i="25"/>
  <c r="Q6" i="25"/>
  <c r="R5" i="25"/>
  <c r="P5" i="25"/>
  <c r="E1" i="25"/>
  <c r="I42" i="24"/>
  <c r="R42" i="23" s="1"/>
  <c r="H42" i="24"/>
  <c r="I41" i="24"/>
  <c r="H41" i="24"/>
  <c r="I40" i="24"/>
  <c r="R40" i="23" s="1"/>
  <c r="H40" i="24"/>
  <c r="I39" i="24"/>
  <c r="H39" i="24"/>
  <c r="I38" i="24"/>
  <c r="R38" i="23" s="1"/>
  <c r="H38" i="24"/>
  <c r="I37" i="24"/>
  <c r="R37" i="23" s="1"/>
  <c r="H37" i="24"/>
  <c r="I36" i="24"/>
  <c r="R36" i="23" s="1"/>
  <c r="H36" i="24"/>
  <c r="I35" i="24"/>
  <c r="R35" i="23" s="1"/>
  <c r="H35" i="24"/>
  <c r="I34" i="24"/>
  <c r="R34" i="23" s="1"/>
  <c r="H34" i="24"/>
  <c r="I33" i="24"/>
  <c r="H33" i="24"/>
  <c r="I32" i="24"/>
  <c r="R32" i="23" s="1"/>
  <c r="H32" i="24"/>
  <c r="I31" i="24"/>
  <c r="H31" i="24"/>
  <c r="I30" i="24"/>
  <c r="R30" i="23" s="1"/>
  <c r="H30" i="24"/>
  <c r="I29" i="24"/>
  <c r="R29" i="23" s="1"/>
  <c r="H29" i="24"/>
  <c r="I28" i="24"/>
  <c r="R28" i="23" s="1"/>
  <c r="H28" i="24"/>
  <c r="I27" i="24"/>
  <c r="R27" i="23" s="1"/>
  <c r="H27" i="24"/>
  <c r="I26" i="24"/>
  <c r="R26" i="23" s="1"/>
  <c r="H26" i="24"/>
  <c r="I25" i="24"/>
  <c r="H25" i="24"/>
  <c r="I24" i="24"/>
  <c r="R24" i="23" s="1"/>
  <c r="H24" i="24"/>
  <c r="I23" i="24"/>
  <c r="H23" i="24"/>
  <c r="I22" i="24"/>
  <c r="R22" i="23" s="1"/>
  <c r="H22" i="24"/>
  <c r="I21" i="24"/>
  <c r="R21" i="23" s="1"/>
  <c r="H21" i="24"/>
  <c r="I20" i="24"/>
  <c r="R20" i="23" s="1"/>
  <c r="H20" i="24"/>
  <c r="I19" i="24"/>
  <c r="R19" i="23" s="1"/>
  <c r="H19" i="24"/>
  <c r="I18" i="24"/>
  <c r="R18" i="23" s="1"/>
  <c r="H18" i="24"/>
  <c r="I17" i="24"/>
  <c r="H17" i="24"/>
  <c r="I16" i="24"/>
  <c r="R16" i="23" s="1"/>
  <c r="H16" i="24"/>
  <c r="I15" i="24"/>
  <c r="H15" i="24"/>
  <c r="I14" i="24"/>
  <c r="R14" i="23" s="1"/>
  <c r="H14" i="24"/>
  <c r="I13" i="24"/>
  <c r="R13" i="23" s="1"/>
  <c r="H13" i="24"/>
  <c r="I12" i="24"/>
  <c r="R12" i="23" s="1"/>
  <c r="H12" i="24"/>
  <c r="I11" i="24"/>
  <c r="R11" i="23" s="1"/>
  <c r="H11" i="24"/>
  <c r="I10" i="24"/>
  <c r="R10" i="23" s="1"/>
  <c r="H10" i="24"/>
  <c r="I9" i="24"/>
  <c r="H9" i="24"/>
  <c r="I8" i="24"/>
  <c r="H8" i="24"/>
  <c r="I7" i="24"/>
  <c r="R7" i="23" s="1"/>
  <c r="H7" i="24"/>
  <c r="I6" i="24"/>
  <c r="R6" i="23" s="1"/>
  <c r="H6" i="24"/>
  <c r="I5" i="24"/>
  <c r="H5" i="24"/>
  <c r="Q42" i="23"/>
  <c r="P42" i="23"/>
  <c r="R41" i="23"/>
  <c r="Q41" i="23"/>
  <c r="P41" i="23"/>
  <c r="Q40" i="23"/>
  <c r="P40" i="23"/>
  <c r="R39" i="23"/>
  <c r="Q39" i="23"/>
  <c r="P39" i="23"/>
  <c r="Q38" i="23"/>
  <c r="P38" i="23"/>
  <c r="Q37" i="23"/>
  <c r="P37" i="23"/>
  <c r="Q36" i="23"/>
  <c r="P36" i="23"/>
  <c r="Q35" i="23"/>
  <c r="P35" i="23"/>
  <c r="Q34" i="23"/>
  <c r="P34" i="23"/>
  <c r="R33" i="23"/>
  <c r="Q33" i="23"/>
  <c r="P33" i="23"/>
  <c r="Q32" i="23"/>
  <c r="P32" i="23"/>
  <c r="R31" i="23"/>
  <c r="Q31" i="23"/>
  <c r="P31" i="23"/>
  <c r="Q30" i="23"/>
  <c r="P30" i="23"/>
  <c r="Q29" i="23"/>
  <c r="P29" i="23"/>
  <c r="Q28" i="23"/>
  <c r="P28" i="23"/>
  <c r="Q27" i="23"/>
  <c r="P27" i="23"/>
  <c r="Q26" i="23"/>
  <c r="P26" i="23"/>
  <c r="R25" i="23"/>
  <c r="Q25" i="23"/>
  <c r="P25" i="23"/>
  <c r="Q24" i="23"/>
  <c r="P24" i="23"/>
  <c r="R23" i="23"/>
  <c r="Q23" i="23"/>
  <c r="P23" i="23"/>
  <c r="Q22" i="23"/>
  <c r="P22" i="23"/>
  <c r="Q21" i="23"/>
  <c r="P21" i="23"/>
  <c r="Q20" i="23"/>
  <c r="P20" i="23"/>
  <c r="Q19" i="23"/>
  <c r="P19" i="23"/>
  <c r="Q18" i="23"/>
  <c r="P18" i="23"/>
  <c r="R17" i="23"/>
  <c r="Q17" i="23"/>
  <c r="P17" i="23"/>
  <c r="Q16" i="23"/>
  <c r="P16" i="23"/>
  <c r="R15" i="23"/>
  <c r="Q15" i="23"/>
  <c r="P15" i="23"/>
  <c r="Q14" i="23"/>
  <c r="P14" i="23"/>
  <c r="Q13" i="23"/>
  <c r="P13" i="23"/>
  <c r="Q12" i="23"/>
  <c r="P12" i="23"/>
  <c r="Q11" i="23"/>
  <c r="P11" i="23"/>
  <c r="Q10" i="23"/>
  <c r="P10" i="23"/>
  <c r="R9" i="23"/>
  <c r="Q9" i="23"/>
  <c r="P9" i="23"/>
  <c r="R8" i="23"/>
  <c r="Q8" i="23"/>
  <c r="P8" i="23"/>
  <c r="Q7" i="23"/>
  <c r="P7" i="23"/>
  <c r="Q6" i="23"/>
  <c r="P6" i="23"/>
  <c r="R5" i="23"/>
  <c r="Q5" i="23"/>
  <c r="P5" i="23"/>
  <c r="E1" i="23"/>
  <c r="E41" i="23" s="1"/>
  <c r="A2" i="33"/>
  <c r="I42" i="22"/>
  <c r="R42" i="21" s="1"/>
  <c r="H42" i="22"/>
  <c r="Q42" i="21" s="1"/>
  <c r="I41" i="22"/>
  <c r="R41" i="21" s="1"/>
  <c r="H41" i="22"/>
  <c r="Q41" i="21" s="1"/>
  <c r="I40" i="22"/>
  <c r="R40" i="21" s="1"/>
  <c r="H40" i="22"/>
  <c r="Q40" i="21" s="1"/>
  <c r="I39" i="22"/>
  <c r="H39" i="22"/>
  <c r="I38" i="22"/>
  <c r="R38" i="21" s="1"/>
  <c r="H38" i="22"/>
  <c r="I37" i="22"/>
  <c r="R37" i="21" s="1"/>
  <c r="H37" i="22"/>
  <c r="I36" i="22"/>
  <c r="R36" i="21" s="1"/>
  <c r="H36" i="22"/>
  <c r="I35" i="22"/>
  <c r="H35" i="22"/>
  <c r="Q35" i="21" s="1"/>
  <c r="I34" i="22"/>
  <c r="R34" i="21" s="1"/>
  <c r="H34" i="22"/>
  <c r="Q34" i="21" s="1"/>
  <c r="I33" i="22"/>
  <c r="R33" i="21" s="1"/>
  <c r="H33" i="22"/>
  <c r="Q33" i="21" s="1"/>
  <c r="I32" i="22"/>
  <c r="R32" i="21" s="1"/>
  <c r="H32" i="22"/>
  <c r="Q32" i="21" s="1"/>
  <c r="I31" i="22"/>
  <c r="H31" i="22"/>
  <c r="I30" i="22"/>
  <c r="R30" i="21" s="1"/>
  <c r="H30" i="22"/>
  <c r="I29" i="22"/>
  <c r="R29" i="21" s="1"/>
  <c r="H29" i="22"/>
  <c r="I28" i="22"/>
  <c r="R28" i="21" s="1"/>
  <c r="H28" i="22"/>
  <c r="I27" i="22"/>
  <c r="H27" i="22"/>
  <c r="Q27" i="21" s="1"/>
  <c r="I26" i="22"/>
  <c r="R26" i="21" s="1"/>
  <c r="H26" i="22"/>
  <c r="Q26" i="21" s="1"/>
  <c r="I25" i="22"/>
  <c r="R25" i="21" s="1"/>
  <c r="H25" i="22"/>
  <c r="Q25" i="21" s="1"/>
  <c r="I24" i="22"/>
  <c r="R24" i="21" s="1"/>
  <c r="H24" i="22"/>
  <c r="Q24" i="21" s="1"/>
  <c r="I23" i="22"/>
  <c r="H23" i="22"/>
  <c r="I22" i="22"/>
  <c r="R22" i="21" s="1"/>
  <c r="H22" i="22"/>
  <c r="I21" i="22"/>
  <c r="R21" i="21" s="1"/>
  <c r="H21" i="22"/>
  <c r="I20" i="22"/>
  <c r="R20" i="21" s="1"/>
  <c r="H20" i="22"/>
  <c r="I19" i="22"/>
  <c r="H19" i="22"/>
  <c r="Q19" i="21" s="1"/>
  <c r="I18" i="22"/>
  <c r="R18" i="21" s="1"/>
  <c r="H18" i="22"/>
  <c r="Q18" i="21" s="1"/>
  <c r="I17" i="22"/>
  <c r="R17" i="21" s="1"/>
  <c r="H17" i="22"/>
  <c r="Q17" i="21" s="1"/>
  <c r="I16" i="22"/>
  <c r="R16" i="21" s="1"/>
  <c r="H16" i="22"/>
  <c r="Q16" i="21" s="1"/>
  <c r="I15" i="22"/>
  <c r="H15" i="22"/>
  <c r="I14" i="22"/>
  <c r="R14" i="21" s="1"/>
  <c r="H14" i="22"/>
  <c r="I13" i="22"/>
  <c r="R13" i="21" s="1"/>
  <c r="H13" i="22"/>
  <c r="I12" i="22"/>
  <c r="R12" i="21" s="1"/>
  <c r="H12" i="22"/>
  <c r="I11" i="22"/>
  <c r="H11" i="22"/>
  <c r="Q11" i="21" s="1"/>
  <c r="I10" i="22"/>
  <c r="R10" i="21" s="1"/>
  <c r="H10" i="22"/>
  <c r="Q10" i="21" s="1"/>
  <c r="I9" i="22"/>
  <c r="R9" i="21" s="1"/>
  <c r="H9" i="22"/>
  <c r="Q9" i="21" s="1"/>
  <c r="I8" i="22"/>
  <c r="H8" i="22"/>
  <c r="I7" i="22"/>
  <c r="R7" i="21" s="1"/>
  <c r="H7" i="22"/>
  <c r="I6" i="22"/>
  <c r="H6" i="22"/>
  <c r="Q6" i="21" s="1"/>
  <c r="I5" i="22"/>
  <c r="R5" i="21" s="1"/>
  <c r="H5" i="22"/>
  <c r="Q5" i="21" s="1"/>
  <c r="P42" i="21"/>
  <c r="P41" i="21"/>
  <c r="P40" i="21"/>
  <c r="R39" i="21"/>
  <c r="Q39" i="21"/>
  <c r="P39" i="21"/>
  <c r="Q38" i="21"/>
  <c r="P38" i="21"/>
  <c r="Q37" i="21"/>
  <c r="P37" i="21"/>
  <c r="Q36" i="21"/>
  <c r="P36" i="21"/>
  <c r="R35" i="21"/>
  <c r="P35" i="21"/>
  <c r="P34" i="21"/>
  <c r="P33" i="21"/>
  <c r="P32" i="21"/>
  <c r="R31" i="21"/>
  <c r="Q31" i="21"/>
  <c r="P31" i="21"/>
  <c r="Q30" i="21"/>
  <c r="P30" i="21"/>
  <c r="Q29" i="21"/>
  <c r="P29" i="21"/>
  <c r="Q28" i="21"/>
  <c r="P28" i="21"/>
  <c r="R27" i="21"/>
  <c r="P27" i="21"/>
  <c r="P26" i="21"/>
  <c r="P25" i="21"/>
  <c r="P24" i="21"/>
  <c r="R23" i="21"/>
  <c r="Q23" i="21"/>
  <c r="P23" i="21"/>
  <c r="Q22" i="21"/>
  <c r="P22" i="21"/>
  <c r="Q21" i="21"/>
  <c r="P21" i="21"/>
  <c r="Q20" i="21"/>
  <c r="P20" i="21"/>
  <c r="R19" i="21"/>
  <c r="P19" i="21"/>
  <c r="P18" i="21"/>
  <c r="P17" i="21"/>
  <c r="P16" i="21"/>
  <c r="R15" i="21"/>
  <c r="Q15" i="21"/>
  <c r="P15" i="21"/>
  <c r="Q14" i="21"/>
  <c r="P14" i="21"/>
  <c r="Q13" i="21"/>
  <c r="P13" i="21"/>
  <c r="Q12" i="21"/>
  <c r="P12" i="21"/>
  <c r="R11" i="21"/>
  <c r="P11" i="21"/>
  <c r="P10" i="21"/>
  <c r="P9" i="21"/>
  <c r="R8" i="21"/>
  <c r="Q8" i="21"/>
  <c r="P8" i="21"/>
  <c r="Q7" i="21"/>
  <c r="P7" i="21"/>
  <c r="R6" i="21"/>
  <c r="P6" i="21"/>
  <c r="P5" i="21"/>
  <c r="E1" i="21"/>
  <c r="H4" i="21"/>
  <c r="K4" i="21" s="1"/>
  <c r="N4" i="21" s="1"/>
  <c r="E1" i="20"/>
  <c r="E10" i="20" s="1"/>
  <c r="P5" i="20"/>
  <c r="P6" i="20"/>
  <c r="P7" i="20"/>
  <c r="P8" i="20"/>
  <c r="P9" i="20"/>
  <c r="P10" i="20"/>
  <c r="P11" i="20"/>
  <c r="P12" i="20"/>
  <c r="P13" i="20"/>
  <c r="P14" i="20"/>
  <c r="P15" i="20"/>
  <c r="P16" i="20"/>
  <c r="P17" i="20"/>
  <c r="P18" i="20"/>
  <c r="P19" i="20"/>
  <c r="P20" i="20"/>
  <c r="P21" i="20"/>
  <c r="P22" i="20"/>
  <c r="P23" i="20"/>
  <c r="P24" i="20"/>
  <c r="P25" i="20"/>
  <c r="P26" i="20"/>
  <c r="P27" i="20"/>
  <c r="P28" i="20"/>
  <c r="P29" i="20"/>
  <c r="P30" i="20"/>
  <c r="P31" i="20"/>
  <c r="P32" i="20"/>
  <c r="P33" i="20"/>
  <c r="P34" i="20"/>
  <c r="P35" i="20"/>
  <c r="P36" i="20"/>
  <c r="P37" i="20"/>
  <c r="P38" i="20"/>
  <c r="P39" i="20"/>
  <c r="P40" i="20"/>
  <c r="P41" i="20"/>
  <c r="P42" i="20"/>
  <c r="K4" i="20"/>
  <c r="N4" i="20" s="1"/>
  <c r="E5" i="27" l="1"/>
  <c r="K5" i="27" s="1"/>
  <c r="E7" i="27"/>
  <c r="H7" i="27" s="1"/>
  <c r="E9" i="27"/>
  <c r="N9" i="27" s="1"/>
  <c r="E13" i="27"/>
  <c r="K13" i="27" s="1"/>
  <c r="E15" i="27"/>
  <c r="N15" i="27" s="1"/>
  <c r="E17" i="27"/>
  <c r="N17" i="27" s="1"/>
  <c r="E5" i="23"/>
  <c r="H5" i="23" s="1"/>
  <c r="E7" i="23"/>
  <c r="N7" i="23" s="1"/>
  <c r="E9" i="23"/>
  <c r="H9" i="23" s="1"/>
  <c r="E13" i="23"/>
  <c r="H13" i="23" s="1"/>
  <c r="E17" i="23"/>
  <c r="H17" i="23" s="1"/>
  <c r="E21" i="23"/>
  <c r="N21" i="23" s="1"/>
  <c r="E25" i="23"/>
  <c r="H25" i="23" s="1"/>
  <c r="E29" i="23"/>
  <c r="H29" i="23" s="1"/>
  <c r="E33" i="23"/>
  <c r="H33" i="23" s="1"/>
  <c r="E37" i="23"/>
  <c r="N37" i="23" s="1"/>
  <c r="N5" i="23"/>
  <c r="E11" i="27"/>
  <c r="K11" i="27" s="1"/>
  <c r="E19" i="27"/>
  <c r="K19" i="27" s="1"/>
  <c r="A2" i="32"/>
  <c r="A2" i="31"/>
  <c r="E42" i="25"/>
  <c r="K9" i="27"/>
  <c r="K17" i="27"/>
  <c r="K15" i="27"/>
  <c r="K7" i="27"/>
  <c r="E8" i="25"/>
  <c r="E10" i="25"/>
  <c r="H4" i="25"/>
  <c r="K4" i="25" s="1"/>
  <c r="N4" i="25" s="1"/>
  <c r="E5" i="25"/>
  <c r="N5" i="25" s="1"/>
  <c r="E7" i="25"/>
  <c r="E9" i="25"/>
  <c r="E11" i="25"/>
  <c r="E13" i="25"/>
  <c r="E15" i="25"/>
  <c r="E17" i="25"/>
  <c r="E19" i="25"/>
  <c r="E21" i="25"/>
  <c r="E23" i="25"/>
  <c r="E25" i="25"/>
  <c r="E27" i="25"/>
  <c r="E29" i="25"/>
  <c r="E31" i="25"/>
  <c r="E33" i="25"/>
  <c r="E35" i="25"/>
  <c r="E37" i="25"/>
  <c r="E39" i="25"/>
  <c r="E41" i="25"/>
  <c r="E41" i="27"/>
  <c r="E39" i="27"/>
  <c r="E37" i="27"/>
  <c r="E35" i="27"/>
  <c r="E33" i="27"/>
  <c r="E31" i="27"/>
  <c r="E29" i="27"/>
  <c r="E27" i="27"/>
  <c r="H5" i="27"/>
  <c r="E6" i="27"/>
  <c r="N7" i="27"/>
  <c r="E8" i="27"/>
  <c r="E10" i="27"/>
  <c r="E12" i="27"/>
  <c r="N13" i="27"/>
  <c r="E14" i="27"/>
  <c r="H15" i="27"/>
  <c r="E16" i="27"/>
  <c r="H17" i="27"/>
  <c r="E18" i="27"/>
  <c r="E20" i="27"/>
  <c r="H21" i="27"/>
  <c r="N21" i="27"/>
  <c r="E22" i="27"/>
  <c r="E24" i="27"/>
  <c r="E26" i="27"/>
  <c r="E28" i="27"/>
  <c r="E32" i="27"/>
  <c r="E36" i="27"/>
  <c r="E40" i="27"/>
  <c r="N41" i="29"/>
  <c r="H41" i="29"/>
  <c r="K41" i="29"/>
  <c r="E6" i="25"/>
  <c r="E12" i="25"/>
  <c r="E14" i="25"/>
  <c r="E16" i="25"/>
  <c r="E18" i="25"/>
  <c r="E20" i="25"/>
  <c r="E22" i="25"/>
  <c r="E24" i="25"/>
  <c r="E26" i="25"/>
  <c r="E28" i="25"/>
  <c r="E30" i="25"/>
  <c r="E32" i="25"/>
  <c r="E34" i="25"/>
  <c r="E36" i="25"/>
  <c r="E38" i="25"/>
  <c r="E40" i="25"/>
  <c r="H4" i="27"/>
  <c r="K4" i="27" s="1"/>
  <c r="N4" i="27" s="1"/>
  <c r="E23" i="27"/>
  <c r="E25" i="27"/>
  <c r="E30" i="27"/>
  <c r="E34" i="27"/>
  <c r="E38" i="27"/>
  <c r="E42" i="27"/>
  <c r="E5" i="29"/>
  <c r="E7" i="29"/>
  <c r="E9" i="29"/>
  <c r="E13" i="29"/>
  <c r="E17" i="29"/>
  <c r="E21" i="29"/>
  <c r="E25" i="29"/>
  <c r="E29" i="29"/>
  <c r="E33" i="29"/>
  <c r="E37" i="29"/>
  <c r="E42" i="29"/>
  <c r="E40" i="29"/>
  <c r="E38" i="29"/>
  <c r="E36" i="29"/>
  <c r="E34" i="29"/>
  <c r="E32" i="29"/>
  <c r="E30" i="29"/>
  <c r="E28" i="29"/>
  <c r="E26" i="29"/>
  <c r="E24" i="29"/>
  <c r="E22" i="29"/>
  <c r="E20" i="29"/>
  <c r="E18" i="29"/>
  <c r="E16" i="29"/>
  <c r="E14" i="29"/>
  <c r="E12" i="29"/>
  <c r="E10" i="29"/>
  <c r="E6" i="29"/>
  <c r="E8" i="29"/>
  <c r="E11" i="29"/>
  <c r="E15" i="29"/>
  <c r="E19" i="29"/>
  <c r="E23" i="29"/>
  <c r="E27" i="29"/>
  <c r="E31" i="29"/>
  <c r="E35" i="29"/>
  <c r="E39" i="29"/>
  <c r="H4" i="23"/>
  <c r="K4" i="23" s="1"/>
  <c r="N4" i="23" s="1"/>
  <c r="N41" i="23"/>
  <c r="H41" i="23"/>
  <c r="E42" i="23"/>
  <c r="E40" i="23"/>
  <c r="E38" i="23"/>
  <c r="E36" i="23"/>
  <c r="E34" i="23"/>
  <c r="E32" i="23"/>
  <c r="E30" i="23"/>
  <c r="E28" i="23"/>
  <c r="E26" i="23"/>
  <c r="E24" i="23"/>
  <c r="E22" i="23"/>
  <c r="E20" i="23"/>
  <c r="E18" i="23"/>
  <c r="E16" i="23"/>
  <c r="E14" i="23"/>
  <c r="E12" i="23"/>
  <c r="E10" i="23"/>
  <c r="E6" i="23"/>
  <c r="E8" i="23"/>
  <c r="E11" i="23"/>
  <c r="E15" i="23"/>
  <c r="E19" i="23"/>
  <c r="E23" i="23"/>
  <c r="E27" i="23"/>
  <c r="E31" i="23"/>
  <c r="E35" i="23"/>
  <c r="E39" i="23"/>
  <c r="K41" i="23"/>
  <c r="E42" i="21"/>
  <c r="E40" i="21"/>
  <c r="E38" i="21"/>
  <c r="E36" i="21"/>
  <c r="E34" i="21"/>
  <c r="E32" i="21"/>
  <c r="E30" i="21"/>
  <c r="E28" i="21"/>
  <c r="E26" i="21"/>
  <c r="E24" i="21"/>
  <c r="E22" i="21"/>
  <c r="E20" i="21"/>
  <c r="E18" i="21"/>
  <c r="E16" i="21"/>
  <c r="E14" i="21"/>
  <c r="E12" i="21"/>
  <c r="E10" i="21"/>
  <c r="E6" i="21"/>
  <c r="E8" i="21"/>
  <c r="E11" i="21"/>
  <c r="E15" i="21"/>
  <c r="E19" i="21"/>
  <c r="E23" i="21"/>
  <c r="E27" i="21"/>
  <c r="E31" i="21"/>
  <c r="E35" i="21"/>
  <c r="E39" i="21"/>
  <c r="E5" i="21"/>
  <c r="E7" i="21"/>
  <c r="E9" i="21"/>
  <c r="E13" i="21"/>
  <c r="E17" i="21"/>
  <c r="E21" i="21"/>
  <c r="E25" i="21"/>
  <c r="E29" i="21"/>
  <c r="E33" i="21"/>
  <c r="E37" i="21"/>
  <c r="E41" i="21"/>
  <c r="E38" i="20"/>
  <c r="E30" i="20"/>
  <c r="E22" i="20"/>
  <c r="E14" i="20"/>
  <c r="H14" i="20" s="1"/>
  <c r="E6" i="20"/>
  <c r="K6" i="20" s="1"/>
  <c r="E42" i="20"/>
  <c r="H42" i="20" s="1"/>
  <c r="E34" i="20"/>
  <c r="H34" i="20" s="1"/>
  <c r="E26" i="20"/>
  <c r="H26" i="20" s="1"/>
  <c r="E18" i="20"/>
  <c r="H18" i="20" s="1"/>
  <c r="K42" i="20"/>
  <c r="H38" i="20"/>
  <c r="H30" i="20"/>
  <c r="H10" i="20"/>
  <c r="E7" i="20"/>
  <c r="E9" i="20"/>
  <c r="E11" i="20"/>
  <c r="E13" i="20"/>
  <c r="E15" i="20"/>
  <c r="E17" i="20"/>
  <c r="E19" i="20"/>
  <c r="E21" i="20"/>
  <c r="E23" i="20"/>
  <c r="E25" i="20"/>
  <c r="E27" i="20"/>
  <c r="E29" i="20"/>
  <c r="E31" i="20"/>
  <c r="E33" i="20"/>
  <c r="E35" i="20"/>
  <c r="E37" i="20"/>
  <c r="E39" i="20"/>
  <c r="E41" i="20"/>
  <c r="E5" i="20"/>
  <c r="E40" i="20"/>
  <c r="E36" i="20"/>
  <c r="E32" i="20"/>
  <c r="E28" i="20"/>
  <c r="E24" i="20"/>
  <c r="E20" i="20"/>
  <c r="E16" i="20"/>
  <c r="E12" i="20"/>
  <c r="E8" i="20"/>
  <c r="H13" i="27" l="1"/>
  <c r="N11" i="27"/>
  <c r="H19" i="27"/>
  <c r="H9" i="27"/>
  <c r="N5" i="27"/>
  <c r="N25" i="23"/>
  <c r="N9" i="23"/>
  <c r="N33" i="23"/>
  <c r="N17" i="23"/>
  <c r="K5" i="23"/>
  <c r="K13" i="23"/>
  <c r="K29" i="23"/>
  <c r="H37" i="23"/>
  <c r="N29" i="23"/>
  <c r="H21" i="23"/>
  <c r="N13" i="23"/>
  <c r="K7" i="23"/>
  <c r="K37" i="23"/>
  <c r="K21" i="23"/>
  <c r="H7" i="23"/>
  <c r="K33" i="23"/>
  <c r="K25" i="23"/>
  <c r="K17" i="23"/>
  <c r="K9" i="23"/>
  <c r="N19" i="27"/>
  <c r="H11" i="27"/>
  <c r="K42" i="25"/>
  <c r="N42" i="25"/>
  <c r="H42" i="25"/>
  <c r="K40" i="25"/>
  <c r="N40" i="25"/>
  <c r="K36" i="25"/>
  <c r="N36" i="25"/>
  <c r="K32" i="25"/>
  <c r="N32" i="25"/>
  <c r="K28" i="25"/>
  <c r="N28" i="25"/>
  <c r="K24" i="25"/>
  <c r="N24" i="25"/>
  <c r="K20" i="25"/>
  <c r="N20" i="25"/>
  <c r="K16" i="25"/>
  <c r="N16" i="25"/>
  <c r="K12" i="25"/>
  <c r="N12" i="25"/>
  <c r="N41" i="25"/>
  <c r="K41" i="25"/>
  <c r="N37" i="25"/>
  <c r="K37" i="25"/>
  <c r="N33" i="25"/>
  <c r="K33" i="25"/>
  <c r="N29" i="25"/>
  <c r="K29" i="25"/>
  <c r="N25" i="25"/>
  <c r="K25" i="25"/>
  <c r="N21" i="25"/>
  <c r="K21" i="25"/>
  <c r="N17" i="25"/>
  <c r="K17" i="25"/>
  <c r="N13" i="25"/>
  <c r="K13" i="25"/>
  <c r="N9" i="25"/>
  <c r="K9" i="25"/>
  <c r="K10" i="25"/>
  <c r="N10" i="25"/>
  <c r="K38" i="25"/>
  <c r="N38" i="25"/>
  <c r="K34" i="25"/>
  <c r="N34" i="25"/>
  <c r="K30" i="25"/>
  <c r="N30" i="25"/>
  <c r="K26" i="25"/>
  <c r="N26" i="25"/>
  <c r="K22" i="25"/>
  <c r="N22" i="25"/>
  <c r="K18" i="25"/>
  <c r="N18" i="25"/>
  <c r="K14" i="25"/>
  <c r="N14" i="25"/>
  <c r="K6" i="25"/>
  <c r="N6" i="25"/>
  <c r="N39" i="25"/>
  <c r="K39" i="25"/>
  <c r="N35" i="25"/>
  <c r="K35" i="25"/>
  <c r="N31" i="25"/>
  <c r="K31" i="25"/>
  <c r="N27" i="25"/>
  <c r="K27" i="25"/>
  <c r="N23" i="25"/>
  <c r="K23" i="25"/>
  <c r="N19" i="25"/>
  <c r="K19" i="25"/>
  <c r="N15" i="25"/>
  <c r="K15" i="25"/>
  <c r="N11" i="25"/>
  <c r="K11" i="25"/>
  <c r="N7" i="25"/>
  <c r="K7" i="25"/>
  <c r="K8" i="25"/>
  <c r="N8" i="25"/>
  <c r="N35" i="29"/>
  <c r="H35" i="29"/>
  <c r="K35" i="29"/>
  <c r="N27" i="29"/>
  <c r="H27" i="29"/>
  <c r="K27" i="29"/>
  <c r="N19" i="29"/>
  <c r="H19" i="29"/>
  <c r="K19" i="29"/>
  <c r="N11" i="29"/>
  <c r="H11" i="29"/>
  <c r="K11" i="29"/>
  <c r="K6" i="29"/>
  <c r="N6" i="29"/>
  <c r="H6" i="29"/>
  <c r="K12" i="29"/>
  <c r="N12" i="29"/>
  <c r="H12" i="29"/>
  <c r="K16" i="29"/>
  <c r="N16" i="29"/>
  <c r="H16" i="29"/>
  <c r="K20" i="29"/>
  <c r="N20" i="29"/>
  <c r="H20" i="29"/>
  <c r="K24" i="29"/>
  <c r="N24" i="29"/>
  <c r="H24" i="29"/>
  <c r="K28" i="29"/>
  <c r="N28" i="29"/>
  <c r="H28" i="29"/>
  <c r="K32" i="29"/>
  <c r="N32" i="29"/>
  <c r="H32" i="29"/>
  <c r="K36" i="29"/>
  <c r="N36" i="29"/>
  <c r="H36" i="29"/>
  <c r="K40" i="29"/>
  <c r="N40" i="29"/>
  <c r="H40" i="29"/>
  <c r="N37" i="29"/>
  <c r="H37" i="29"/>
  <c r="K37" i="29"/>
  <c r="N29" i="29"/>
  <c r="H29" i="29"/>
  <c r="K29" i="29"/>
  <c r="N21" i="29"/>
  <c r="H21" i="29"/>
  <c r="K21" i="29"/>
  <c r="N13" i="29"/>
  <c r="H13" i="29"/>
  <c r="K13" i="29"/>
  <c r="N7" i="29"/>
  <c r="H7" i="29"/>
  <c r="K7" i="29"/>
  <c r="N42" i="27"/>
  <c r="H42" i="27"/>
  <c r="K42" i="27"/>
  <c r="N34" i="27"/>
  <c r="H34" i="27"/>
  <c r="K34" i="27"/>
  <c r="K25" i="27"/>
  <c r="N25" i="27"/>
  <c r="H25" i="27"/>
  <c r="H38" i="25"/>
  <c r="H34" i="25"/>
  <c r="H30" i="25"/>
  <c r="H26" i="25"/>
  <c r="H22" i="25"/>
  <c r="H18" i="25"/>
  <c r="H14" i="25"/>
  <c r="H6" i="25"/>
  <c r="N40" i="27"/>
  <c r="H40" i="27"/>
  <c r="K40" i="27"/>
  <c r="N32" i="27"/>
  <c r="H32" i="27"/>
  <c r="K32" i="27"/>
  <c r="N26" i="27"/>
  <c r="H26" i="27"/>
  <c r="K26" i="27"/>
  <c r="N22" i="27"/>
  <c r="H22" i="27"/>
  <c r="K22" i="27"/>
  <c r="N18" i="27"/>
  <c r="H18" i="27"/>
  <c r="K18" i="27"/>
  <c r="N14" i="27"/>
  <c r="H14" i="27"/>
  <c r="K14" i="27"/>
  <c r="N10" i="27"/>
  <c r="H10" i="27"/>
  <c r="K10" i="27"/>
  <c r="N6" i="27"/>
  <c r="H6" i="27"/>
  <c r="K6" i="27"/>
  <c r="K29" i="27"/>
  <c r="N29" i="27"/>
  <c r="H29" i="27"/>
  <c r="K33" i="27"/>
  <c r="N33" i="27"/>
  <c r="H33" i="27"/>
  <c r="K37" i="27"/>
  <c r="N37" i="27"/>
  <c r="H37" i="27"/>
  <c r="K41" i="27"/>
  <c r="N41" i="27"/>
  <c r="H41" i="27"/>
  <c r="H39" i="25"/>
  <c r="H35" i="25"/>
  <c r="H31" i="25"/>
  <c r="H27" i="25"/>
  <c r="H23" i="25"/>
  <c r="H19" i="25"/>
  <c r="H15" i="25"/>
  <c r="H11" i="25"/>
  <c r="H7" i="25"/>
  <c r="H8" i="25"/>
  <c r="N39" i="29"/>
  <c r="H39" i="29"/>
  <c r="K39" i="29"/>
  <c r="N31" i="29"/>
  <c r="H31" i="29"/>
  <c r="K31" i="29"/>
  <c r="N23" i="29"/>
  <c r="H23" i="29"/>
  <c r="K23" i="29"/>
  <c r="N15" i="29"/>
  <c r="H15" i="29"/>
  <c r="K15" i="29"/>
  <c r="K8" i="29"/>
  <c r="N8" i="29"/>
  <c r="H8" i="29"/>
  <c r="K10" i="29"/>
  <c r="H10" i="29"/>
  <c r="N10" i="29"/>
  <c r="K14" i="29"/>
  <c r="H14" i="29"/>
  <c r="N14" i="29"/>
  <c r="K18" i="29"/>
  <c r="H18" i="29"/>
  <c r="N18" i="29"/>
  <c r="K22" i="29"/>
  <c r="H22" i="29"/>
  <c r="N22" i="29"/>
  <c r="K26" i="29"/>
  <c r="H26" i="29"/>
  <c r="N26" i="29"/>
  <c r="K30" i="29"/>
  <c r="H30" i="29"/>
  <c r="N30" i="29"/>
  <c r="K34" i="29"/>
  <c r="H34" i="29"/>
  <c r="N34" i="29"/>
  <c r="K38" i="29"/>
  <c r="H38" i="29"/>
  <c r="N38" i="29"/>
  <c r="K42" i="29"/>
  <c r="H42" i="29"/>
  <c r="N42" i="29"/>
  <c r="N33" i="29"/>
  <c r="H33" i="29"/>
  <c r="K33" i="29"/>
  <c r="N25" i="29"/>
  <c r="H25" i="29"/>
  <c r="K25" i="29"/>
  <c r="N17" i="29"/>
  <c r="H17" i="29"/>
  <c r="K17" i="29"/>
  <c r="N9" i="29"/>
  <c r="H9" i="29"/>
  <c r="K9" i="29"/>
  <c r="N5" i="29"/>
  <c r="H5" i="29"/>
  <c r="K5" i="29"/>
  <c r="N38" i="27"/>
  <c r="H38" i="27"/>
  <c r="K38" i="27"/>
  <c r="N30" i="27"/>
  <c r="H30" i="27"/>
  <c r="K30" i="27"/>
  <c r="K23" i="27"/>
  <c r="N23" i="27"/>
  <c r="H23" i="27"/>
  <c r="H40" i="25"/>
  <c r="H36" i="25"/>
  <c r="H32" i="25"/>
  <c r="H28" i="25"/>
  <c r="H24" i="25"/>
  <c r="H20" i="25"/>
  <c r="H16" i="25"/>
  <c r="H12" i="25"/>
  <c r="N36" i="27"/>
  <c r="H36" i="27"/>
  <c r="K36" i="27"/>
  <c r="N28" i="27"/>
  <c r="H28" i="27"/>
  <c r="K28" i="27"/>
  <c r="N24" i="27"/>
  <c r="H24" i="27"/>
  <c r="K24" i="27"/>
  <c r="N20" i="27"/>
  <c r="H20" i="27"/>
  <c r="K20" i="27"/>
  <c r="N16" i="27"/>
  <c r="H16" i="27"/>
  <c r="K16" i="27"/>
  <c r="N12" i="27"/>
  <c r="H12" i="27"/>
  <c r="K12" i="27"/>
  <c r="N8" i="27"/>
  <c r="H8" i="27"/>
  <c r="K8" i="27"/>
  <c r="K27" i="27"/>
  <c r="H27" i="27"/>
  <c r="N27" i="27"/>
  <c r="K31" i="27"/>
  <c r="H31" i="27"/>
  <c r="N31" i="27"/>
  <c r="K35" i="27"/>
  <c r="H35" i="27"/>
  <c r="N35" i="27"/>
  <c r="K39" i="27"/>
  <c r="H39" i="27"/>
  <c r="N39" i="27"/>
  <c r="H41" i="25"/>
  <c r="H37" i="25"/>
  <c r="H33" i="25"/>
  <c r="H29" i="25"/>
  <c r="H25" i="25"/>
  <c r="H21" i="25"/>
  <c r="H17" i="25"/>
  <c r="H13" i="25"/>
  <c r="H9" i="25"/>
  <c r="K5" i="25"/>
  <c r="H5" i="25"/>
  <c r="H10" i="25"/>
  <c r="N39" i="23"/>
  <c r="H39" i="23"/>
  <c r="K39" i="23"/>
  <c r="N35" i="23"/>
  <c r="H35" i="23"/>
  <c r="K35" i="23"/>
  <c r="N31" i="23"/>
  <c r="H31" i="23"/>
  <c r="K31" i="23"/>
  <c r="N27" i="23"/>
  <c r="H27" i="23"/>
  <c r="K27" i="23"/>
  <c r="N23" i="23"/>
  <c r="H23" i="23"/>
  <c r="K23" i="23"/>
  <c r="N19" i="23"/>
  <c r="H19" i="23"/>
  <c r="K19" i="23"/>
  <c r="N15" i="23"/>
  <c r="H15" i="23"/>
  <c r="K15" i="23"/>
  <c r="N11" i="23"/>
  <c r="H11" i="23"/>
  <c r="K11" i="23"/>
  <c r="K8" i="23"/>
  <c r="N8" i="23"/>
  <c r="H8" i="23"/>
  <c r="K6" i="23"/>
  <c r="N6" i="23"/>
  <c r="H6" i="23"/>
  <c r="K10" i="23"/>
  <c r="H10" i="23"/>
  <c r="N10" i="23"/>
  <c r="K14" i="23"/>
  <c r="H14" i="23"/>
  <c r="N14" i="23"/>
  <c r="K18" i="23"/>
  <c r="H18" i="23"/>
  <c r="N18" i="23"/>
  <c r="K22" i="23"/>
  <c r="H22" i="23"/>
  <c r="N22" i="23"/>
  <c r="K26" i="23"/>
  <c r="H26" i="23"/>
  <c r="N26" i="23"/>
  <c r="K30" i="23"/>
  <c r="H30" i="23"/>
  <c r="N30" i="23"/>
  <c r="K34" i="23"/>
  <c r="H34" i="23"/>
  <c r="N34" i="23"/>
  <c r="K38" i="23"/>
  <c r="H38" i="23"/>
  <c r="N38" i="23"/>
  <c r="K42" i="23"/>
  <c r="H42" i="23"/>
  <c r="N42" i="23"/>
  <c r="K12" i="23"/>
  <c r="N12" i="23"/>
  <c r="H12" i="23"/>
  <c r="K16" i="23"/>
  <c r="N16" i="23"/>
  <c r="H16" i="23"/>
  <c r="K20" i="23"/>
  <c r="N20" i="23"/>
  <c r="H20" i="23"/>
  <c r="K24" i="23"/>
  <c r="N24" i="23"/>
  <c r="H24" i="23"/>
  <c r="K28" i="23"/>
  <c r="N28" i="23"/>
  <c r="H28" i="23"/>
  <c r="K32" i="23"/>
  <c r="N32" i="23"/>
  <c r="H32" i="23"/>
  <c r="K36" i="23"/>
  <c r="N36" i="23"/>
  <c r="H36" i="23"/>
  <c r="K40" i="23"/>
  <c r="N40" i="23"/>
  <c r="H40" i="23"/>
  <c r="N37" i="21"/>
  <c r="H37" i="21"/>
  <c r="K37" i="21"/>
  <c r="N29" i="21"/>
  <c r="H29" i="21"/>
  <c r="K29" i="21"/>
  <c r="N21" i="21"/>
  <c r="H21" i="21"/>
  <c r="K21" i="21"/>
  <c r="N13" i="21"/>
  <c r="H13" i="21"/>
  <c r="K13" i="21"/>
  <c r="K7" i="21"/>
  <c r="N7" i="21"/>
  <c r="H7" i="21"/>
  <c r="N39" i="21"/>
  <c r="H39" i="21"/>
  <c r="K39" i="21"/>
  <c r="N31" i="21"/>
  <c r="H31" i="21"/>
  <c r="K31" i="21"/>
  <c r="N23" i="21"/>
  <c r="H23" i="21"/>
  <c r="K23" i="21"/>
  <c r="N15" i="21"/>
  <c r="H15" i="21"/>
  <c r="K15" i="21"/>
  <c r="N8" i="21"/>
  <c r="H8" i="21"/>
  <c r="K8" i="21"/>
  <c r="K10" i="21"/>
  <c r="N10" i="21"/>
  <c r="H10" i="21"/>
  <c r="K14" i="21"/>
  <c r="N14" i="21"/>
  <c r="H14" i="21"/>
  <c r="K18" i="21"/>
  <c r="N18" i="21"/>
  <c r="H18" i="21"/>
  <c r="K22" i="21"/>
  <c r="N22" i="21"/>
  <c r="H22" i="21"/>
  <c r="K26" i="21"/>
  <c r="N26" i="21"/>
  <c r="H26" i="21"/>
  <c r="K30" i="21"/>
  <c r="N30" i="21"/>
  <c r="H30" i="21"/>
  <c r="K34" i="21"/>
  <c r="N34" i="21"/>
  <c r="H34" i="21"/>
  <c r="K38" i="21"/>
  <c r="N38" i="21"/>
  <c r="H38" i="21"/>
  <c r="K42" i="21"/>
  <c r="N42" i="21"/>
  <c r="H42" i="21"/>
  <c r="N41" i="21"/>
  <c r="H41" i="21"/>
  <c r="K41" i="21"/>
  <c r="N33" i="21"/>
  <c r="H33" i="21"/>
  <c r="K33" i="21"/>
  <c r="N25" i="21"/>
  <c r="H25" i="21"/>
  <c r="K25" i="21"/>
  <c r="N17" i="21"/>
  <c r="H17" i="21"/>
  <c r="K17" i="21"/>
  <c r="N9" i="21"/>
  <c r="H9" i="21"/>
  <c r="K9" i="21"/>
  <c r="K5" i="21"/>
  <c r="N5" i="21"/>
  <c r="H5" i="21"/>
  <c r="N35" i="21"/>
  <c r="H35" i="21"/>
  <c r="K35" i="21"/>
  <c r="N27" i="21"/>
  <c r="H27" i="21"/>
  <c r="K27" i="21"/>
  <c r="N19" i="21"/>
  <c r="H19" i="21"/>
  <c r="K19" i="21"/>
  <c r="N11" i="21"/>
  <c r="H11" i="21"/>
  <c r="K11" i="21"/>
  <c r="N6" i="21"/>
  <c r="H6" i="21"/>
  <c r="K6" i="21"/>
  <c r="K12" i="21"/>
  <c r="H12" i="21"/>
  <c r="N12" i="21"/>
  <c r="K16" i="21"/>
  <c r="H16" i="21"/>
  <c r="N16" i="21"/>
  <c r="K20" i="21"/>
  <c r="H20" i="21"/>
  <c r="N20" i="21"/>
  <c r="K24" i="21"/>
  <c r="H24" i="21"/>
  <c r="N24" i="21"/>
  <c r="K28" i="21"/>
  <c r="H28" i="21"/>
  <c r="N28" i="21"/>
  <c r="K32" i="21"/>
  <c r="H32" i="21"/>
  <c r="N32" i="21"/>
  <c r="K36" i="21"/>
  <c r="H36" i="21"/>
  <c r="N36" i="21"/>
  <c r="K40" i="21"/>
  <c r="H40" i="21"/>
  <c r="N40" i="21"/>
  <c r="H6" i="20"/>
  <c r="H22" i="20"/>
  <c r="N42" i="20"/>
  <c r="N6" i="20"/>
  <c r="H12" i="20"/>
  <c r="H20" i="20"/>
  <c r="H28" i="20"/>
  <c r="H36" i="20"/>
  <c r="N5" i="20"/>
  <c r="K5" i="20"/>
  <c r="H5" i="20"/>
  <c r="H39" i="20"/>
  <c r="N39" i="20"/>
  <c r="K39" i="20"/>
  <c r="H35" i="20"/>
  <c r="H31" i="20"/>
  <c r="H27" i="20"/>
  <c r="H23" i="20"/>
  <c r="H19" i="20"/>
  <c r="H15" i="20"/>
  <c r="H11" i="20"/>
  <c r="H7" i="20"/>
  <c r="H8" i="20"/>
  <c r="H16" i="20"/>
  <c r="H24" i="20"/>
  <c r="H32" i="20"/>
  <c r="K40" i="20"/>
  <c r="N40" i="20"/>
  <c r="H40" i="20"/>
  <c r="H41" i="20"/>
  <c r="N41" i="20"/>
  <c r="K41" i="20"/>
  <c r="H37" i="20"/>
  <c r="H33" i="20"/>
  <c r="H29" i="20"/>
  <c r="H25" i="20"/>
  <c r="H21" i="20"/>
  <c r="H17" i="20"/>
  <c r="H13" i="20"/>
  <c r="H9" i="20"/>
  <c r="I42" i="19" l="1"/>
  <c r="R42" i="20" s="1"/>
  <c r="H42" i="19"/>
  <c r="Q42" i="20" s="1"/>
  <c r="I41" i="19"/>
  <c r="R41" i="20" s="1"/>
  <c r="H41" i="19"/>
  <c r="Q41" i="20" s="1"/>
  <c r="I40" i="19"/>
  <c r="R40" i="20" s="1"/>
  <c r="H40" i="19"/>
  <c r="Q40" i="20" s="1"/>
  <c r="I39" i="19"/>
  <c r="R39" i="20" s="1"/>
  <c r="H39" i="19"/>
  <c r="Q39" i="20" s="1"/>
  <c r="I38" i="19"/>
  <c r="R38" i="20" s="1"/>
  <c r="N38" i="20" s="1"/>
  <c r="H38" i="19"/>
  <c r="Q38" i="20" s="1"/>
  <c r="K38" i="20" s="1"/>
  <c r="I37" i="19"/>
  <c r="R37" i="20" s="1"/>
  <c r="N37" i="20" s="1"/>
  <c r="H37" i="19"/>
  <c r="Q37" i="20" s="1"/>
  <c r="K37" i="20" s="1"/>
  <c r="I36" i="19"/>
  <c r="R36" i="20" s="1"/>
  <c r="N36" i="20" s="1"/>
  <c r="H36" i="19"/>
  <c r="Q36" i="20" s="1"/>
  <c r="K36" i="20" s="1"/>
  <c r="I35" i="19"/>
  <c r="R35" i="20" s="1"/>
  <c r="N35" i="20" s="1"/>
  <c r="H35" i="19"/>
  <c r="Q35" i="20" s="1"/>
  <c r="K35" i="20" s="1"/>
  <c r="I34" i="19"/>
  <c r="R34" i="20" s="1"/>
  <c r="N34" i="20" s="1"/>
  <c r="H34" i="19"/>
  <c r="Q34" i="20" s="1"/>
  <c r="K34" i="20" s="1"/>
  <c r="I33" i="19"/>
  <c r="R33" i="20" s="1"/>
  <c r="N33" i="20" s="1"/>
  <c r="H33" i="19"/>
  <c r="Q33" i="20" s="1"/>
  <c r="K33" i="20" s="1"/>
  <c r="I32" i="19"/>
  <c r="R32" i="20" s="1"/>
  <c r="N32" i="20" s="1"/>
  <c r="H32" i="19"/>
  <c r="Q32" i="20" s="1"/>
  <c r="K32" i="20" s="1"/>
  <c r="I31" i="19"/>
  <c r="R31" i="20" s="1"/>
  <c r="N31" i="20" s="1"/>
  <c r="H31" i="19"/>
  <c r="Q31" i="20" s="1"/>
  <c r="K31" i="20" s="1"/>
  <c r="I30" i="19"/>
  <c r="R30" i="20" s="1"/>
  <c r="N30" i="20" s="1"/>
  <c r="H30" i="19"/>
  <c r="Q30" i="20" s="1"/>
  <c r="K30" i="20" s="1"/>
  <c r="I29" i="19"/>
  <c r="R29" i="20" s="1"/>
  <c r="N29" i="20" s="1"/>
  <c r="H29" i="19"/>
  <c r="Q29" i="20" s="1"/>
  <c r="K29" i="20" s="1"/>
  <c r="I28" i="19"/>
  <c r="R28" i="20" s="1"/>
  <c r="N28" i="20" s="1"/>
  <c r="H28" i="19"/>
  <c r="Q28" i="20" s="1"/>
  <c r="K28" i="20" s="1"/>
  <c r="I27" i="19"/>
  <c r="R27" i="20" s="1"/>
  <c r="N27" i="20" s="1"/>
  <c r="H27" i="19"/>
  <c r="Q27" i="20" s="1"/>
  <c r="K27" i="20" s="1"/>
  <c r="I26" i="19"/>
  <c r="R26" i="20" s="1"/>
  <c r="N26" i="20" s="1"/>
  <c r="H26" i="19"/>
  <c r="Q26" i="20" s="1"/>
  <c r="K26" i="20" s="1"/>
  <c r="I25" i="19"/>
  <c r="R25" i="20" s="1"/>
  <c r="N25" i="20" s="1"/>
  <c r="H25" i="19"/>
  <c r="Q25" i="20" s="1"/>
  <c r="K25" i="20" s="1"/>
  <c r="I24" i="19"/>
  <c r="R24" i="20" s="1"/>
  <c r="N24" i="20" s="1"/>
  <c r="H24" i="19"/>
  <c r="Q24" i="20" s="1"/>
  <c r="K24" i="20" s="1"/>
  <c r="I23" i="19"/>
  <c r="R23" i="20" s="1"/>
  <c r="N23" i="20" s="1"/>
  <c r="H23" i="19"/>
  <c r="Q23" i="20" s="1"/>
  <c r="K23" i="20" s="1"/>
  <c r="I22" i="19"/>
  <c r="R22" i="20" s="1"/>
  <c r="N22" i="20" s="1"/>
  <c r="H22" i="19"/>
  <c r="Q22" i="20" s="1"/>
  <c r="K22" i="20" s="1"/>
  <c r="I21" i="19"/>
  <c r="R21" i="20" s="1"/>
  <c r="N21" i="20" s="1"/>
  <c r="H21" i="19"/>
  <c r="Q21" i="20" s="1"/>
  <c r="K21" i="20" s="1"/>
  <c r="I20" i="19"/>
  <c r="R20" i="20" s="1"/>
  <c r="N20" i="20" s="1"/>
  <c r="H20" i="19"/>
  <c r="Q20" i="20" s="1"/>
  <c r="K20" i="20" s="1"/>
  <c r="I19" i="19"/>
  <c r="R19" i="20" s="1"/>
  <c r="N19" i="20" s="1"/>
  <c r="H19" i="19"/>
  <c r="Q19" i="20" s="1"/>
  <c r="K19" i="20" s="1"/>
  <c r="I18" i="19"/>
  <c r="R18" i="20" s="1"/>
  <c r="N18" i="20" s="1"/>
  <c r="H18" i="19"/>
  <c r="Q18" i="20" s="1"/>
  <c r="K18" i="20" s="1"/>
  <c r="I17" i="19"/>
  <c r="R17" i="20" s="1"/>
  <c r="N17" i="20" s="1"/>
  <c r="H17" i="19"/>
  <c r="Q17" i="20" s="1"/>
  <c r="K17" i="20" s="1"/>
  <c r="I16" i="19"/>
  <c r="R16" i="20" s="1"/>
  <c r="N16" i="20" s="1"/>
  <c r="H16" i="19"/>
  <c r="Q16" i="20" s="1"/>
  <c r="K16" i="20" s="1"/>
  <c r="I15" i="19"/>
  <c r="R15" i="20" s="1"/>
  <c r="N15" i="20" s="1"/>
  <c r="H15" i="19"/>
  <c r="Q15" i="20" s="1"/>
  <c r="K15" i="20" s="1"/>
  <c r="I14" i="19"/>
  <c r="R14" i="20" s="1"/>
  <c r="N14" i="20" s="1"/>
  <c r="H14" i="19"/>
  <c r="Q14" i="20" s="1"/>
  <c r="K14" i="20" s="1"/>
  <c r="I13" i="19"/>
  <c r="R13" i="20" s="1"/>
  <c r="N13" i="20" s="1"/>
  <c r="H13" i="19"/>
  <c r="Q13" i="20" s="1"/>
  <c r="K13" i="20" s="1"/>
  <c r="I12" i="19"/>
  <c r="R12" i="20" s="1"/>
  <c r="N12" i="20" s="1"/>
  <c r="H12" i="19"/>
  <c r="Q12" i="20" s="1"/>
  <c r="K12" i="20" s="1"/>
  <c r="I11" i="19"/>
  <c r="R11" i="20" s="1"/>
  <c r="N11" i="20" s="1"/>
  <c r="H11" i="19"/>
  <c r="Q11" i="20" s="1"/>
  <c r="K11" i="20" s="1"/>
  <c r="I10" i="19"/>
  <c r="R10" i="20" s="1"/>
  <c r="N10" i="20" s="1"/>
  <c r="H10" i="19"/>
  <c r="Q10" i="20" s="1"/>
  <c r="K10" i="20" s="1"/>
  <c r="I9" i="19"/>
  <c r="R9" i="20" s="1"/>
  <c r="N9" i="20" s="1"/>
  <c r="H9" i="19"/>
  <c r="Q9" i="20" s="1"/>
  <c r="K9" i="20" s="1"/>
  <c r="I8" i="19"/>
  <c r="R8" i="20" s="1"/>
  <c r="N8" i="20" s="1"/>
  <c r="H8" i="19"/>
  <c r="Q8" i="20" s="1"/>
  <c r="K8" i="20" s="1"/>
  <c r="I7" i="19"/>
  <c r="R7" i="20" s="1"/>
  <c r="N7" i="20" s="1"/>
  <c r="H7" i="19"/>
  <c r="Q7" i="20" s="1"/>
  <c r="K7" i="20" s="1"/>
  <c r="I6" i="19"/>
  <c r="R6" i="20" s="1"/>
  <c r="H6" i="19"/>
  <c r="Q6" i="20" s="1"/>
  <c r="I5" i="19"/>
  <c r="R5" i="20" s="1"/>
  <c r="H5" i="19"/>
  <c r="Q5" i="20" s="1"/>
</calcChain>
</file>

<file path=xl/sharedStrings.xml><?xml version="1.0" encoding="utf-8"?>
<sst xmlns="http://schemas.openxmlformats.org/spreadsheetml/2006/main" count="251" uniqueCount="71">
  <si>
    <t>Norte</t>
  </si>
  <si>
    <t>Centro</t>
  </si>
  <si>
    <t>Alentejo</t>
  </si>
  <si>
    <t>Algarve</t>
  </si>
  <si>
    <t>Setores Ferroviário, Portuário e Aeroportuário</t>
  </si>
  <si>
    <t>Investimento em Infraestruturas Ferroviárias por NUTS II</t>
  </si>
  <si>
    <t>Investimento em Infraestruturas Portuárias por NUTS II</t>
  </si>
  <si>
    <t>Investimento em Infraestruturas Aeroportuárias por NUTS II</t>
  </si>
  <si>
    <t>Periodicidade</t>
  </si>
  <si>
    <t>Anual</t>
  </si>
  <si>
    <t>Nome da série</t>
  </si>
  <si>
    <t>CN Anuais (dados encadeados em volume - base 2011) - FBCF</t>
  </si>
  <si>
    <t>CN Anuais (dados encadeados em volume - base 2011) - PIB</t>
  </si>
  <si>
    <t>CN Anuais (preços correntes) - FBCF</t>
  </si>
  <si>
    <t>CN Anuais (preços correntes) - PIB</t>
  </si>
  <si>
    <t>Descrição da série</t>
  </si>
  <si>
    <t>Contas Nacionais Anuais (dados encadeados em volume - base 2011) - FBCF</t>
  </si>
  <si>
    <t>Contas Nacionais Anuais (dados encadeados em volume - base 2011) - PIB</t>
  </si>
  <si>
    <t>Contas Nacionais Anuais (preços correntes) - FBCF</t>
  </si>
  <si>
    <t>Contas Nacionais Anuais (preços correntes) - PIB</t>
  </si>
  <si>
    <t>Fonte</t>
  </si>
  <si>
    <t>Instituto Nacional de Estatística e Banco de Portugal</t>
  </si>
  <si>
    <t>Potenciação</t>
  </si>
  <si>
    <t>10^6</t>
  </si>
  <si>
    <t>Unidade de medida</t>
  </si>
  <si>
    <t>Euros</t>
  </si>
  <si>
    <t>Método de cálculo</t>
  </si>
  <si>
    <t>Dados Encadeados em Volume</t>
  </si>
  <si>
    <t>Preços correntes</t>
  </si>
  <si>
    <t>Método de conversão para periodicidade superior</t>
  </si>
  <si>
    <t>Somatório</t>
  </si>
  <si>
    <t>Natureza</t>
  </si>
  <si>
    <t>Fluxos</t>
  </si>
  <si>
    <t>Informação disponível em:</t>
  </si>
  <si>
    <t>Continente</t>
  </si>
  <si>
    <t>Lisboa e 
Vale do Tejo</t>
  </si>
  <si>
    <t>Nota:
A soma das regiões pode não coincidir com a soma do Continente por questões de arredondamentos.</t>
  </si>
  <si>
    <t>valores correntes em mil euros</t>
  </si>
  <si>
    <t>Portugal</t>
  </si>
  <si>
    <t>FBCF</t>
  </si>
  <si>
    <t>PIB</t>
  </si>
  <si>
    <t>Escolha a região que deseja:</t>
  </si>
  <si>
    <t>Valor</t>
  </si>
  <si>
    <t>Peso no Continente</t>
  </si>
  <si>
    <t>Peso no FBCF</t>
  </si>
  <si>
    <t>Peso no PIB</t>
  </si>
  <si>
    <t>Nota:
A soma das regiões pode não coincidir com a soma do Continente por questões de arredondamentos.
A conversão de dados correntes em dados encadeados em volume é da inteira responsabilidade do GEE, e foi feita aplicando o deflator do FBCF de Portugal aos valores do investimento em infraestruturas.</t>
  </si>
  <si>
    <t>GEE</t>
  </si>
  <si>
    <t>Índice</t>
  </si>
  <si>
    <t>2011=100</t>
  </si>
  <si>
    <t>Deflator da FBCF</t>
  </si>
  <si>
    <t>CN Anuais</t>
  </si>
  <si>
    <t>Deflator do PIB</t>
  </si>
  <si>
    <t>Índíce</t>
  </si>
  <si>
    <t>Investimento em Infraestruturas Ferroviárias - Preços Correntes</t>
  </si>
  <si>
    <t>Investimento em Infraestruturas Portuárias  - Preços Correntes</t>
  </si>
  <si>
    <t>Investimento em Infraestruturas Aeroportuárias  - Preços Correntes</t>
  </si>
  <si>
    <t>Investimento em Infraestruturas Ferroviárias - Dados Encadeados em volume</t>
  </si>
  <si>
    <t>Investimento em Infraestruturas Portuárias - Dados Encadeados em volume</t>
  </si>
  <si>
    <t>Investimento em Infraestruturas Aeroportuárias - Dados Encadeados em volume</t>
  </si>
  <si>
    <t>Base de Dados de Investimentos em Infraestruturas em Portugal Continental desagregados por NUTS II</t>
  </si>
  <si>
    <t>Tabela de dados</t>
  </si>
  <si>
    <t>Gráficos</t>
  </si>
  <si>
    <t>dados encadeados em volume (ano de referência = 2011) - valores em mil euros</t>
  </si>
  <si>
    <t>Fonte: GEE, a partir de:
Infraestruturas do Continente: INE, Estatísticas dos transportes (1978 e seguintes) e "Investimentos em Infraestruturas em Portugal" de Alfredo Marvão Pereira e Rui Marvão Pereira, da Fundação Francisco Manuel dos Santos (1978-2011). 
Infraestruturas regionais: "Investimentos em Infraestruturas em Portugal" de Alfredo Marvão Pereira e Rui Marvão Pereira, da Fundação Francisco Manuel dos Santos (1978-2011).
FBCF e PIB: Séries Longas do Banco de Portugal.</t>
  </si>
  <si>
    <t>Fonte: GEE, a partir de: 
Infraestruturas do Continente: INE, Estatísticas dos transportes (1978 até 2009), "Investimentos em Infraestruturas em Portugal" de Alfredo Marvão Pereira e Rui Marvão Pereira, da Fundação Francisco Manuel dos Santos (1978-2011) e Relatórios e Contas das Administrações Portuárias (2010 a 2015).
Infraestruturas regionais: "Investimentos em Infraestruturas em Portugal" de Alfredo Marvão Pereira e Rui Marvão Pereira, da Fundação Francisco Manuel dos Santos (1978-2011) e Relatórios e Contas das Administrações Portuárias (2010 a 2015).
FBCF e PIB: Séries Longas do Banco de Portugal.</t>
  </si>
  <si>
    <t>Fonte: GEE, a partir de: 
Infraestruturas do Continente: INE, Estatísticas dos transportes (1978 até 2015), "Investimentos em Infraestruturas em Portugal" de Alfredo Marvão Pereira e Rui Marvão Pereira, da Fundação Francisco Manuel dos Santos (1978-2011) e Relatórios e Contas da Empresa de Desenvolvimento do Aeroporto de Beja (2006 a 2010).
Infraestruturas regionais: INE, Estatísticas dos transportes (1978 até 2015), "Investimentos em Infraestruturas em Portugal" de Alfredo Marvão Pereira e Rui Marvão Pereira, da Fundação Francisco Manuel dos Santos (1978-2011) e Relatórios e Contas da Empresa de Desenvolvimento do Aeroporto de Beja (2006 a 2010).
FBCF e PIB: Séries Longas do Banco de Portugal.</t>
  </si>
  <si>
    <t>Fonte: GEE, a partir de: 
Infraestruturas do Continente: INE, Estatísticas dos transportes (1978 e seguintes) e "Investimentos em Infraestruturas em Portugal" de Alfredo Marvão Pereira e Rui Marvão Pereira, da Fundação Francisco Manuel dos Santos (1978-2011). 
Infraestruturas regionais: "Investimentos em Infraestruturas em Portugal" de Alfredo Marvão Pereira e Rui Marvão Pereira, da Fundação Francisco Manuel dos Santos (1978-2011).
FBCF e PIB: Séries Longas do Banco de Portugal.</t>
  </si>
  <si>
    <t>Fonte: GEE, a partir de: 
Infraestruturas do Continente: INE, Estatísticas dos transportes (1978 e seguintes) e "Investimentos em Infraestruturas em Portugal" de Alfredo Marvão Pereira e Rui Marvão Pereira, da Fundação Francisco Manuel dos Santos (1978-2011). 
Infraestruturas regionais: "Investimentos em Infraestruturas em Portugal" de Alfredo Marvão Pereira e Rui Marvão Pereira, da Fundação Francisco Manuel dos Santos (1978-2011).
FBCF e PIB: Séries Longas do Banco de Portugal.
Nota:
A conversão de dados correntes em dados encadeados em volume é da inteira responsabilidade do GEE, e foi feita aplicando o deflator do FBCF de Portugal aos valores do investimento em infraestruturas.</t>
  </si>
  <si>
    <t>Fonte: GEE, a partir de: 
Infraestruturas do Continente: INE, Estatísticas dos transportes (1978 até 2009), "Investimentos em Infraestruturas em Portugal" de Alfredo Marvão Pereira e Rui Marvão Pereira, da Fundação Francisco Manuel dos Santos (1978-2011) e Relatórios e Contas das Administrações Portuárias (2010 a 2015).
Infraestruturas regionais: "Investimentos em Infraestruturas em Portugal" de Alfredo Marvão Pereira e Rui Marvão Pereira, da Fundação Francisco Manuel dos Santos (1978-2011) e Relatórios e Contas das Administrações Portuárias (2010 a 2015).
FBCF e PIB: Séries Longas do Banco de Portugal.
Nota:
A conversão de dados correntes em dados encadeados em volume é da inteira responsabilidade do GEE, e foi feita aplicando o deflator do FBCF de Portugal aos valores do investimento em infraestruturas.</t>
  </si>
  <si>
    <t>Fonte: GEE, a partir de: 
Infraestruturas do Continente: INE, Estatísticas dos transportes (1978 até 2015), "Investimentos em Infraestruturas em Portugal" de Alfredo Marvão Pereira e Rui Marvão Pereira, da Fundação Francisco Manuel dos Santos (1978-2011) e Relatórios e Contas da Empresa de Desenvolvimento do Aeroporto de Beja (2006 a 2010).
Infraestruturas regionais: INE, Estatísticas dos transportes (1978 até 2015), "Investimentos em Infraestruturas em Portugal" de Alfredo Marvão Pereira e Rui Marvão Pereira, da Fundação Francisco Manuel dos Santos (1978-2011) e Relatórios e Contas da Empresa de Desenvolvimento do Aeroporto de Beja (2006 a 2010).
FBCF e PIB: Séries Longas do Banco de Portugal.
Nota:
A conversão de dados correntes em dados encadeados em volume é da inteira responsabilidade do GEE, e foi feita aplicando o deflator do FBCF de Portugal aos valores do investimento em infraestruturas.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</si>
</sst>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.0"/>
    <numFmt numFmtId="165" formatCode="dd/mmm/yy_)"/>
  </numFmts>
  <fonts count="28" x14ac:knownFonts="1"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Arial"/>
      <family val="2"/>
    </font>
    <font>
      <b/>
      <sz val="8"/>
      <name val="Times New Roman"/>
      <family val="1"/>
    </font>
    <font>
      <sz val="8"/>
      <name val="Times New Roman"/>
      <family val="1"/>
    </font>
    <font>
      <u/>
      <sz val="10"/>
      <color indexed="58"/>
      <name val="Arial"/>
      <family val="2"/>
    </font>
    <font>
      <u/>
      <sz val="10"/>
      <color theme="10"/>
      <name val="Arial"/>
      <family val="2"/>
    </font>
    <font>
      <sz val="12"/>
      <name val="Helv"/>
    </font>
    <font>
      <sz val="8"/>
      <name val="Arial"/>
      <family val="2"/>
    </font>
    <font>
      <b/>
      <sz val="16"/>
      <name val="Times New Roman"/>
      <family val="1"/>
    </font>
    <font>
      <sz val="11"/>
      <color theme="6" tint="-0.249977111117893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rgb="FF333333"/>
      <name val="Verdana"/>
      <family val="2"/>
    </font>
    <font>
      <sz val="8"/>
      <color rgb="FF333333"/>
      <name val="Verdana"/>
      <family val="2"/>
    </font>
    <font>
      <sz val="11"/>
      <color rgb="FF333333"/>
      <name val="Verdana"/>
      <family val="2"/>
    </font>
    <font>
      <sz val="10"/>
      <name val="Times New Roman"/>
      <family val="1"/>
    </font>
    <font>
      <i/>
      <sz val="11"/>
      <name val="Calibri"/>
      <family val="2"/>
      <scheme val="minor"/>
    </font>
    <font>
      <b/>
      <sz val="16"/>
      <color theme="3"/>
      <name val="Calibri"/>
      <family val="2"/>
      <scheme val="minor"/>
    </font>
    <font>
      <b/>
      <sz val="16"/>
      <color rgb="FF002060"/>
      <name val="Calibri"/>
      <family val="2"/>
      <scheme val="minor"/>
    </font>
    <font>
      <b/>
      <i/>
      <sz val="12"/>
      <color rgb="FF002060"/>
      <name val="Calibri"/>
      <family val="2"/>
      <scheme val="minor"/>
    </font>
    <font>
      <b/>
      <sz val="10"/>
      <color rgb="FF002060"/>
      <name val="Calibri"/>
      <family val="2"/>
      <scheme val="minor"/>
    </font>
    <font>
      <sz val="11"/>
      <color rgb="FF00206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rgb="FF002060"/>
      <name val="Calibri"/>
      <family val="2"/>
      <scheme val="minor"/>
    </font>
    <font>
      <b/>
      <i/>
      <sz val="14"/>
      <color rgb="FF002060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mediumGray"/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98999B"/>
      </left>
      <right style="medium">
        <color rgb="FFCCCCCC"/>
      </right>
      <top style="medium">
        <color rgb="FF98999B"/>
      </top>
      <bottom/>
      <diagonal/>
    </border>
    <border>
      <left style="medium">
        <color rgb="FFCCCCCC"/>
      </left>
      <right style="medium">
        <color rgb="FFCCCCCC"/>
      </right>
      <top style="medium">
        <color rgb="FF98999B"/>
      </top>
      <bottom/>
      <diagonal/>
    </border>
    <border>
      <left/>
      <right/>
      <top style="medium">
        <color rgb="FF98999B"/>
      </top>
      <bottom/>
      <diagonal/>
    </border>
    <border>
      <left/>
      <right style="medium">
        <color rgb="FF98999B"/>
      </right>
      <top style="medium">
        <color rgb="FF98999B"/>
      </top>
      <bottom/>
      <diagonal/>
    </border>
    <border>
      <left style="medium">
        <color rgb="FF98999B"/>
      </left>
      <right style="medium">
        <color rgb="FFCCCCCC"/>
      </right>
      <top/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  <border>
      <left/>
      <right style="medium">
        <color rgb="FF98999B"/>
      </right>
      <top/>
      <bottom/>
      <diagonal/>
    </border>
    <border>
      <left style="medium">
        <color rgb="FF98999B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8999B"/>
      </left>
      <right style="medium">
        <color rgb="FFCCCCCC"/>
      </right>
      <top style="medium">
        <color rgb="FFCCCCCC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/>
      <diagonal/>
    </border>
    <border>
      <left style="medium">
        <color rgb="FFCCCCCC"/>
      </left>
      <right style="medium">
        <color rgb="FF98999B"/>
      </right>
      <top style="medium">
        <color rgb="FFCCCCCC"/>
      </top>
      <bottom/>
      <diagonal/>
    </border>
    <border>
      <left style="medium">
        <color rgb="FFCCCCCC"/>
      </left>
      <right style="medium">
        <color rgb="FF98999B"/>
      </right>
      <top/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98999B"/>
      </right>
      <top style="medium">
        <color rgb="FFCCCCCC"/>
      </top>
      <bottom style="medium">
        <color rgb="FFCCCCCC"/>
      </bottom>
      <diagonal/>
    </border>
    <border>
      <left style="medium">
        <color rgb="FF98999B"/>
      </left>
      <right style="medium">
        <color rgb="FFCCCCCC"/>
      </right>
      <top/>
      <bottom style="medium">
        <color rgb="FF98999B"/>
      </bottom>
      <diagonal/>
    </border>
    <border>
      <left style="medium">
        <color rgb="FFCCCCCC"/>
      </left>
      <right style="medium">
        <color rgb="FFCCCCCC"/>
      </right>
      <top/>
      <bottom style="medium">
        <color rgb="FF98999B"/>
      </bottom>
      <diagonal/>
    </border>
    <border>
      <left/>
      <right/>
      <top/>
      <bottom style="medium">
        <color rgb="FF98999B"/>
      </bottom>
      <diagonal/>
    </border>
    <border>
      <left/>
      <right style="medium">
        <color rgb="FF98999B"/>
      </right>
      <top/>
      <bottom style="medium">
        <color rgb="FF98999B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9"/>
      </left>
      <right/>
      <top style="thin">
        <color theme="0"/>
      </top>
      <bottom style="thin">
        <color theme="0"/>
      </bottom>
      <diagonal/>
    </border>
    <border>
      <left style="hair">
        <color theme="3"/>
      </left>
      <right/>
      <top style="thin">
        <color theme="0"/>
      </top>
      <bottom/>
      <diagonal/>
    </border>
    <border>
      <left/>
      <right/>
      <top/>
      <bottom style="medium">
        <color theme="3"/>
      </bottom>
      <diagonal/>
    </border>
    <border>
      <left/>
      <right/>
      <top style="medium">
        <color theme="3"/>
      </top>
      <bottom/>
      <diagonal/>
    </border>
    <border>
      <left style="thin">
        <color theme="0"/>
      </left>
      <right style="medium">
        <color indexed="9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medium">
        <color indexed="9"/>
      </left>
      <right/>
      <top/>
      <bottom style="thin">
        <color theme="0"/>
      </bottom>
      <diagonal/>
    </border>
  </borders>
  <cellStyleXfs count="121">
    <xf numFmtId="0" fontId="0" fillId="0" borderId="0"/>
    <xf numFmtId="0" fontId="1" fillId="0" borderId="0"/>
    <xf numFmtId="0" fontId="2" fillId="0" borderId="0"/>
    <xf numFmtId="0" fontId="3" fillId="0" borderId="2" applyNumberFormat="0" applyBorder="0" applyProtection="0">
      <alignment horizontal="center"/>
    </xf>
    <xf numFmtId="43" fontId="2" fillId="0" borderId="0" applyFont="0" applyFill="0" applyBorder="0" applyAlignment="0" applyProtection="0"/>
    <xf numFmtId="0" fontId="4" fillId="0" borderId="0" applyFill="0" applyBorder="0" applyProtection="0"/>
    <xf numFmtId="0" fontId="5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44" fontId="2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2" borderId="1" applyNumberFormat="0" applyBorder="0" applyProtection="0">
      <alignment horizontal="center"/>
    </xf>
    <xf numFmtId="9" fontId="2" fillId="0" borderId="0" applyFont="0" applyFill="0" applyBorder="0" applyAlignment="0" applyProtection="0"/>
    <xf numFmtId="0" fontId="9" fillId="0" borderId="0" applyNumberFormat="0" applyFill="0" applyProtection="0"/>
    <xf numFmtId="0" fontId="3" fillId="0" borderId="0" applyNumberFormat="0" applyFill="0" applyBorder="0" applyProtection="0">
      <alignment horizontal="left"/>
    </xf>
    <xf numFmtId="0" fontId="17" fillId="0" borderId="0"/>
    <xf numFmtId="0" fontId="24" fillId="0" borderId="0" applyNumberFormat="0" applyFill="0" applyBorder="0" applyAlignment="0" applyProtection="0"/>
  </cellStyleXfs>
  <cellXfs count="69">
    <xf numFmtId="0" fontId="0" fillId="0" borderId="0" xfId="0"/>
    <xf numFmtId="3" fontId="0" fillId="0" borderId="0" xfId="0" applyNumberFormat="1"/>
    <xf numFmtId="0" fontId="0" fillId="0" borderId="0" xfId="0" applyAlignment="1">
      <alignment horizontal="center"/>
    </xf>
    <xf numFmtId="10" fontId="0" fillId="0" borderId="0" xfId="0" applyNumberFormat="1"/>
    <xf numFmtId="0" fontId="16" fillId="0" borderId="5" xfId="0" applyFont="1" applyBorder="1"/>
    <xf numFmtId="0" fontId="16" fillId="0" borderId="6" xfId="0" applyFont="1" applyBorder="1"/>
    <xf numFmtId="0" fontId="16" fillId="0" borderId="0" xfId="0" applyFont="1"/>
    <xf numFmtId="0" fontId="16" fillId="0" borderId="9" xfId="0" applyFont="1" applyBorder="1"/>
    <xf numFmtId="0" fontId="15" fillId="3" borderId="10" xfId="0" applyFont="1" applyFill="1" applyBorder="1" applyAlignment="1">
      <alignment horizontal="left" vertical="center" wrapText="1"/>
    </xf>
    <xf numFmtId="0" fontId="15" fillId="3" borderId="15" xfId="0" applyFont="1" applyFill="1" applyBorder="1" applyAlignment="1">
      <alignment horizontal="left" vertical="center" wrapText="1"/>
    </xf>
    <xf numFmtId="0" fontId="15" fillId="3" borderId="16" xfId="0" applyFont="1" applyFill="1" applyBorder="1" applyAlignment="1">
      <alignment horizontal="left" vertical="center" wrapText="1"/>
    </xf>
    <xf numFmtId="14" fontId="15" fillId="3" borderId="10" xfId="0" applyNumberFormat="1" applyFont="1" applyFill="1" applyBorder="1" applyAlignment="1">
      <alignment horizontal="left" vertical="center" wrapText="1"/>
    </xf>
    <xf numFmtId="0" fontId="16" fillId="0" borderId="19" xfId="0" applyFont="1" applyBorder="1"/>
    <xf numFmtId="0" fontId="16" fillId="0" borderId="20" xfId="0" applyFont="1" applyBorder="1"/>
    <xf numFmtId="164" fontId="15" fillId="3" borderId="15" xfId="0" applyNumberFormat="1" applyFont="1" applyFill="1" applyBorder="1" applyAlignment="1">
      <alignment vertical="center" wrapText="1"/>
    </xf>
    <xf numFmtId="164" fontId="15" fillId="3" borderId="16" xfId="0" applyNumberFormat="1" applyFont="1" applyFill="1" applyBorder="1" applyAlignment="1">
      <alignment vertical="center" wrapText="1"/>
    </xf>
    <xf numFmtId="0" fontId="12" fillId="4" borderId="0" xfId="40" applyFont="1" applyFill="1"/>
    <xf numFmtId="0" fontId="12" fillId="4" borderId="0" xfId="40" applyFont="1" applyFill="1" applyAlignment="1">
      <alignment vertical="center"/>
    </xf>
    <xf numFmtId="0" fontId="12" fillId="4" borderId="0" xfId="40" applyFont="1" applyFill="1" applyAlignment="1">
      <alignment horizontal="left" vertical="center"/>
    </xf>
    <xf numFmtId="165" fontId="12" fillId="0" borderId="0" xfId="119" applyNumberFormat="1" applyFont="1" applyBorder="1" applyAlignment="1" applyProtection="1">
      <alignment horizontal="left" vertical="center"/>
    </xf>
    <xf numFmtId="0" fontId="12" fillId="0" borderId="0" xfId="119" applyFont="1" applyBorder="1" applyAlignment="1">
      <alignment horizontal="left" vertical="center"/>
    </xf>
    <xf numFmtId="0" fontId="13" fillId="5" borderId="24" xfId="119" applyFont="1" applyFill="1" applyBorder="1" applyAlignment="1">
      <alignment horizontal="center" vertical="center" wrapText="1"/>
    </xf>
    <xf numFmtId="0" fontId="12" fillId="0" borderId="0" xfId="119" applyFont="1" applyFill="1" applyBorder="1" applyAlignment="1">
      <alignment horizontal="left" vertical="center" indent="1"/>
    </xf>
    <xf numFmtId="0" fontId="12" fillId="0" borderId="0" xfId="119" applyFont="1" applyBorder="1"/>
    <xf numFmtId="0" fontId="12" fillId="0" borderId="26" xfId="119" applyFont="1" applyBorder="1"/>
    <xf numFmtId="0" fontId="12" fillId="0" borderId="0" xfId="119" applyFont="1"/>
    <xf numFmtId="0" fontId="18" fillId="4" borderId="0" xfId="40" applyFont="1" applyFill="1" applyAlignment="1">
      <alignment horizontal="right" vertical="center"/>
    </xf>
    <xf numFmtId="0" fontId="13" fillId="5" borderId="29" xfId="119" applyFont="1" applyFill="1" applyBorder="1" applyAlignment="1">
      <alignment horizontal="center" vertical="center" wrapText="1"/>
    </xf>
    <xf numFmtId="0" fontId="13" fillId="5" borderId="28" xfId="119" applyFont="1" applyFill="1" applyBorder="1" applyAlignment="1">
      <alignment horizontal="center" vertical="center" wrapText="1"/>
    </xf>
    <xf numFmtId="3" fontId="12" fillId="0" borderId="25" xfId="40" applyNumberFormat="1" applyFont="1" applyFill="1" applyBorder="1" applyAlignment="1">
      <alignment horizontal="right" indent="1"/>
    </xf>
    <xf numFmtId="3" fontId="12" fillId="0" borderId="0" xfId="40" applyNumberFormat="1" applyFont="1" applyFill="1" applyBorder="1" applyAlignment="1">
      <alignment horizontal="right" indent="1"/>
    </xf>
    <xf numFmtId="0" fontId="12" fillId="0" borderId="0" xfId="119" applyFont="1" applyAlignment="1">
      <alignment horizontal="justify" vertical="top" wrapText="1"/>
    </xf>
    <xf numFmtId="0" fontId="13" fillId="5" borderId="32" xfId="119" applyFont="1" applyFill="1" applyBorder="1" applyAlignment="1">
      <alignment horizontal="center" vertical="center" wrapText="1"/>
    </xf>
    <xf numFmtId="0" fontId="0" fillId="0" borderId="0" xfId="0" applyBorder="1"/>
    <xf numFmtId="0" fontId="10" fillId="0" borderId="0" xfId="0" applyFont="1" applyBorder="1"/>
    <xf numFmtId="0" fontId="22" fillId="0" borderId="0" xfId="0" applyFont="1" applyBorder="1"/>
    <xf numFmtId="0" fontId="23" fillId="0" borderId="0" xfId="0" applyFont="1" applyBorder="1"/>
    <xf numFmtId="0" fontId="25" fillId="0" borderId="0" xfId="120" applyFont="1" applyBorder="1" applyAlignment="1">
      <alignment horizontal="left" indent="3"/>
    </xf>
    <xf numFmtId="2" fontId="12" fillId="0" borderId="0" xfId="40" applyNumberFormat="1" applyFont="1" applyFill="1" applyBorder="1" applyAlignment="1">
      <alignment horizontal="right" indent="1"/>
    </xf>
    <xf numFmtId="0" fontId="27" fillId="0" borderId="0" xfId="0" applyFont="1" applyAlignment="1">
      <alignment vertical="center"/>
    </xf>
    <xf numFmtId="0" fontId="27" fillId="0" borderId="0" xfId="0" applyFont="1" applyAlignment="1">
      <alignment vertical="center" wrapText="1"/>
    </xf>
    <xf numFmtId="0" fontId="0" fillId="0" borderId="0" xfId="0" applyProtection="1">
      <protection locked="0"/>
    </xf>
    <xf numFmtId="0" fontId="26" fillId="0" borderId="0" xfId="0" applyFont="1" applyBorder="1" applyAlignment="1">
      <alignment horizontal="left"/>
    </xf>
    <xf numFmtId="0" fontId="21" fillId="0" borderId="0" xfId="0" applyFont="1" applyBorder="1" applyAlignment="1">
      <alignment horizontal="left"/>
    </xf>
    <xf numFmtId="0" fontId="14" fillId="3" borderId="11" xfId="0" applyFont="1" applyFill="1" applyBorder="1" applyAlignment="1">
      <alignment horizontal="left" vertical="center" wrapText="1"/>
    </xf>
    <xf numFmtId="0" fontId="14" fillId="3" borderId="17" xfId="0" applyFont="1" applyFill="1" applyBorder="1" applyAlignment="1">
      <alignment horizontal="left" vertical="center" wrapText="1"/>
    </xf>
    <xf numFmtId="22" fontId="15" fillId="3" borderId="12" xfId="0" applyNumberFormat="1" applyFont="1" applyFill="1" applyBorder="1" applyAlignment="1">
      <alignment horizontal="left" vertical="center" wrapText="1"/>
    </xf>
    <xf numFmtId="22" fontId="15" fillId="3" borderId="18" xfId="0" applyNumberFormat="1" applyFont="1" applyFill="1" applyBorder="1" applyAlignment="1">
      <alignment horizontal="left" vertical="center" wrapText="1"/>
    </xf>
    <xf numFmtId="0" fontId="14" fillId="3" borderId="7" xfId="0" applyFont="1" applyFill="1" applyBorder="1" applyAlignment="1">
      <alignment horizontal="left" vertical="center" wrapText="1"/>
    </xf>
    <xf numFmtId="0" fontId="15" fillId="3" borderId="12" xfId="0" applyFont="1" applyFill="1" applyBorder="1" applyAlignment="1">
      <alignment horizontal="left" vertical="center" wrapText="1"/>
    </xf>
    <xf numFmtId="0" fontId="15" fillId="3" borderId="8" xfId="0" applyFont="1" applyFill="1" applyBorder="1" applyAlignment="1">
      <alignment horizontal="left" vertical="center" wrapText="1"/>
    </xf>
    <xf numFmtId="0" fontId="15" fillId="3" borderId="13" xfId="0" applyFont="1" applyFill="1" applyBorder="1" applyAlignment="1">
      <alignment horizontal="left" vertical="center" wrapText="1"/>
    </xf>
    <xf numFmtId="0" fontId="15" fillId="3" borderId="14" xfId="0" applyFont="1" applyFill="1" applyBorder="1" applyAlignment="1">
      <alignment horizontal="left" vertical="center" wrapText="1"/>
    </xf>
    <xf numFmtId="0" fontId="14" fillId="3" borderId="3" xfId="0" applyFont="1" applyFill="1" applyBorder="1" applyAlignment="1">
      <alignment horizontal="left" vertical="center" wrapText="1"/>
    </xf>
    <xf numFmtId="0" fontId="15" fillId="3" borderId="4" xfId="0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11" fillId="0" borderId="0" xfId="119" applyFont="1" applyBorder="1" applyAlignment="1">
      <alignment horizontal="left" vertical="top" wrapText="1"/>
    </xf>
    <xf numFmtId="0" fontId="13" fillId="5" borderId="33" xfId="119" applyFont="1" applyFill="1" applyBorder="1" applyAlignment="1">
      <alignment horizontal="center" vertical="center" wrapText="1"/>
    </xf>
    <xf numFmtId="0" fontId="13" fillId="5" borderId="30" xfId="119" applyFont="1" applyFill="1" applyBorder="1" applyAlignment="1">
      <alignment horizontal="center" vertical="center" wrapText="1"/>
    </xf>
    <xf numFmtId="0" fontId="19" fillId="4" borderId="0" xfId="40" applyFont="1" applyFill="1" applyAlignment="1">
      <alignment horizontal="center" vertical="center" wrapText="1"/>
    </xf>
    <xf numFmtId="0" fontId="13" fillId="5" borderId="31" xfId="119" applyFont="1" applyFill="1" applyBorder="1" applyAlignment="1">
      <alignment horizontal="center" vertical="center" wrapText="1"/>
    </xf>
    <xf numFmtId="0" fontId="13" fillId="5" borderId="32" xfId="119" applyFont="1" applyFill="1" applyBorder="1" applyAlignment="1">
      <alignment horizontal="center" vertical="center" wrapText="1"/>
    </xf>
    <xf numFmtId="0" fontId="13" fillId="5" borderId="21" xfId="119" applyFont="1" applyFill="1" applyBorder="1" applyAlignment="1">
      <alignment horizontal="center" vertical="center" wrapText="1"/>
    </xf>
    <xf numFmtId="0" fontId="13" fillId="5" borderId="22" xfId="119" applyFont="1" applyFill="1" applyBorder="1" applyAlignment="1">
      <alignment horizontal="center" vertical="center" wrapText="1"/>
    </xf>
    <xf numFmtId="0" fontId="13" fillId="5" borderId="23" xfId="119" applyFont="1" applyFill="1" applyBorder="1" applyAlignment="1">
      <alignment horizontal="center" vertical="center" wrapText="1"/>
    </xf>
    <xf numFmtId="0" fontId="11" fillId="0" borderId="27" xfId="119" applyFont="1" applyBorder="1" applyAlignment="1">
      <alignment horizontal="justify" vertical="top" wrapText="1"/>
    </xf>
    <xf numFmtId="0" fontId="20" fillId="4" borderId="0" xfId="40" applyFont="1" applyFill="1" applyAlignment="1">
      <alignment horizontal="center" vertical="center"/>
    </xf>
    <xf numFmtId="0" fontId="11" fillId="0" borderId="0" xfId="119" applyFont="1" applyBorder="1" applyAlignment="1">
      <alignment horizontal="justify" vertical="top" wrapText="1"/>
    </xf>
    <xf numFmtId="0" fontId="12" fillId="4" borderId="0" xfId="40" applyFont="1" applyFill="1" applyAlignment="1">
      <alignment horizontal="center" wrapText="1"/>
    </xf>
  </cellXfs>
  <cellStyles count="121">
    <cellStyle name="%" xfId="1"/>
    <cellStyle name="% 3" xfId="2"/>
    <cellStyle name="CABECALHO" xfId="3"/>
    <cellStyle name="Comma 2" xfId="4"/>
    <cellStyle name="DADOS" xfId="5"/>
    <cellStyle name="Hiperligação" xfId="120" builtinId="8"/>
    <cellStyle name="Hyperlink 2" xfId="6"/>
    <cellStyle name="Hyperlink 3" xfId="7"/>
    <cellStyle name="Moeda 2" xfId="8"/>
    <cellStyle name="Normal" xfId="0" builtinId="0"/>
    <cellStyle name="Normal - Style1" xfId="9"/>
    <cellStyle name="Normal - Style2" xfId="10"/>
    <cellStyle name="Normal - Style3" xfId="11"/>
    <cellStyle name="Normal - Style4" xfId="12"/>
    <cellStyle name="Normal - Style5" xfId="13"/>
    <cellStyle name="Normal - Style6" xfId="14"/>
    <cellStyle name="Normal - Style7" xfId="15"/>
    <cellStyle name="Normal - Style8" xfId="16"/>
    <cellStyle name="Normal 10" xfId="17"/>
    <cellStyle name="Normal 104 2" xfId="18"/>
    <cellStyle name="Normal 11" xfId="19"/>
    <cellStyle name="Normal 12" xfId="20"/>
    <cellStyle name="Normal 13" xfId="21"/>
    <cellStyle name="Normal 14" xfId="22"/>
    <cellStyle name="Normal 15" xfId="23"/>
    <cellStyle name="Normal 16" xfId="24"/>
    <cellStyle name="Normal 17" xfId="25"/>
    <cellStyle name="Normal 18" xfId="26"/>
    <cellStyle name="Normal 19" xfId="27"/>
    <cellStyle name="Normal 2" xfId="28"/>
    <cellStyle name="Normal 2 2 2" xfId="29"/>
    <cellStyle name="Normal 20" xfId="30"/>
    <cellStyle name="Normal 21" xfId="31"/>
    <cellStyle name="Normal 22" xfId="32"/>
    <cellStyle name="Normal 23" xfId="33"/>
    <cellStyle name="Normal 24" xfId="34"/>
    <cellStyle name="Normal 25" xfId="35"/>
    <cellStyle name="Normal 26" xfId="36"/>
    <cellStyle name="Normal 27" xfId="37"/>
    <cellStyle name="Normal 28" xfId="38"/>
    <cellStyle name="Normal 29" xfId="39"/>
    <cellStyle name="Normal 3" xfId="40"/>
    <cellStyle name="Normal 3 2" xfId="41"/>
    <cellStyle name="Normal 30" xfId="42"/>
    <cellStyle name="Normal 31" xfId="43"/>
    <cellStyle name="Normal 32" xfId="44"/>
    <cellStyle name="Normal 33" xfId="45"/>
    <cellStyle name="Normal 34" xfId="46"/>
    <cellStyle name="Normal 35" xfId="47"/>
    <cellStyle name="Normal 36" xfId="48"/>
    <cellStyle name="Normal 37" xfId="49"/>
    <cellStyle name="Normal 38" xfId="50"/>
    <cellStyle name="Normal 39" xfId="51"/>
    <cellStyle name="Normal 4" xfId="52"/>
    <cellStyle name="Normal 40" xfId="53"/>
    <cellStyle name="Normal 41" xfId="54"/>
    <cellStyle name="Normal 42" xfId="55"/>
    <cellStyle name="Normal 43" xfId="56"/>
    <cellStyle name="Normal 44" xfId="57"/>
    <cellStyle name="Normal 45" xfId="58"/>
    <cellStyle name="Normal 46" xfId="59"/>
    <cellStyle name="Normal 47" xfId="60"/>
    <cellStyle name="Normal 48" xfId="61"/>
    <cellStyle name="Normal 49" xfId="62"/>
    <cellStyle name="Normal 5" xfId="63"/>
    <cellStyle name="Normal 50" xfId="64"/>
    <cellStyle name="Normal 51" xfId="65"/>
    <cellStyle name="Normal 52" xfId="66"/>
    <cellStyle name="Normal 53" xfId="67"/>
    <cellStyle name="Normal 54" xfId="68"/>
    <cellStyle name="Normal 55" xfId="69"/>
    <cellStyle name="Normal 56" xfId="70"/>
    <cellStyle name="Normal 57" xfId="71"/>
    <cellStyle name="Normal 58" xfId="72"/>
    <cellStyle name="Normal 59" xfId="73"/>
    <cellStyle name="Normal 6" xfId="74"/>
    <cellStyle name="Normal 60" xfId="75"/>
    <cellStyle name="Normal 61" xfId="76"/>
    <cellStyle name="Normal 62" xfId="77"/>
    <cellStyle name="Normal 63" xfId="78"/>
    <cellStyle name="Normal 64" xfId="79"/>
    <cellStyle name="Normal 65" xfId="80"/>
    <cellStyle name="Normal 66" xfId="81"/>
    <cellStyle name="Normal 67" xfId="82"/>
    <cellStyle name="Normal 68" xfId="83"/>
    <cellStyle name="Normal 69" xfId="84"/>
    <cellStyle name="Normal 7" xfId="85"/>
    <cellStyle name="Normal 70" xfId="86"/>
    <cellStyle name="Normal 71" xfId="87"/>
    <cellStyle name="Normal 72" xfId="88"/>
    <cellStyle name="Normal 73" xfId="89"/>
    <cellStyle name="Normal 74" xfId="90"/>
    <cellStyle name="Normal 75" xfId="91"/>
    <cellStyle name="Normal 76" xfId="92"/>
    <cellStyle name="Normal 77" xfId="93"/>
    <cellStyle name="Normal 78" xfId="94"/>
    <cellStyle name="Normal 79" xfId="95"/>
    <cellStyle name="Normal 8" xfId="96"/>
    <cellStyle name="Normal 80" xfId="97"/>
    <cellStyle name="Normal 81" xfId="98"/>
    <cellStyle name="Normal 82" xfId="99"/>
    <cellStyle name="Normal 83" xfId="100"/>
    <cellStyle name="Normal 84" xfId="101"/>
    <cellStyle name="Normal 85" xfId="102"/>
    <cellStyle name="Normal 86" xfId="103"/>
    <cellStyle name="Normal 87" xfId="104"/>
    <cellStyle name="Normal 88" xfId="105"/>
    <cellStyle name="Normal 89" xfId="106"/>
    <cellStyle name="Normal 9" xfId="107"/>
    <cellStyle name="Normal 90" xfId="108"/>
    <cellStyle name="Normal 91" xfId="109"/>
    <cellStyle name="Normal 92" xfId="110"/>
    <cellStyle name="Normal 93" xfId="111"/>
    <cellStyle name="Normal 94" xfId="112"/>
    <cellStyle name="Normal 95" xfId="113"/>
    <cellStyle name="Normal 96" xfId="114"/>
    <cellStyle name="Normal_PRINCIP" xfId="119"/>
    <cellStyle name="NUMLINHA" xfId="115"/>
    <cellStyle name="Percentagem 2" xfId="116"/>
    <cellStyle name="QDTITULO" xfId="117"/>
    <cellStyle name="TITCOLUNA" xfId="1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microsoft.com/office/2011/relationships/chartStyle" Target="style1.xml"/><Relationship Id="rId2" Type="http://schemas.microsoft.com/office/2011/relationships/chartColorStyle" Target="colors1.xml"/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3" Type="http://schemas.microsoft.com/office/2011/relationships/chartStyle" Target="style10.xml"/><Relationship Id="rId2" Type="http://schemas.microsoft.com/office/2011/relationships/chartColorStyle" Target="colors10.xml"/><Relationship Id="rId1" Type="http://schemas.openxmlformats.org/officeDocument/2006/relationships/chartUserShapes" Target="../drawings/drawing13.xml"/></Relationships>
</file>

<file path=xl/charts/_rels/chart11.xml.rels><?xml version="1.0" encoding="UTF-8" standalone="yes"?>
<Relationships xmlns="http://schemas.openxmlformats.org/package/2006/relationships"><Relationship Id="rId3" Type="http://schemas.microsoft.com/office/2011/relationships/chartStyle" Target="style11.xml"/><Relationship Id="rId2" Type="http://schemas.microsoft.com/office/2011/relationships/chartColorStyle" Target="colors11.xml"/><Relationship Id="rId1" Type="http://schemas.openxmlformats.org/officeDocument/2006/relationships/chartUserShapes" Target="../drawings/drawing14.xml"/></Relationships>
</file>

<file path=xl/charts/_rels/chart12.xml.rels><?xml version="1.0" encoding="UTF-8" standalone="yes"?>
<Relationships xmlns="http://schemas.openxmlformats.org/package/2006/relationships"><Relationship Id="rId3" Type="http://schemas.microsoft.com/office/2011/relationships/chartStyle" Target="style12.xml"/><Relationship Id="rId2" Type="http://schemas.microsoft.com/office/2011/relationships/chartColorStyle" Target="colors12.xml"/><Relationship Id="rId1" Type="http://schemas.openxmlformats.org/officeDocument/2006/relationships/chartUserShapes" Target="../drawings/drawing15.xml"/></Relationships>
</file>

<file path=xl/charts/_rels/chart13.xml.rels><?xml version="1.0" encoding="UTF-8" standalone="yes"?>
<Relationships xmlns="http://schemas.openxmlformats.org/package/2006/relationships"><Relationship Id="rId3" Type="http://schemas.microsoft.com/office/2011/relationships/chartStyle" Target="style13.xml"/><Relationship Id="rId2" Type="http://schemas.microsoft.com/office/2011/relationships/chartColorStyle" Target="colors13.xml"/><Relationship Id="rId1" Type="http://schemas.openxmlformats.org/officeDocument/2006/relationships/chartUserShapes" Target="../drawings/drawing17.xml"/></Relationships>
</file>

<file path=xl/charts/_rels/chart14.xml.rels><?xml version="1.0" encoding="UTF-8" standalone="yes"?>
<Relationships xmlns="http://schemas.openxmlformats.org/package/2006/relationships"><Relationship Id="rId3" Type="http://schemas.microsoft.com/office/2011/relationships/chartStyle" Target="style14.xml"/><Relationship Id="rId2" Type="http://schemas.microsoft.com/office/2011/relationships/chartColorStyle" Target="colors14.xml"/><Relationship Id="rId1" Type="http://schemas.openxmlformats.org/officeDocument/2006/relationships/chartUserShapes" Target="../drawings/drawing18.xml"/></Relationships>
</file>

<file path=xl/charts/_rels/chart15.xml.rels><?xml version="1.0" encoding="UTF-8" standalone="yes"?>
<Relationships xmlns="http://schemas.openxmlformats.org/package/2006/relationships"><Relationship Id="rId3" Type="http://schemas.microsoft.com/office/2011/relationships/chartStyle" Target="style15.xml"/><Relationship Id="rId2" Type="http://schemas.microsoft.com/office/2011/relationships/chartColorStyle" Target="colors15.xml"/><Relationship Id="rId1" Type="http://schemas.openxmlformats.org/officeDocument/2006/relationships/chartUserShapes" Target="../drawings/drawing19.xml"/></Relationships>
</file>

<file path=xl/charts/_rels/chart16.xml.rels><?xml version="1.0" encoding="UTF-8" standalone="yes"?>
<Relationships xmlns="http://schemas.openxmlformats.org/package/2006/relationships"><Relationship Id="rId3" Type="http://schemas.microsoft.com/office/2011/relationships/chartStyle" Target="style16.xml"/><Relationship Id="rId2" Type="http://schemas.microsoft.com/office/2011/relationships/chartColorStyle" Target="colors16.xml"/><Relationship Id="rId1" Type="http://schemas.openxmlformats.org/officeDocument/2006/relationships/chartUserShapes" Target="../drawings/drawing20.xml"/></Relationships>
</file>

<file path=xl/charts/_rels/chart17.xml.rels><?xml version="1.0" encoding="UTF-8" standalone="yes"?>
<Relationships xmlns="http://schemas.openxmlformats.org/package/2006/relationships"><Relationship Id="rId3" Type="http://schemas.microsoft.com/office/2011/relationships/chartStyle" Target="style17.xml"/><Relationship Id="rId2" Type="http://schemas.microsoft.com/office/2011/relationships/chartColorStyle" Target="colors17.xml"/><Relationship Id="rId1" Type="http://schemas.openxmlformats.org/officeDocument/2006/relationships/chartUserShapes" Target="../drawings/drawing22.xml"/></Relationships>
</file>

<file path=xl/charts/_rels/chart18.xml.rels><?xml version="1.0" encoding="UTF-8" standalone="yes"?>
<Relationships xmlns="http://schemas.openxmlformats.org/package/2006/relationships"><Relationship Id="rId3" Type="http://schemas.microsoft.com/office/2011/relationships/chartStyle" Target="style18.xml"/><Relationship Id="rId2" Type="http://schemas.microsoft.com/office/2011/relationships/chartColorStyle" Target="colors18.xml"/><Relationship Id="rId1" Type="http://schemas.openxmlformats.org/officeDocument/2006/relationships/chartUserShapes" Target="../drawings/drawing23.xml"/></Relationships>
</file>

<file path=xl/charts/_rels/chart19.xml.rels><?xml version="1.0" encoding="UTF-8" standalone="yes"?>
<Relationships xmlns="http://schemas.openxmlformats.org/package/2006/relationships"><Relationship Id="rId3" Type="http://schemas.microsoft.com/office/2011/relationships/chartStyle" Target="style19.xml"/><Relationship Id="rId2" Type="http://schemas.microsoft.com/office/2011/relationships/chartColorStyle" Target="colors19.xml"/><Relationship Id="rId1" Type="http://schemas.openxmlformats.org/officeDocument/2006/relationships/chartUserShapes" Target="../drawings/drawing24.xml"/></Relationships>
</file>

<file path=xl/charts/_rels/chart2.xml.rels><?xml version="1.0" encoding="UTF-8" standalone="yes"?>
<Relationships xmlns="http://schemas.openxmlformats.org/package/2006/relationships"><Relationship Id="rId3" Type="http://schemas.microsoft.com/office/2011/relationships/chartStyle" Target="style2.xml"/><Relationship Id="rId2" Type="http://schemas.microsoft.com/office/2011/relationships/chartColorStyle" Target="colors2.xml"/><Relationship Id="rId1" Type="http://schemas.openxmlformats.org/officeDocument/2006/relationships/chartUserShapes" Target="../drawings/drawing3.xml"/></Relationships>
</file>

<file path=xl/charts/_rels/chart20.xml.rels><?xml version="1.0" encoding="UTF-8" standalone="yes"?>
<Relationships xmlns="http://schemas.openxmlformats.org/package/2006/relationships"><Relationship Id="rId3" Type="http://schemas.microsoft.com/office/2011/relationships/chartStyle" Target="style20.xml"/><Relationship Id="rId2" Type="http://schemas.microsoft.com/office/2011/relationships/chartColorStyle" Target="colors20.xml"/><Relationship Id="rId1" Type="http://schemas.openxmlformats.org/officeDocument/2006/relationships/chartUserShapes" Target="../drawings/drawing25.xml"/></Relationships>
</file>

<file path=xl/charts/_rels/chart21.xml.rels><?xml version="1.0" encoding="UTF-8" standalone="yes"?>
<Relationships xmlns="http://schemas.openxmlformats.org/package/2006/relationships"><Relationship Id="rId3" Type="http://schemas.microsoft.com/office/2011/relationships/chartStyle" Target="style21.xml"/><Relationship Id="rId2" Type="http://schemas.microsoft.com/office/2011/relationships/chartColorStyle" Target="colors21.xml"/><Relationship Id="rId1" Type="http://schemas.openxmlformats.org/officeDocument/2006/relationships/chartUserShapes" Target="../drawings/drawing27.xml"/></Relationships>
</file>

<file path=xl/charts/_rels/chart22.xml.rels><?xml version="1.0" encoding="UTF-8" standalone="yes"?>
<Relationships xmlns="http://schemas.openxmlformats.org/package/2006/relationships"><Relationship Id="rId3" Type="http://schemas.microsoft.com/office/2011/relationships/chartStyle" Target="style22.xml"/><Relationship Id="rId2" Type="http://schemas.microsoft.com/office/2011/relationships/chartColorStyle" Target="colors22.xml"/><Relationship Id="rId1" Type="http://schemas.openxmlformats.org/officeDocument/2006/relationships/chartUserShapes" Target="../drawings/drawing28.xml"/></Relationships>
</file>

<file path=xl/charts/_rels/chart23.xml.rels><?xml version="1.0" encoding="UTF-8" standalone="yes"?>
<Relationships xmlns="http://schemas.openxmlformats.org/package/2006/relationships"><Relationship Id="rId3" Type="http://schemas.microsoft.com/office/2011/relationships/chartStyle" Target="style23.xml"/><Relationship Id="rId2" Type="http://schemas.microsoft.com/office/2011/relationships/chartColorStyle" Target="colors23.xml"/><Relationship Id="rId1" Type="http://schemas.openxmlformats.org/officeDocument/2006/relationships/chartUserShapes" Target="../drawings/drawing29.xml"/></Relationships>
</file>

<file path=xl/charts/_rels/chart24.xml.rels><?xml version="1.0" encoding="UTF-8" standalone="yes"?>
<Relationships xmlns="http://schemas.openxmlformats.org/package/2006/relationships"><Relationship Id="rId3" Type="http://schemas.microsoft.com/office/2011/relationships/chartStyle" Target="style24.xml"/><Relationship Id="rId2" Type="http://schemas.microsoft.com/office/2011/relationships/chartColorStyle" Target="colors24.xml"/><Relationship Id="rId1" Type="http://schemas.openxmlformats.org/officeDocument/2006/relationships/chartUserShapes" Target="../drawings/drawing30.xml"/></Relationships>
</file>

<file path=xl/charts/_rels/chart3.xml.rels><?xml version="1.0" encoding="UTF-8" standalone="yes"?>
<Relationships xmlns="http://schemas.openxmlformats.org/package/2006/relationships"><Relationship Id="rId3" Type="http://schemas.microsoft.com/office/2011/relationships/chartStyle" Target="style3.xml"/><Relationship Id="rId2" Type="http://schemas.microsoft.com/office/2011/relationships/chartColorStyle" Target="colors3.xml"/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3" Type="http://schemas.microsoft.com/office/2011/relationships/chartStyle" Target="style4.xml"/><Relationship Id="rId2" Type="http://schemas.microsoft.com/office/2011/relationships/chartColorStyle" Target="colors4.xml"/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3" Type="http://schemas.microsoft.com/office/2011/relationships/chartStyle" Target="style5.xml"/><Relationship Id="rId2" Type="http://schemas.microsoft.com/office/2011/relationships/chartColorStyle" Target="colors5.xml"/><Relationship Id="rId1" Type="http://schemas.openxmlformats.org/officeDocument/2006/relationships/chartUserShapes" Target="../drawings/drawing7.xml"/></Relationships>
</file>

<file path=xl/charts/_rels/chart6.xml.rels><?xml version="1.0" encoding="UTF-8" standalone="yes"?>
<Relationships xmlns="http://schemas.openxmlformats.org/package/2006/relationships"><Relationship Id="rId3" Type="http://schemas.microsoft.com/office/2011/relationships/chartStyle" Target="style6.xml"/><Relationship Id="rId2" Type="http://schemas.microsoft.com/office/2011/relationships/chartColorStyle" Target="colors6.xml"/><Relationship Id="rId1" Type="http://schemas.openxmlformats.org/officeDocument/2006/relationships/chartUserShapes" Target="../drawings/drawing8.xml"/></Relationships>
</file>

<file path=xl/charts/_rels/chart7.xml.rels><?xml version="1.0" encoding="UTF-8" standalone="yes"?>
<Relationships xmlns="http://schemas.openxmlformats.org/package/2006/relationships"><Relationship Id="rId3" Type="http://schemas.microsoft.com/office/2011/relationships/chartStyle" Target="style7.xml"/><Relationship Id="rId2" Type="http://schemas.microsoft.com/office/2011/relationships/chartColorStyle" Target="colors7.xml"/><Relationship Id="rId1" Type="http://schemas.openxmlformats.org/officeDocument/2006/relationships/chartUserShapes" Target="../drawings/drawing9.xml"/></Relationships>
</file>

<file path=xl/charts/_rels/chart8.xml.rels><?xml version="1.0" encoding="UTF-8" standalone="yes"?>
<Relationships xmlns="http://schemas.openxmlformats.org/package/2006/relationships"><Relationship Id="rId3" Type="http://schemas.microsoft.com/office/2011/relationships/chartStyle" Target="style8.xml"/><Relationship Id="rId2" Type="http://schemas.microsoft.com/office/2011/relationships/chartColorStyle" Target="colors8.xml"/><Relationship Id="rId1" Type="http://schemas.openxmlformats.org/officeDocument/2006/relationships/chartUserShapes" Target="../drawings/drawing10.xml"/></Relationships>
</file>

<file path=xl/charts/_rels/chart9.xml.rels><?xml version="1.0" encoding="UTF-8" standalone="yes"?>
<Relationships xmlns="http://schemas.openxmlformats.org/package/2006/relationships"><Relationship Id="rId3" Type="http://schemas.microsoft.com/office/2011/relationships/chartStyle" Target="style9.xml"/><Relationship Id="rId2" Type="http://schemas.microsoft.com/office/2011/relationships/chartColorStyle" Target="colors9.xml"/><Relationship Id="rId1" Type="http://schemas.openxmlformats.org/officeDocument/2006/relationships/chartUserShapes" Target="../drawings/drawing1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724759405074366"/>
          <c:y val="0.12133480177008862"/>
          <c:w val="0.84341251093613301"/>
          <c:h val="0.726450298941003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Ferroviárias_Cor_Dados_Graf!$E$4</c:f>
              <c:strCache>
                <c:ptCount val="1"/>
                <c:pt idx="0">
                  <c:v>Norte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Ferroviárias_Cor_Dados_Graf!$D$5:$D$42</c:f>
              <c:numCache>
                <c:formatCode>General</c:formatCode>
                <c:ptCount val="38"/>
                <c:pt idx="0">
                  <c:v>1978</c:v>
                </c:pt>
                <c:pt idx="1">
                  <c:v>1979</c:v>
                </c:pt>
                <c:pt idx="2">
                  <c:v>1980</c:v>
                </c:pt>
                <c:pt idx="3">
                  <c:v>1981</c:v>
                </c:pt>
                <c:pt idx="4">
                  <c:v>1982</c:v>
                </c:pt>
                <c:pt idx="5">
                  <c:v>1983</c:v>
                </c:pt>
                <c:pt idx="6">
                  <c:v>1984</c:v>
                </c:pt>
                <c:pt idx="7">
                  <c:v>1985</c:v>
                </c:pt>
                <c:pt idx="8">
                  <c:v>1986</c:v>
                </c:pt>
                <c:pt idx="9">
                  <c:v>1987</c:v>
                </c:pt>
                <c:pt idx="10">
                  <c:v>1988</c:v>
                </c:pt>
                <c:pt idx="11">
                  <c:v>1989</c:v>
                </c:pt>
                <c:pt idx="12">
                  <c:v>1990</c:v>
                </c:pt>
                <c:pt idx="13">
                  <c:v>1991</c:v>
                </c:pt>
                <c:pt idx="14">
                  <c:v>1992</c:v>
                </c:pt>
                <c:pt idx="15">
                  <c:v>1993</c:v>
                </c:pt>
                <c:pt idx="16">
                  <c:v>1994</c:v>
                </c:pt>
                <c:pt idx="17">
                  <c:v>1995</c:v>
                </c:pt>
                <c:pt idx="18">
                  <c:v>1996</c:v>
                </c:pt>
                <c:pt idx="19">
                  <c:v>1997</c:v>
                </c:pt>
                <c:pt idx="20">
                  <c:v>1998</c:v>
                </c:pt>
                <c:pt idx="21">
                  <c:v>1999</c:v>
                </c:pt>
                <c:pt idx="22">
                  <c:v>2000</c:v>
                </c:pt>
                <c:pt idx="23">
                  <c:v>2001</c:v>
                </c:pt>
                <c:pt idx="24">
                  <c:v>2002</c:v>
                </c:pt>
                <c:pt idx="25">
                  <c:v>2003</c:v>
                </c:pt>
                <c:pt idx="26">
                  <c:v>2004</c:v>
                </c:pt>
                <c:pt idx="27">
                  <c:v>2005</c:v>
                </c:pt>
                <c:pt idx="28">
                  <c:v>2006</c:v>
                </c:pt>
                <c:pt idx="29">
                  <c:v>2007</c:v>
                </c:pt>
                <c:pt idx="30">
                  <c:v>2008</c:v>
                </c:pt>
                <c:pt idx="31">
                  <c:v>2009</c:v>
                </c:pt>
                <c:pt idx="32">
                  <c:v>2010</c:v>
                </c:pt>
                <c:pt idx="33">
                  <c:v>2011</c:v>
                </c:pt>
                <c:pt idx="34">
                  <c:v>2012</c:v>
                </c:pt>
                <c:pt idx="35">
                  <c:v>2013</c:v>
                </c:pt>
                <c:pt idx="36">
                  <c:v>2014</c:v>
                </c:pt>
                <c:pt idx="37">
                  <c:v>2015</c:v>
                </c:pt>
              </c:numCache>
            </c:numRef>
          </c:cat>
          <c:val>
            <c:numRef>
              <c:f>Ferroviárias_Cor_Dados_Graf!$E$5:$E$42</c:f>
              <c:numCache>
                <c:formatCode>General</c:formatCode>
                <c:ptCount val="38"/>
                <c:pt idx="0">
                  <c:v>0</c:v>
                </c:pt>
                <c:pt idx="1">
                  <c:v>0</c:v>
                </c:pt>
                <c:pt idx="2">
                  <c:v>1566</c:v>
                </c:pt>
                <c:pt idx="3">
                  <c:v>1421</c:v>
                </c:pt>
                <c:pt idx="4">
                  <c:v>2738</c:v>
                </c:pt>
                <c:pt idx="5">
                  <c:v>3588</c:v>
                </c:pt>
                <c:pt idx="6">
                  <c:v>5222</c:v>
                </c:pt>
                <c:pt idx="7">
                  <c:v>6829</c:v>
                </c:pt>
                <c:pt idx="8">
                  <c:v>11002</c:v>
                </c:pt>
                <c:pt idx="9">
                  <c:v>13313</c:v>
                </c:pt>
                <c:pt idx="10">
                  <c:v>17654</c:v>
                </c:pt>
                <c:pt idx="11">
                  <c:v>22902</c:v>
                </c:pt>
                <c:pt idx="12">
                  <c:v>16227</c:v>
                </c:pt>
                <c:pt idx="13">
                  <c:v>31585</c:v>
                </c:pt>
                <c:pt idx="14">
                  <c:v>36142</c:v>
                </c:pt>
                <c:pt idx="15">
                  <c:v>48389</c:v>
                </c:pt>
                <c:pt idx="16">
                  <c:v>50466</c:v>
                </c:pt>
                <c:pt idx="17">
                  <c:v>29653</c:v>
                </c:pt>
                <c:pt idx="18">
                  <c:v>76002</c:v>
                </c:pt>
                <c:pt idx="19">
                  <c:v>64575</c:v>
                </c:pt>
                <c:pt idx="20">
                  <c:v>103984</c:v>
                </c:pt>
                <c:pt idx="21">
                  <c:v>139923</c:v>
                </c:pt>
                <c:pt idx="22">
                  <c:v>134701</c:v>
                </c:pt>
                <c:pt idx="23">
                  <c:v>143341</c:v>
                </c:pt>
                <c:pt idx="24">
                  <c:v>218507</c:v>
                </c:pt>
                <c:pt idx="25">
                  <c:v>307778</c:v>
                </c:pt>
                <c:pt idx="26">
                  <c:v>166784</c:v>
                </c:pt>
                <c:pt idx="27">
                  <c:v>105338</c:v>
                </c:pt>
                <c:pt idx="28">
                  <c:v>82020</c:v>
                </c:pt>
                <c:pt idx="29">
                  <c:v>105751</c:v>
                </c:pt>
                <c:pt idx="30">
                  <c:v>174709</c:v>
                </c:pt>
                <c:pt idx="31">
                  <c:v>113577</c:v>
                </c:pt>
                <c:pt idx="32">
                  <c:v>94319</c:v>
                </c:pt>
                <c:pt idx="33">
                  <c:v>33126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078-4EE9-995E-702819A4CD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4139264"/>
        <c:axId val="134956160"/>
      </c:barChart>
      <c:catAx>
        <c:axId val="134139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34956160"/>
        <c:crosses val="autoZero"/>
        <c:auto val="1"/>
        <c:lblAlgn val="ctr"/>
        <c:lblOffset val="100"/>
        <c:noMultiLvlLbl val="0"/>
      </c:catAx>
      <c:valAx>
        <c:axId val="1349561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341392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724759405074366"/>
          <c:y val="0.12133480177008862"/>
          <c:w val="0.84341251093613301"/>
          <c:h val="0.726450298941003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Aeroportuárias_Cor_Dados_Graf!$H$4</c:f>
              <c:strCache>
                <c:ptCount val="1"/>
                <c:pt idx="0">
                  <c:v>Norte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Aeroportuárias_Cor_Dados_Graf!$G$5:$G$42</c:f>
              <c:numCache>
                <c:formatCode>General</c:formatCode>
                <c:ptCount val="38"/>
                <c:pt idx="0">
                  <c:v>1978</c:v>
                </c:pt>
                <c:pt idx="1">
                  <c:v>1979</c:v>
                </c:pt>
                <c:pt idx="2">
                  <c:v>1980</c:v>
                </c:pt>
                <c:pt idx="3">
                  <c:v>1981</c:v>
                </c:pt>
                <c:pt idx="4">
                  <c:v>1982</c:v>
                </c:pt>
                <c:pt idx="5">
                  <c:v>1983</c:v>
                </c:pt>
                <c:pt idx="6">
                  <c:v>1984</c:v>
                </c:pt>
                <c:pt idx="7">
                  <c:v>1985</c:v>
                </c:pt>
                <c:pt idx="8">
                  <c:v>1986</c:v>
                </c:pt>
                <c:pt idx="9">
                  <c:v>1987</c:v>
                </c:pt>
                <c:pt idx="10">
                  <c:v>1988</c:v>
                </c:pt>
                <c:pt idx="11">
                  <c:v>1989</c:v>
                </c:pt>
                <c:pt idx="12">
                  <c:v>1990</c:v>
                </c:pt>
                <c:pt idx="13">
                  <c:v>1991</c:v>
                </c:pt>
                <c:pt idx="14">
                  <c:v>1992</c:v>
                </c:pt>
                <c:pt idx="15">
                  <c:v>1993</c:v>
                </c:pt>
                <c:pt idx="16">
                  <c:v>1994</c:v>
                </c:pt>
                <c:pt idx="17">
                  <c:v>1995</c:v>
                </c:pt>
                <c:pt idx="18">
                  <c:v>1996</c:v>
                </c:pt>
                <c:pt idx="19">
                  <c:v>1997</c:v>
                </c:pt>
                <c:pt idx="20">
                  <c:v>1998</c:v>
                </c:pt>
                <c:pt idx="21">
                  <c:v>1999</c:v>
                </c:pt>
                <c:pt idx="22">
                  <c:v>2000</c:v>
                </c:pt>
                <c:pt idx="23">
                  <c:v>2001</c:v>
                </c:pt>
                <c:pt idx="24">
                  <c:v>2002</c:v>
                </c:pt>
                <c:pt idx="25">
                  <c:v>2003</c:v>
                </c:pt>
                <c:pt idx="26">
                  <c:v>2004</c:v>
                </c:pt>
                <c:pt idx="27">
                  <c:v>2005</c:v>
                </c:pt>
                <c:pt idx="28">
                  <c:v>2006</c:v>
                </c:pt>
                <c:pt idx="29">
                  <c:v>2007</c:v>
                </c:pt>
                <c:pt idx="30">
                  <c:v>2008</c:v>
                </c:pt>
                <c:pt idx="31">
                  <c:v>2009</c:v>
                </c:pt>
                <c:pt idx="32">
                  <c:v>2010</c:v>
                </c:pt>
                <c:pt idx="33">
                  <c:v>2011</c:v>
                </c:pt>
                <c:pt idx="34">
                  <c:v>2012</c:v>
                </c:pt>
                <c:pt idx="35">
                  <c:v>2013</c:v>
                </c:pt>
                <c:pt idx="36">
                  <c:v>2014</c:v>
                </c:pt>
                <c:pt idx="37">
                  <c:v>2015</c:v>
                </c:pt>
              </c:numCache>
            </c:numRef>
          </c:cat>
          <c:val>
            <c:numRef>
              <c:f>Aeroportuárias_Cor_Dados_Graf!$H$5:$H$42</c:f>
              <c:numCache>
                <c:formatCode>0.00%</c:formatCode>
                <c:ptCount val="38"/>
                <c:pt idx="0">
                  <c:v>0.16814112200508188</c:v>
                </c:pt>
                <c:pt idx="1">
                  <c:v>3.2982253203859849E-2</c:v>
                </c:pt>
                <c:pt idx="2">
                  <c:v>0.11172975426093387</c:v>
                </c:pt>
                <c:pt idx="3">
                  <c:v>0.16783290964679318</c:v>
                </c:pt>
                <c:pt idx="4">
                  <c:v>0.16269742855725694</c:v>
                </c:pt>
                <c:pt idx="5">
                  <c:v>0.31571627260083451</c:v>
                </c:pt>
                <c:pt idx="6">
                  <c:v>0.12103174603174605</c:v>
                </c:pt>
                <c:pt idx="7">
                  <c:v>0.11530412629088758</c:v>
                </c:pt>
                <c:pt idx="8">
                  <c:v>0.15307917888563052</c:v>
                </c:pt>
                <c:pt idx="9">
                  <c:v>0.3552981430829103</c:v>
                </c:pt>
                <c:pt idx="10">
                  <c:v>0.43646952169578923</c:v>
                </c:pt>
                <c:pt idx="11">
                  <c:v>0.21226247613990881</c:v>
                </c:pt>
                <c:pt idx="12">
                  <c:v>0.42092990764085852</c:v>
                </c:pt>
                <c:pt idx="13">
                  <c:v>0.12816661557904946</c:v>
                </c:pt>
                <c:pt idx="14">
                  <c:v>0.22967736841317099</c:v>
                </c:pt>
                <c:pt idx="15">
                  <c:v>0.15005879799771416</c:v>
                </c:pt>
                <c:pt idx="16">
                  <c:v>0.12118430202561743</c:v>
                </c:pt>
                <c:pt idx="17">
                  <c:v>6.9237532023498874E-2</c:v>
                </c:pt>
                <c:pt idx="18">
                  <c:v>0.13809371701264977</c:v>
                </c:pt>
                <c:pt idx="19">
                  <c:v>2.803090697168524E-2</c:v>
                </c:pt>
                <c:pt idx="20">
                  <c:v>1.8751255527938191E-2</c:v>
                </c:pt>
                <c:pt idx="21">
                  <c:v>0.13733211262474715</c:v>
                </c:pt>
                <c:pt idx="22">
                  <c:v>0.24010449343873327</c:v>
                </c:pt>
                <c:pt idx="23">
                  <c:v>0.60739158529580706</c:v>
                </c:pt>
                <c:pt idx="24">
                  <c:v>0.52609612141652617</c:v>
                </c:pt>
                <c:pt idx="25">
                  <c:v>0.55992716035757639</c:v>
                </c:pt>
                <c:pt idx="26">
                  <c:v>0.84458125698825282</c:v>
                </c:pt>
                <c:pt idx="27">
                  <c:v>0.80418444901637398</c:v>
                </c:pt>
                <c:pt idx="28">
                  <c:v>0.71399487282540863</c:v>
                </c:pt>
                <c:pt idx="29">
                  <c:v>0.15059493231307594</c:v>
                </c:pt>
                <c:pt idx="30">
                  <c:v>5.7863570672364181E-2</c:v>
                </c:pt>
                <c:pt idx="31">
                  <c:v>9.1985048786409201E-2</c:v>
                </c:pt>
                <c:pt idx="32">
                  <c:v>8.7080643527429114E-2</c:v>
                </c:pt>
                <c:pt idx="33">
                  <c:v>0.13517030808118727</c:v>
                </c:pt>
                <c:pt idx="34">
                  <c:v>8.6097437948967695E-2</c:v>
                </c:pt>
                <c:pt idx="35">
                  <c:v>4.9774902321984067E-2</c:v>
                </c:pt>
                <c:pt idx="36">
                  <c:v>0.11217589551373701</c:v>
                </c:pt>
                <c:pt idx="37">
                  <c:v>0.27733881572896324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098-4886-BAA5-F3C0143EA9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5145728"/>
        <c:axId val="135208960"/>
      </c:barChart>
      <c:catAx>
        <c:axId val="135145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35208960"/>
        <c:crosses val="autoZero"/>
        <c:auto val="1"/>
        <c:lblAlgn val="ctr"/>
        <c:lblOffset val="100"/>
        <c:noMultiLvlLbl val="0"/>
      </c:catAx>
      <c:valAx>
        <c:axId val="1352089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351457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724759405074366"/>
          <c:y val="0.12133480177008862"/>
          <c:w val="0.84341251093613301"/>
          <c:h val="0.726450298941003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Aeroportuárias_Cor_Dados_Graf!$K$4</c:f>
              <c:strCache>
                <c:ptCount val="1"/>
                <c:pt idx="0">
                  <c:v>Norte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Aeroportuárias_Cor_Dados_Graf!$J$5:$J$42</c:f>
              <c:numCache>
                <c:formatCode>General</c:formatCode>
                <c:ptCount val="38"/>
                <c:pt idx="0">
                  <c:v>1978</c:v>
                </c:pt>
                <c:pt idx="1">
                  <c:v>1979</c:v>
                </c:pt>
                <c:pt idx="2">
                  <c:v>1980</c:v>
                </c:pt>
                <c:pt idx="3">
                  <c:v>1981</c:v>
                </c:pt>
                <c:pt idx="4">
                  <c:v>1982</c:v>
                </c:pt>
                <c:pt idx="5">
                  <c:v>1983</c:v>
                </c:pt>
                <c:pt idx="6">
                  <c:v>1984</c:v>
                </c:pt>
                <c:pt idx="7">
                  <c:v>1985</c:v>
                </c:pt>
                <c:pt idx="8">
                  <c:v>1986</c:v>
                </c:pt>
                <c:pt idx="9">
                  <c:v>1987</c:v>
                </c:pt>
                <c:pt idx="10">
                  <c:v>1988</c:v>
                </c:pt>
                <c:pt idx="11">
                  <c:v>1989</c:v>
                </c:pt>
                <c:pt idx="12">
                  <c:v>1990</c:v>
                </c:pt>
                <c:pt idx="13">
                  <c:v>1991</c:v>
                </c:pt>
                <c:pt idx="14">
                  <c:v>1992</c:v>
                </c:pt>
                <c:pt idx="15">
                  <c:v>1993</c:v>
                </c:pt>
                <c:pt idx="16">
                  <c:v>1994</c:v>
                </c:pt>
                <c:pt idx="17">
                  <c:v>1995</c:v>
                </c:pt>
                <c:pt idx="18">
                  <c:v>1996</c:v>
                </c:pt>
                <c:pt idx="19">
                  <c:v>1997</c:v>
                </c:pt>
                <c:pt idx="20">
                  <c:v>1998</c:v>
                </c:pt>
                <c:pt idx="21">
                  <c:v>1999</c:v>
                </c:pt>
                <c:pt idx="22">
                  <c:v>2000</c:v>
                </c:pt>
                <c:pt idx="23">
                  <c:v>2001</c:v>
                </c:pt>
                <c:pt idx="24">
                  <c:v>2002</c:v>
                </c:pt>
                <c:pt idx="25">
                  <c:v>2003</c:v>
                </c:pt>
                <c:pt idx="26">
                  <c:v>2004</c:v>
                </c:pt>
                <c:pt idx="27">
                  <c:v>2005</c:v>
                </c:pt>
                <c:pt idx="28">
                  <c:v>2006</c:v>
                </c:pt>
                <c:pt idx="29">
                  <c:v>2007</c:v>
                </c:pt>
                <c:pt idx="30">
                  <c:v>2008</c:v>
                </c:pt>
                <c:pt idx="31">
                  <c:v>2009</c:v>
                </c:pt>
                <c:pt idx="32">
                  <c:v>2010</c:v>
                </c:pt>
                <c:pt idx="33">
                  <c:v>2011</c:v>
                </c:pt>
                <c:pt idx="34">
                  <c:v>2012</c:v>
                </c:pt>
                <c:pt idx="35">
                  <c:v>2013</c:v>
                </c:pt>
                <c:pt idx="36">
                  <c:v>2014</c:v>
                </c:pt>
                <c:pt idx="37">
                  <c:v>2015</c:v>
                </c:pt>
              </c:numCache>
            </c:numRef>
          </c:cat>
          <c:val>
            <c:numRef>
              <c:f>Aeroportuárias_Cor_Dados_Graf!$K$5:$K$42</c:f>
              <c:numCache>
                <c:formatCode>0.00%</c:formatCode>
                <c:ptCount val="38"/>
                <c:pt idx="0">
                  <c:v>8.7877148327896365E-5</c:v>
                </c:pt>
                <c:pt idx="1">
                  <c:v>2.1062893612247265E-5</c:v>
                </c:pt>
                <c:pt idx="2">
                  <c:v>5.5221456822845514E-5</c:v>
                </c:pt>
                <c:pt idx="3">
                  <c:v>6.7124599289514637E-5</c:v>
                </c:pt>
                <c:pt idx="4">
                  <c:v>1.459414153955332E-4</c:v>
                </c:pt>
                <c:pt idx="5">
                  <c:v>2.3839798428140012E-4</c:v>
                </c:pt>
                <c:pt idx="6">
                  <c:v>1.1862943923095707E-4</c:v>
                </c:pt>
                <c:pt idx="7">
                  <c:v>1.1547383512310207E-4</c:v>
                </c:pt>
                <c:pt idx="8">
                  <c:v>1.8645181549742235E-4</c:v>
                </c:pt>
                <c:pt idx="9">
                  <c:v>7.2231911756567087E-4</c:v>
                </c:pt>
                <c:pt idx="10">
                  <c:v>9.0618821485778016E-4</c:v>
                </c:pt>
                <c:pt idx="11">
                  <c:v>5.0238937420972365E-4</c:v>
                </c:pt>
                <c:pt idx="12">
                  <c:v>8.9978304784303642E-4</c:v>
                </c:pt>
                <c:pt idx="13">
                  <c:v>2.2150595970709631E-4</c:v>
                </c:pt>
                <c:pt idx="14">
                  <c:v>2.1485838109689125E-4</c:v>
                </c:pt>
                <c:pt idx="15">
                  <c:v>1.078532994699153E-4</c:v>
                </c:pt>
                <c:pt idx="16">
                  <c:v>1.1201369322615672E-4</c:v>
                </c:pt>
                <c:pt idx="17">
                  <c:v>8.1131037318480086E-5</c:v>
                </c:pt>
                <c:pt idx="18">
                  <c:v>1.9419889674316995E-4</c:v>
                </c:pt>
                <c:pt idx="19">
                  <c:v>4.1300708186026627E-5</c:v>
                </c:pt>
                <c:pt idx="20">
                  <c:v>3.7176422682642018E-5</c:v>
                </c:pt>
                <c:pt idx="21">
                  <c:v>8.6624614484395255E-5</c:v>
                </c:pt>
                <c:pt idx="22">
                  <c:v>2.8952433200716757E-4</c:v>
                </c:pt>
                <c:pt idx="23">
                  <c:v>1.8206665752002174E-3</c:v>
                </c:pt>
                <c:pt idx="24">
                  <c:v>1.0156538252848615E-3</c:v>
                </c:pt>
                <c:pt idx="25">
                  <c:v>8.7712574988330343E-4</c:v>
                </c:pt>
                <c:pt idx="26">
                  <c:v>3.4328869039269702E-3</c:v>
                </c:pt>
                <c:pt idx="27">
                  <c:v>2.5813555575567543E-3</c:v>
                </c:pt>
                <c:pt idx="28">
                  <c:v>1.5614064634443009E-3</c:v>
                </c:pt>
                <c:pt idx="29">
                  <c:v>2.7358088787036847E-4</c:v>
                </c:pt>
                <c:pt idx="30">
                  <c:v>1.8868848285451305E-4</c:v>
                </c:pt>
                <c:pt idx="31">
                  <c:v>3.7459441396186144E-4</c:v>
                </c:pt>
                <c:pt idx="32">
                  <c:v>2.559986138822937E-4</c:v>
                </c:pt>
                <c:pt idx="33">
                  <c:v>3.3286289204296837E-4</c:v>
                </c:pt>
                <c:pt idx="34">
                  <c:v>1.855878824235153E-4</c:v>
                </c:pt>
                <c:pt idx="35">
                  <c:v>9.6762558713478226E-5</c:v>
                </c:pt>
                <c:pt idx="36">
                  <c:v>1.1264381196282716E-4</c:v>
                </c:pt>
                <c:pt idx="37">
                  <c:v>4.7897173331158378E-4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799-4678-977B-14106C2A65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5233536"/>
        <c:axId val="135235072"/>
      </c:barChart>
      <c:catAx>
        <c:axId val="135233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35235072"/>
        <c:crosses val="autoZero"/>
        <c:auto val="1"/>
        <c:lblAlgn val="ctr"/>
        <c:lblOffset val="100"/>
        <c:noMultiLvlLbl val="0"/>
      </c:catAx>
      <c:valAx>
        <c:axId val="1352350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352335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724759405074366"/>
          <c:y val="0.12133480177008862"/>
          <c:w val="0.84341251093613301"/>
          <c:h val="0.726450298941003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Aeroportuárias_Cor_Dados_Graf!$N$4</c:f>
              <c:strCache>
                <c:ptCount val="1"/>
                <c:pt idx="0">
                  <c:v>Norte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Aeroportuárias_Cor_Dados_Graf!$M$5:$M$42</c:f>
              <c:numCache>
                <c:formatCode>General</c:formatCode>
                <c:ptCount val="38"/>
                <c:pt idx="0">
                  <c:v>1978</c:v>
                </c:pt>
                <c:pt idx="1">
                  <c:v>1979</c:v>
                </c:pt>
                <c:pt idx="2">
                  <c:v>1980</c:v>
                </c:pt>
                <c:pt idx="3">
                  <c:v>1981</c:v>
                </c:pt>
                <c:pt idx="4">
                  <c:v>1982</c:v>
                </c:pt>
                <c:pt idx="5">
                  <c:v>1983</c:v>
                </c:pt>
                <c:pt idx="6">
                  <c:v>1984</c:v>
                </c:pt>
                <c:pt idx="7">
                  <c:v>1985</c:v>
                </c:pt>
                <c:pt idx="8">
                  <c:v>1986</c:v>
                </c:pt>
                <c:pt idx="9">
                  <c:v>1987</c:v>
                </c:pt>
                <c:pt idx="10">
                  <c:v>1988</c:v>
                </c:pt>
                <c:pt idx="11">
                  <c:v>1989</c:v>
                </c:pt>
                <c:pt idx="12">
                  <c:v>1990</c:v>
                </c:pt>
                <c:pt idx="13">
                  <c:v>1991</c:v>
                </c:pt>
                <c:pt idx="14">
                  <c:v>1992</c:v>
                </c:pt>
                <c:pt idx="15">
                  <c:v>1993</c:v>
                </c:pt>
                <c:pt idx="16">
                  <c:v>1994</c:v>
                </c:pt>
                <c:pt idx="17">
                  <c:v>1995</c:v>
                </c:pt>
                <c:pt idx="18">
                  <c:v>1996</c:v>
                </c:pt>
                <c:pt idx="19">
                  <c:v>1997</c:v>
                </c:pt>
                <c:pt idx="20">
                  <c:v>1998</c:v>
                </c:pt>
                <c:pt idx="21">
                  <c:v>1999</c:v>
                </c:pt>
                <c:pt idx="22">
                  <c:v>2000</c:v>
                </c:pt>
                <c:pt idx="23">
                  <c:v>2001</c:v>
                </c:pt>
                <c:pt idx="24">
                  <c:v>2002</c:v>
                </c:pt>
                <c:pt idx="25">
                  <c:v>2003</c:v>
                </c:pt>
                <c:pt idx="26">
                  <c:v>2004</c:v>
                </c:pt>
                <c:pt idx="27">
                  <c:v>2005</c:v>
                </c:pt>
                <c:pt idx="28">
                  <c:v>2006</c:v>
                </c:pt>
                <c:pt idx="29">
                  <c:v>2007</c:v>
                </c:pt>
                <c:pt idx="30">
                  <c:v>2008</c:v>
                </c:pt>
                <c:pt idx="31">
                  <c:v>2009</c:v>
                </c:pt>
                <c:pt idx="32">
                  <c:v>2010</c:v>
                </c:pt>
                <c:pt idx="33">
                  <c:v>2011</c:v>
                </c:pt>
                <c:pt idx="34">
                  <c:v>2012</c:v>
                </c:pt>
                <c:pt idx="35">
                  <c:v>2013</c:v>
                </c:pt>
                <c:pt idx="36">
                  <c:v>2014</c:v>
                </c:pt>
                <c:pt idx="37">
                  <c:v>2015</c:v>
                </c:pt>
              </c:numCache>
            </c:numRef>
          </c:cat>
          <c:val>
            <c:numRef>
              <c:f>Aeroportuárias_Cor_Dados_Graf!$N$5:$N$42</c:f>
              <c:numCache>
                <c:formatCode>0.00%</c:formatCode>
                <c:ptCount val="38"/>
                <c:pt idx="0">
                  <c:v>2.522428928517299E-5</c:v>
                </c:pt>
                <c:pt idx="1">
                  <c:v>6.802681328234491E-6</c:v>
                </c:pt>
                <c:pt idx="2">
                  <c:v>1.605556302980825E-5</c:v>
                </c:pt>
                <c:pt idx="3">
                  <c:v>2.2264846430666855E-5</c:v>
                </c:pt>
                <c:pt idx="4">
                  <c:v>4.7716831715037467E-5</c:v>
                </c:pt>
                <c:pt idx="5">
                  <c:v>7.3845380965532499E-5</c:v>
                </c:pt>
                <c:pt idx="6">
                  <c:v>3.2319460951793831E-5</c:v>
                </c:pt>
                <c:pt idx="7">
                  <c:v>2.9534520442508194E-5</c:v>
                </c:pt>
                <c:pt idx="8">
                  <c:v>4.6087054660617322E-5</c:v>
                </c:pt>
                <c:pt idx="9">
                  <c:v>2.008403626323034E-4</c:v>
                </c:pt>
                <c:pt idx="10">
                  <c:v>2.694756122282886E-4</c:v>
                </c:pt>
                <c:pt idx="11">
                  <c:v>1.4529814257368349E-4</c:v>
                </c:pt>
                <c:pt idx="12">
                  <c:v>2.4985671231577056E-4</c:v>
                </c:pt>
                <c:pt idx="13">
                  <c:v>6.0061558136612658E-5</c:v>
                </c:pt>
                <c:pt idx="14">
                  <c:v>5.7914961937474752E-5</c:v>
                </c:pt>
                <c:pt idx="15">
                  <c:v>2.6237007163991618E-5</c:v>
                </c:pt>
                <c:pt idx="16">
                  <c:v>2.6168128531000575E-5</c:v>
                </c:pt>
                <c:pt idx="17">
                  <c:v>1.8878481910072904E-5</c:v>
                </c:pt>
                <c:pt idx="18">
                  <c:v>4.6212476861463373E-5</c:v>
                </c:pt>
                <c:pt idx="19">
                  <c:v>1.0731448148452939E-5</c:v>
                </c:pt>
                <c:pt idx="20">
                  <c:v>1.0161693044218747E-5</c:v>
                </c:pt>
                <c:pt idx="21">
                  <c:v>2.3889844047684414E-5</c:v>
                </c:pt>
                <c:pt idx="22">
                  <c:v>8.1040976560225829E-5</c:v>
                </c:pt>
                <c:pt idx="23">
                  <c:v>4.9826434264048152E-4</c:v>
                </c:pt>
                <c:pt idx="24">
                  <c:v>2.6247376103719099E-4</c:v>
                </c:pt>
                <c:pt idx="25">
                  <c:v>2.082741794342162E-4</c:v>
                </c:pt>
                <c:pt idx="26">
                  <c:v>8.0308928960514954E-4</c:v>
                </c:pt>
                <c:pt idx="27">
                  <c:v>5.9622722854841333E-4</c:v>
                </c:pt>
                <c:pt idx="28">
                  <c:v>3.5132906302425221E-4</c:v>
                </c:pt>
                <c:pt idx="29">
                  <c:v>6.1504197068748269E-5</c:v>
                </c:pt>
                <c:pt idx="30">
                  <c:v>4.3092122549792424E-5</c:v>
                </c:pt>
                <c:pt idx="31">
                  <c:v>7.9225663187197136E-5</c:v>
                </c:pt>
                <c:pt idx="32">
                  <c:v>5.2553829326770773E-5</c:v>
                </c:pt>
                <c:pt idx="33">
                  <c:v>6.1316957925055027E-5</c:v>
                </c:pt>
                <c:pt idx="34">
                  <c:v>2.9394648392498723E-5</c:v>
                </c:pt>
                <c:pt idx="35">
                  <c:v>1.4276613576258317E-5</c:v>
                </c:pt>
                <c:pt idx="36">
                  <c:v>1.6737178444958726E-5</c:v>
                </c:pt>
                <c:pt idx="37">
                  <c:v>7.2025571591357608E-5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AD1-458C-BC34-C837C0658E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6513024"/>
        <c:axId val="136514560"/>
      </c:barChart>
      <c:catAx>
        <c:axId val="1365130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36514560"/>
        <c:crosses val="autoZero"/>
        <c:auto val="1"/>
        <c:lblAlgn val="ctr"/>
        <c:lblOffset val="100"/>
        <c:noMultiLvlLbl val="0"/>
      </c:catAx>
      <c:valAx>
        <c:axId val="1365145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365130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724759405074366"/>
          <c:y val="0.12133480177008862"/>
          <c:w val="0.84341251093613301"/>
          <c:h val="0.726450298941003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Ferroviárias_Const_Dados_Graf!$E$4</c:f>
              <c:strCache>
                <c:ptCount val="1"/>
                <c:pt idx="0">
                  <c:v>Norte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Ferroviárias_Const_Dados_Graf!$D$5:$D$42</c:f>
              <c:numCache>
                <c:formatCode>General</c:formatCode>
                <c:ptCount val="38"/>
                <c:pt idx="0">
                  <c:v>1978</c:v>
                </c:pt>
                <c:pt idx="1">
                  <c:v>1979</c:v>
                </c:pt>
                <c:pt idx="2">
                  <c:v>1980</c:v>
                </c:pt>
                <c:pt idx="3">
                  <c:v>1981</c:v>
                </c:pt>
                <c:pt idx="4">
                  <c:v>1982</c:v>
                </c:pt>
                <c:pt idx="5">
                  <c:v>1983</c:v>
                </c:pt>
                <c:pt idx="6">
                  <c:v>1984</c:v>
                </c:pt>
                <c:pt idx="7">
                  <c:v>1985</c:v>
                </c:pt>
                <c:pt idx="8">
                  <c:v>1986</c:v>
                </c:pt>
                <c:pt idx="9">
                  <c:v>1987</c:v>
                </c:pt>
                <c:pt idx="10">
                  <c:v>1988</c:v>
                </c:pt>
                <c:pt idx="11">
                  <c:v>1989</c:v>
                </c:pt>
                <c:pt idx="12">
                  <c:v>1990</c:v>
                </c:pt>
                <c:pt idx="13">
                  <c:v>1991</c:v>
                </c:pt>
                <c:pt idx="14">
                  <c:v>1992</c:v>
                </c:pt>
                <c:pt idx="15">
                  <c:v>1993</c:v>
                </c:pt>
                <c:pt idx="16">
                  <c:v>1994</c:v>
                </c:pt>
                <c:pt idx="17">
                  <c:v>1995</c:v>
                </c:pt>
                <c:pt idx="18">
                  <c:v>1996</c:v>
                </c:pt>
                <c:pt idx="19">
                  <c:v>1997</c:v>
                </c:pt>
                <c:pt idx="20">
                  <c:v>1998</c:v>
                </c:pt>
                <c:pt idx="21">
                  <c:v>1999</c:v>
                </c:pt>
                <c:pt idx="22">
                  <c:v>2000</c:v>
                </c:pt>
                <c:pt idx="23">
                  <c:v>2001</c:v>
                </c:pt>
                <c:pt idx="24">
                  <c:v>2002</c:v>
                </c:pt>
                <c:pt idx="25">
                  <c:v>2003</c:v>
                </c:pt>
                <c:pt idx="26">
                  <c:v>2004</c:v>
                </c:pt>
                <c:pt idx="27">
                  <c:v>2005</c:v>
                </c:pt>
                <c:pt idx="28">
                  <c:v>2006</c:v>
                </c:pt>
                <c:pt idx="29">
                  <c:v>2007</c:v>
                </c:pt>
                <c:pt idx="30">
                  <c:v>2008</c:v>
                </c:pt>
                <c:pt idx="31">
                  <c:v>2009</c:v>
                </c:pt>
                <c:pt idx="32">
                  <c:v>2010</c:v>
                </c:pt>
                <c:pt idx="33">
                  <c:v>2011</c:v>
                </c:pt>
                <c:pt idx="34">
                  <c:v>2012</c:v>
                </c:pt>
                <c:pt idx="35">
                  <c:v>2013</c:v>
                </c:pt>
                <c:pt idx="36">
                  <c:v>2014</c:v>
                </c:pt>
                <c:pt idx="37">
                  <c:v>2015</c:v>
                </c:pt>
              </c:numCache>
            </c:numRef>
          </c:cat>
          <c:val>
            <c:numRef>
              <c:f>Ferroviárias_Const_Dados_Graf!$E$5:$E$42</c:f>
              <c:numCache>
                <c:formatCode>General</c:formatCode>
                <c:ptCount val="38"/>
                <c:pt idx="0">
                  <c:v>0</c:v>
                </c:pt>
                <c:pt idx="1">
                  <c:v>0</c:v>
                </c:pt>
                <c:pt idx="2">
                  <c:v>10854.609318399469</c:v>
                </c:pt>
                <c:pt idx="3">
                  <c:v>8249.3886813086665</c:v>
                </c:pt>
                <c:pt idx="4">
                  <c:v>13603.124777001884</c:v>
                </c:pt>
                <c:pt idx="5">
                  <c:v>14330.77191283293</c:v>
                </c:pt>
                <c:pt idx="6">
                  <c:v>17011.074487786813</c:v>
                </c:pt>
                <c:pt idx="7">
                  <c:v>19133.421252050946</c:v>
                </c:pt>
                <c:pt idx="8">
                  <c:v>27656.188276069486</c:v>
                </c:pt>
                <c:pt idx="9">
                  <c:v>30800.698089557402</c:v>
                </c:pt>
                <c:pt idx="10">
                  <c:v>36892.858255319865</c:v>
                </c:pt>
                <c:pt idx="11">
                  <c:v>43073.542391984964</c:v>
                </c:pt>
                <c:pt idx="12">
                  <c:v>28326.454601803278</c:v>
                </c:pt>
                <c:pt idx="13">
                  <c:v>51572.033568460938</c:v>
                </c:pt>
                <c:pt idx="14">
                  <c:v>56934.280434249762</c:v>
                </c:pt>
                <c:pt idx="15">
                  <c:v>73460.520191090385</c:v>
                </c:pt>
                <c:pt idx="16">
                  <c:v>73984.423609126476</c:v>
                </c:pt>
                <c:pt idx="17">
                  <c:v>42087.588849417421</c:v>
                </c:pt>
                <c:pt idx="18">
                  <c:v>104635.40137090633</c:v>
                </c:pt>
                <c:pt idx="19">
                  <c:v>85752.150315271792</c:v>
                </c:pt>
                <c:pt idx="20">
                  <c:v>134787.42038448778</c:v>
                </c:pt>
                <c:pt idx="21">
                  <c:v>177534.29290069948</c:v>
                </c:pt>
                <c:pt idx="22">
                  <c:v>163203.56093450615</c:v>
                </c:pt>
                <c:pt idx="23">
                  <c:v>169619.85556102562</c:v>
                </c:pt>
                <c:pt idx="24">
                  <c:v>251943.43198046664</c:v>
                </c:pt>
                <c:pt idx="25">
                  <c:v>349333.98063125624</c:v>
                </c:pt>
                <c:pt idx="26">
                  <c:v>184574.67388584345</c:v>
                </c:pt>
                <c:pt idx="27">
                  <c:v>113502.94759678755</c:v>
                </c:pt>
                <c:pt idx="28">
                  <c:v>85843.271767810016</c:v>
                </c:pt>
                <c:pt idx="29">
                  <c:v>108212.53258532927</c:v>
                </c:pt>
                <c:pt idx="30">
                  <c:v>173271.99512367079</c:v>
                </c:pt>
                <c:pt idx="31">
                  <c:v>114619.20704830381</c:v>
                </c:pt>
                <c:pt idx="32">
                  <c:v>94720.404169723639</c:v>
                </c:pt>
                <c:pt idx="33">
                  <c:v>33126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E67-4307-9719-6F612E4C9A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6733440"/>
        <c:axId val="136734976"/>
      </c:barChart>
      <c:catAx>
        <c:axId val="136733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36734976"/>
        <c:crosses val="autoZero"/>
        <c:auto val="1"/>
        <c:lblAlgn val="ctr"/>
        <c:lblOffset val="100"/>
        <c:noMultiLvlLbl val="0"/>
      </c:catAx>
      <c:valAx>
        <c:axId val="1367349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367334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724759405074366"/>
          <c:y val="0.12133480177008862"/>
          <c:w val="0.84341251093613301"/>
          <c:h val="0.726450298941003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Ferroviárias_Const_Dados_Graf!$H$4</c:f>
              <c:strCache>
                <c:ptCount val="1"/>
                <c:pt idx="0">
                  <c:v>Norte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Ferroviárias_Const_Dados_Graf!$G$5:$G$42</c:f>
              <c:numCache>
                <c:formatCode>General</c:formatCode>
                <c:ptCount val="38"/>
                <c:pt idx="0">
                  <c:v>1978</c:v>
                </c:pt>
                <c:pt idx="1">
                  <c:v>1979</c:v>
                </c:pt>
                <c:pt idx="2">
                  <c:v>1980</c:v>
                </c:pt>
                <c:pt idx="3">
                  <c:v>1981</c:v>
                </c:pt>
                <c:pt idx="4">
                  <c:v>1982</c:v>
                </c:pt>
                <c:pt idx="5">
                  <c:v>1983</c:v>
                </c:pt>
                <c:pt idx="6">
                  <c:v>1984</c:v>
                </c:pt>
                <c:pt idx="7">
                  <c:v>1985</c:v>
                </c:pt>
                <c:pt idx="8">
                  <c:v>1986</c:v>
                </c:pt>
                <c:pt idx="9">
                  <c:v>1987</c:v>
                </c:pt>
                <c:pt idx="10">
                  <c:v>1988</c:v>
                </c:pt>
                <c:pt idx="11">
                  <c:v>1989</c:v>
                </c:pt>
                <c:pt idx="12">
                  <c:v>1990</c:v>
                </c:pt>
                <c:pt idx="13">
                  <c:v>1991</c:v>
                </c:pt>
                <c:pt idx="14">
                  <c:v>1992</c:v>
                </c:pt>
                <c:pt idx="15">
                  <c:v>1993</c:v>
                </c:pt>
                <c:pt idx="16">
                  <c:v>1994</c:v>
                </c:pt>
                <c:pt idx="17">
                  <c:v>1995</c:v>
                </c:pt>
                <c:pt idx="18">
                  <c:v>1996</c:v>
                </c:pt>
                <c:pt idx="19">
                  <c:v>1997</c:v>
                </c:pt>
                <c:pt idx="20">
                  <c:v>1998</c:v>
                </c:pt>
                <c:pt idx="21">
                  <c:v>1999</c:v>
                </c:pt>
                <c:pt idx="22">
                  <c:v>2000</c:v>
                </c:pt>
                <c:pt idx="23">
                  <c:v>2001</c:v>
                </c:pt>
                <c:pt idx="24">
                  <c:v>2002</c:v>
                </c:pt>
                <c:pt idx="25">
                  <c:v>2003</c:v>
                </c:pt>
                <c:pt idx="26">
                  <c:v>2004</c:v>
                </c:pt>
                <c:pt idx="27">
                  <c:v>2005</c:v>
                </c:pt>
                <c:pt idx="28">
                  <c:v>2006</c:v>
                </c:pt>
                <c:pt idx="29">
                  <c:v>2007</c:v>
                </c:pt>
                <c:pt idx="30">
                  <c:v>2008</c:v>
                </c:pt>
                <c:pt idx="31">
                  <c:v>2009</c:v>
                </c:pt>
                <c:pt idx="32">
                  <c:v>2010</c:v>
                </c:pt>
                <c:pt idx="33">
                  <c:v>2011</c:v>
                </c:pt>
                <c:pt idx="34">
                  <c:v>2012</c:v>
                </c:pt>
                <c:pt idx="35">
                  <c:v>2013</c:v>
                </c:pt>
                <c:pt idx="36">
                  <c:v>2014</c:v>
                </c:pt>
                <c:pt idx="37">
                  <c:v>2015</c:v>
                </c:pt>
              </c:numCache>
            </c:numRef>
          </c:cat>
          <c:val>
            <c:numRef>
              <c:f>Ferroviárias_Const_Dados_Graf!$H$5:$H$42</c:f>
              <c:numCache>
                <c:formatCode>0.00%</c:formatCode>
                <c:ptCount val="38"/>
                <c:pt idx="0">
                  <c:v>0</c:v>
                </c:pt>
                <c:pt idx="1">
                  <c:v>0</c:v>
                </c:pt>
                <c:pt idx="2">
                  <c:v>0.18491762736562239</c:v>
                </c:pt>
                <c:pt idx="3">
                  <c:v>0.12008740920780689</c:v>
                </c:pt>
                <c:pt idx="4">
                  <c:v>0.13213652831144293</c:v>
                </c:pt>
                <c:pt idx="5">
                  <c:v>0.18073948547761215</c:v>
                </c:pt>
                <c:pt idx="6">
                  <c:v>0.26748615489723709</c:v>
                </c:pt>
                <c:pt idx="7">
                  <c:v>0.21651265533822972</c:v>
                </c:pt>
                <c:pt idx="8">
                  <c:v>0.22492713500504774</c:v>
                </c:pt>
                <c:pt idx="9">
                  <c:v>0.21270207194735608</c:v>
                </c:pt>
                <c:pt idx="10">
                  <c:v>0.22501807031597687</c:v>
                </c:pt>
                <c:pt idx="11">
                  <c:v>0.28204300784773711</c:v>
                </c:pt>
                <c:pt idx="12">
                  <c:v>0.14991624128005843</c:v>
                </c:pt>
                <c:pt idx="13">
                  <c:v>0.17113003255031048</c:v>
                </c:pt>
                <c:pt idx="14">
                  <c:v>0.16957831558688713</c:v>
                </c:pt>
                <c:pt idx="15">
                  <c:v>0.18035129363456714</c:v>
                </c:pt>
                <c:pt idx="16">
                  <c:v>0.17014251428571428</c:v>
                </c:pt>
                <c:pt idx="17">
                  <c:v>0.12351251210553531</c:v>
                </c:pt>
                <c:pt idx="18">
                  <c:v>0.21120597929113011</c:v>
                </c:pt>
                <c:pt idx="19">
                  <c:v>0.12203928128023381</c:v>
                </c:pt>
                <c:pt idx="20">
                  <c:v>0.16599958515472465</c:v>
                </c:pt>
                <c:pt idx="21">
                  <c:v>0.23200005939761439</c:v>
                </c:pt>
                <c:pt idx="22">
                  <c:v>0.22037129596992761</c:v>
                </c:pt>
                <c:pt idx="23">
                  <c:v>0.28706878557306731</c:v>
                </c:pt>
                <c:pt idx="24">
                  <c:v>0.33898100306443907</c:v>
                </c:pt>
                <c:pt idx="25">
                  <c:v>0.37046584661676618</c:v>
                </c:pt>
                <c:pt idx="26">
                  <c:v>0.28836928691497266</c:v>
                </c:pt>
                <c:pt idx="27">
                  <c:v>0.21865145889705034</c:v>
                </c:pt>
                <c:pt idx="28">
                  <c:v>0.23688861105870665</c:v>
                </c:pt>
                <c:pt idx="29">
                  <c:v>0.29800741893655602</c:v>
                </c:pt>
                <c:pt idx="30">
                  <c:v>0.36346851667035596</c:v>
                </c:pt>
                <c:pt idx="31">
                  <c:v>0.2480556140262945</c:v>
                </c:pt>
                <c:pt idx="32">
                  <c:v>0.2093101865117781</c:v>
                </c:pt>
                <c:pt idx="33">
                  <c:v>9.9443853211254304E-2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74E-4D07-BD97-F7286989F4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6751744"/>
        <c:axId val="137105792"/>
      </c:barChart>
      <c:catAx>
        <c:axId val="136751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37105792"/>
        <c:crosses val="autoZero"/>
        <c:auto val="1"/>
        <c:lblAlgn val="ctr"/>
        <c:lblOffset val="100"/>
        <c:noMultiLvlLbl val="0"/>
      </c:catAx>
      <c:valAx>
        <c:axId val="137105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367517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  <c:userShapes r:id="rId1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724759405074366"/>
          <c:y val="0.12133480177008862"/>
          <c:w val="0.84341251093613301"/>
          <c:h val="0.726450298941003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Ferroviárias_Const_Dados_Graf!$K$4</c:f>
              <c:strCache>
                <c:ptCount val="1"/>
                <c:pt idx="0">
                  <c:v>Norte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Ferroviárias_Const_Dados_Graf!$J$5:$J$42</c:f>
              <c:numCache>
                <c:formatCode>General</c:formatCode>
                <c:ptCount val="38"/>
                <c:pt idx="0">
                  <c:v>1978</c:v>
                </c:pt>
                <c:pt idx="1">
                  <c:v>1979</c:v>
                </c:pt>
                <c:pt idx="2">
                  <c:v>1980</c:v>
                </c:pt>
                <c:pt idx="3">
                  <c:v>1981</c:v>
                </c:pt>
                <c:pt idx="4">
                  <c:v>1982</c:v>
                </c:pt>
                <c:pt idx="5">
                  <c:v>1983</c:v>
                </c:pt>
                <c:pt idx="6">
                  <c:v>1984</c:v>
                </c:pt>
                <c:pt idx="7">
                  <c:v>1985</c:v>
                </c:pt>
                <c:pt idx="8">
                  <c:v>1986</c:v>
                </c:pt>
                <c:pt idx="9">
                  <c:v>1987</c:v>
                </c:pt>
                <c:pt idx="10">
                  <c:v>1988</c:v>
                </c:pt>
                <c:pt idx="11">
                  <c:v>1989</c:v>
                </c:pt>
                <c:pt idx="12">
                  <c:v>1990</c:v>
                </c:pt>
                <c:pt idx="13">
                  <c:v>1991</c:v>
                </c:pt>
                <c:pt idx="14">
                  <c:v>1992</c:v>
                </c:pt>
                <c:pt idx="15">
                  <c:v>1993</c:v>
                </c:pt>
                <c:pt idx="16">
                  <c:v>1994</c:v>
                </c:pt>
                <c:pt idx="17">
                  <c:v>1995</c:v>
                </c:pt>
                <c:pt idx="18">
                  <c:v>1996</c:v>
                </c:pt>
                <c:pt idx="19">
                  <c:v>1997</c:v>
                </c:pt>
                <c:pt idx="20">
                  <c:v>1998</c:v>
                </c:pt>
                <c:pt idx="21">
                  <c:v>1999</c:v>
                </c:pt>
                <c:pt idx="22">
                  <c:v>2000</c:v>
                </c:pt>
                <c:pt idx="23">
                  <c:v>2001</c:v>
                </c:pt>
                <c:pt idx="24">
                  <c:v>2002</c:v>
                </c:pt>
                <c:pt idx="25">
                  <c:v>2003</c:v>
                </c:pt>
                <c:pt idx="26">
                  <c:v>2004</c:v>
                </c:pt>
                <c:pt idx="27">
                  <c:v>2005</c:v>
                </c:pt>
                <c:pt idx="28">
                  <c:v>2006</c:v>
                </c:pt>
                <c:pt idx="29">
                  <c:v>2007</c:v>
                </c:pt>
                <c:pt idx="30">
                  <c:v>2008</c:v>
                </c:pt>
                <c:pt idx="31">
                  <c:v>2009</c:v>
                </c:pt>
                <c:pt idx="32">
                  <c:v>2010</c:v>
                </c:pt>
                <c:pt idx="33">
                  <c:v>2011</c:v>
                </c:pt>
                <c:pt idx="34">
                  <c:v>2012</c:v>
                </c:pt>
                <c:pt idx="35">
                  <c:v>2013</c:v>
                </c:pt>
                <c:pt idx="36">
                  <c:v>2014</c:v>
                </c:pt>
                <c:pt idx="37">
                  <c:v>2015</c:v>
                </c:pt>
              </c:numCache>
            </c:numRef>
          </c:cat>
          <c:val>
            <c:numRef>
              <c:f>Ferroviárias_Const_Dados_Graf!$K$5:$K$42</c:f>
              <c:numCache>
                <c:formatCode>0.00%</c:formatCode>
                <c:ptCount val="38"/>
                <c:pt idx="0">
                  <c:v>0</c:v>
                </c:pt>
                <c:pt idx="1">
                  <c:v>0</c:v>
                </c:pt>
                <c:pt idx="2">
                  <c:v>6.520381396510806E-4</c:v>
                </c:pt>
                <c:pt idx="3">
                  <c:v>4.3166560345089458E-4</c:v>
                </c:pt>
                <c:pt idx="4">
                  <c:v>6.9779295580814501E-4</c:v>
                </c:pt>
                <c:pt idx="5">
                  <c:v>7.5544794188861985E-4</c:v>
                </c:pt>
                <c:pt idx="6">
                  <c:v>1.0179932549661773E-3</c:v>
                </c:pt>
                <c:pt idx="7">
                  <c:v>1.1551277930952821E-3</c:v>
                </c:pt>
                <c:pt idx="8">
                  <c:v>1.5756985520530482E-3</c:v>
                </c:pt>
                <c:pt idx="9">
                  <c:v>1.4385589557399723E-3</c:v>
                </c:pt>
                <c:pt idx="10">
                  <c:v>1.4943034653213927E-3</c:v>
                </c:pt>
                <c:pt idx="11">
                  <c:v>1.6871339644185786E-3</c:v>
                </c:pt>
                <c:pt idx="12">
                  <c:v>1.0369153891867369E-3</c:v>
                </c:pt>
                <c:pt idx="13">
                  <c:v>1.8025498790120074E-3</c:v>
                </c:pt>
                <c:pt idx="14">
                  <c:v>1.8455615016953306E-3</c:v>
                </c:pt>
                <c:pt idx="15">
                  <c:v>2.6179707196727874E-3</c:v>
                </c:pt>
                <c:pt idx="16">
                  <c:v>2.6222778785249231E-3</c:v>
                </c:pt>
                <c:pt idx="17">
                  <c:v>1.4312536803390255E-3</c:v>
                </c:pt>
                <c:pt idx="18">
                  <c:v>3.3850429577370693E-3</c:v>
                </c:pt>
                <c:pt idx="19">
                  <c:v>2.4279875620861705E-3</c:v>
                </c:pt>
                <c:pt idx="20">
                  <c:v>3.4153919929579544E-3</c:v>
                </c:pt>
                <c:pt idx="21">
                  <c:v>4.2407591499266546E-3</c:v>
                </c:pt>
                <c:pt idx="22">
                  <c:v>3.7459502601566779E-3</c:v>
                </c:pt>
                <c:pt idx="23">
                  <c:v>3.8561447967696205E-3</c:v>
                </c:pt>
                <c:pt idx="24">
                  <c:v>5.9280249593054802E-3</c:v>
                </c:pt>
                <c:pt idx="25">
                  <c:v>8.8683029153964511E-3</c:v>
                </c:pt>
                <c:pt idx="26">
                  <c:v>4.6789243052477421E-3</c:v>
                </c:pt>
                <c:pt idx="27">
                  <c:v>2.8745766782099463E-3</c:v>
                </c:pt>
                <c:pt idx="28">
                  <c:v>2.1926201570281732E-3</c:v>
                </c:pt>
                <c:pt idx="29">
                  <c:v>2.6808239875073521E-3</c:v>
                </c:pt>
                <c:pt idx="30">
                  <c:v>4.2768002271703588E-3</c:v>
                </c:pt>
                <c:pt idx="31">
                  <c:v>3.060813651406211E-3</c:v>
                </c:pt>
                <c:pt idx="32">
                  <c:v>2.553461639463205E-3</c:v>
                </c:pt>
                <c:pt idx="33">
                  <c:v>1.0207754269408785E-3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311-4FFD-8F1E-8C7B5F27F7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7146752"/>
        <c:axId val="137148288"/>
      </c:barChart>
      <c:catAx>
        <c:axId val="137146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37148288"/>
        <c:crosses val="autoZero"/>
        <c:auto val="1"/>
        <c:lblAlgn val="ctr"/>
        <c:lblOffset val="100"/>
        <c:noMultiLvlLbl val="0"/>
      </c:catAx>
      <c:valAx>
        <c:axId val="137148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371467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  <c:userShapes r:id="rId1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724759405074366"/>
          <c:y val="0.12133480177008862"/>
          <c:w val="0.84341251093613301"/>
          <c:h val="0.726450298941003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Ferroviárias_Const_Dados_Graf!$N$4</c:f>
              <c:strCache>
                <c:ptCount val="1"/>
                <c:pt idx="0">
                  <c:v>Norte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Ferroviárias_Const_Dados_Graf!$M$5:$M$42</c:f>
              <c:numCache>
                <c:formatCode>General</c:formatCode>
                <c:ptCount val="38"/>
                <c:pt idx="0">
                  <c:v>1978</c:v>
                </c:pt>
                <c:pt idx="1">
                  <c:v>1979</c:v>
                </c:pt>
                <c:pt idx="2">
                  <c:v>1980</c:v>
                </c:pt>
                <c:pt idx="3">
                  <c:v>1981</c:v>
                </c:pt>
                <c:pt idx="4">
                  <c:v>1982</c:v>
                </c:pt>
                <c:pt idx="5">
                  <c:v>1983</c:v>
                </c:pt>
                <c:pt idx="6">
                  <c:v>1984</c:v>
                </c:pt>
                <c:pt idx="7">
                  <c:v>1985</c:v>
                </c:pt>
                <c:pt idx="8">
                  <c:v>1986</c:v>
                </c:pt>
                <c:pt idx="9">
                  <c:v>1987</c:v>
                </c:pt>
                <c:pt idx="10">
                  <c:v>1988</c:v>
                </c:pt>
                <c:pt idx="11">
                  <c:v>1989</c:v>
                </c:pt>
                <c:pt idx="12">
                  <c:v>1990</c:v>
                </c:pt>
                <c:pt idx="13">
                  <c:v>1991</c:v>
                </c:pt>
                <c:pt idx="14">
                  <c:v>1992</c:v>
                </c:pt>
                <c:pt idx="15">
                  <c:v>1993</c:v>
                </c:pt>
                <c:pt idx="16">
                  <c:v>1994</c:v>
                </c:pt>
                <c:pt idx="17">
                  <c:v>1995</c:v>
                </c:pt>
                <c:pt idx="18">
                  <c:v>1996</c:v>
                </c:pt>
                <c:pt idx="19">
                  <c:v>1997</c:v>
                </c:pt>
                <c:pt idx="20">
                  <c:v>1998</c:v>
                </c:pt>
                <c:pt idx="21">
                  <c:v>1999</c:v>
                </c:pt>
                <c:pt idx="22">
                  <c:v>2000</c:v>
                </c:pt>
                <c:pt idx="23">
                  <c:v>2001</c:v>
                </c:pt>
                <c:pt idx="24">
                  <c:v>2002</c:v>
                </c:pt>
                <c:pt idx="25">
                  <c:v>2003</c:v>
                </c:pt>
                <c:pt idx="26">
                  <c:v>2004</c:v>
                </c:pt>
                <c:pt idx="27">
                  <c:v>2005</c:v>
                </c:pt>
                <c:pt idx="28">
                  <c:v>2006</c:v>
                </c:pt>
                <c:pt idx="29">
                  <c:v>2007</c:v>
                </c:pt>
                <c:pt idx="30">
                  <c:v>2008</c:v>
                </c:pt>
                <c:pt idx="31">
                  <c:v>2009</c:v>
                </c:pt>
                <c:pt idx="32">
                  <c:v>2010</c:v>
                </c:pt>
                <c:pt idx="33">
                  <c:v>2011</c:v>
                </c:pt>
                <c:pt idx="34">
                  <c:v>2012</c:v>
                </c:pt>
                <c:pt idx="35">
                  <c:v>2013</c:v>
                </c:pt>
                <c:pt idx="36">
                  <c:v>2014</c:v>
                </c:pt>
                <c:pt idx="37">
                  <c:v>2015</c:v>
                </c:pt>
              </c:numCache>
            </c:numRef>
          </c:cat>
          <c:val>
            <c:numRef>
              <c:f>Ferroviárias_Const_Dados_Graf!$N$5:$N$42</c:f>
              <c:numCache>
                <c:formatCode>0.00%</c:formatCode>
                <c:ptCount val="38"/>
                <c:pt idx="0">
                  <c:v>0</c:v>
                </c:pt>
                <c:pt idx="1">
                  <c:v>0</c:v>
                </c:pt>
                <c:pt idx="2">
                  <c:v>1.2486738409116704E-4</c:v>
                </c:pt>
                <c:pt idx="3">
                  <c:v>9.2878021082156041E-5</c:v>
                </c:pt>
                <c:pt idx="4">
                  <c:v>1.4991155901964806E-4</c:v>
                </c:pt>
                <c:pt idx="5">
                  <c:v>1.56410543149008E-4</c:v>
                </c:pt>
                <c:pt idx="6">
                  <c:v>1.8761897211797313E-4</c:v>
                </c:pt>
                <c:pt idx="7">
                  <c:v>2.0762915633916335E-4</c:v>
                </c:pt>
                <c:pt idx="8">
                  <c:v>2.9047200619327859E-4</c:v>
                </c:pt>
                <c:pt idx="9">
                  <c:v>3.0055941905091148E-4</c:v>
                </c:pt>
                <c:pt idx="10">
                  <c:v>3.4175812787118381E-4</c:v>
                </c:pt>
                <c:pt idx="11">
                  <c:v>3.7413773765594633E-4</c:v>
                </c:pt>
                <c:pt idx="12">
                  <c:v>2.2811574076271929E-4</c:v>
                </c:pt>
                <c:pt idx="13">
                  <c:v>4.0177526377653029E-4</c:v>
                </c:pt>
                <c:pt idx="14">
                  <c:v>4.3008803892370309E-4</c:v>
                </c:pt>
                <c:pt idx="15">
                  <c:v>5.5876983418124673E-4</c:v>
                </c:pt>
                <c:pt idx="16">
                  <c:v>5.5449738551247821E-4</c:v>
                </c:pt>
                <c:pt idx="17">
                  <c:v>3.0832359385264251E-4</c:v>
                </c:pt>
                <c:pt idx="18">
                  <c:v>7.406358350066771E-4</c:v>
                </c:pt>
                <c:pt idx="19">
                  <c:v>5.8124834994185493E-4</c:v>
                </c:pt>
                <c:pt idx="20">
                  <c:v>8.7184393044576717E-4</c:v>
                </c:pt>
                <c:pt idx="21">
                  <c:v>1.1053640764471526E-3</c:v>
                </c:pt>
                <c:pt idx="22">
                  <c:v>9.7905668827206961E-4</c:v>
                </c:pt>
                <c:pt idx="23">
                  <c:v>9.981507864579599E-4</c:v>
                </c:pt>
                <c:pt idx="24">
                  <c:v>1.4712841411959592E-3</c:v>
                </c:pt>
                <c:pt idx="25">
                  <c:v>2.0592568570252925E-3</c:v>
                </c:pt>
                <c:pt idx="26">
                  <c:v>1.0686723362659857E-3</c:v>
                </c:pt>
                <c:pt idx="27">
                  <c:v>6.5217223793146426E-4</c:v>
                </c:pt>
                <c:pt idx="28">
                  <c:v>4.8570040130886297E-4</c:v>
                </c:pt>
                <c:pt idx="29">
                  <c:v>5.9737875270130371E-4</c:v>
                </c:pt>
                <c:pt idx="30">
                  <c:v>9.5463192591162412E-4</c:v>
                </c:pt>
                <c:pt idx="31">
                  <c:v>6.5087124362754947E-4</c:v>
                </c:pt>
                <c:pt idx="32">
                  <c:v>5.2785259962798386E-4</c:v>
                </c:pt>
                <c:pt idx="33">
                  <c:v>1.8803791411084735E-4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C9A-4152-9EB6-EFCD60BCBB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6976256"/>
        <c:axId val="136977792"/>
      </c:barChart>
      <c:catAx>
        <c:axId val="1369762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36977792"/>
        <c:crosses val="autoZero"/>
        <c:auto val="1"/>
        <c:lblAlgn val="ctr"/>
        <c:lblOffset val="100"/>
        <c:noMultiLvlLbl val="0"/>
      </c:catAx>
      <c:valAx>
        <c:axId val="136977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369762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  <c:userShapes r:id="rId1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724759405074366"/>
          <c:y val="0.12133480177008862"/>
          <c:w val="0.84341251093613301"/>
          <c:h val="0.726450298941003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Portuárias_Const_Dados_Graf!$E$4</c:f>
              <c:strCache>
                <c:ptCount val="1"/>
                <c:pt idx="0">
                  <c:v>Norte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Portuárias_Const_Dados_Graf!$D$5:$D$42</c:f>
              <c:numCache>
                <c:formatCode>General</c:formatCode>
                <c:ptCount val="38"/>
                <c:pt idx="0">
                  <c:v>1978</c:v>
                </c:pt>
                <c:pt idx="1">
                  <c:v>1979</c:v>
                </c:pt>
                <c:pt idx="2">
                  <c:v>1980</c:v>
                </c:pt>
                <c:pt idx="3">
                  <c:v>1981</c:v>
                </c:pt>
                <c:pt idx="4">
                  <c:v>1982</c:v>
                </c:pt>
                <c:pt idx="5">
                  <c:v>1983</c:v>
                </c:pt>
                <c:pt idx="6">
                  <c:v>1984</c:v>
                </c:pt>
                <c:pt idx="7">
                  <c:v>1985</c:v>
                </c:pt>
                <c:pt idx="8">
                  <c:v>1986</c:v>
                </c:pt>
                <c:pt idx="9">
                  <c:v>1987</c:v>
                </c:pt>
                <c:pt idx="10">
                  <c:v>1988</c:v>
                </c:pt>
                <c:pt idx="11">
                  <c:v>1989</c:v>
                </c:pt>
                <c:pt idx="12">
                  <c:v>1990</c:v>
                </c:pt>
                <c:pt idx="13">
                  <c:v>1991</c:v>
                </c:pt>
                <c:pt idx="14">
                  <c:v>1992</c:v>
                </c:pt>
                <c:pt idx="15">
                  <c:v>1993</c:v>
                </c:pt>
                <c:pt idx="16">
                  <c:v>1994</c:v>
                </c:pt>
                <c:pt idx="17">
                  <c:v>1995</c:v>
                </c:pt>
                <c:pt idx="18">
                  <c:v>1996</c:v>
                </c:pt>
                <c:pt idx="19">
                  <c:v>1997</c:v>
                </c:pt>
                <c:pt idx="20">
                  <c:v>1998</c:v>
                </c:pt>
                <c:pt idx="21">
                  <c:v>1999</c:v>
                </c:pt>
                <c:pt idx="22">
                  <c:v>2000</c:v>
                </c:pt>
                <c:pt idx="23">
                  <c:v>2001</c:v>
                </c:pt>
                <c:pt idx="24">
                  <c:v>2002</c:v>
                </c:pt>
                <c:pt idx="25">
                  <c:v>2003</c:v>
                </c:pt>
                <c:pt idx="26">
                  <c:v>2004</c:v>
                </c:pt>
                <c:pt idx="27">
                  <c:v>2005</c:v>
                </c:pt>
                <c:pt idx="28">
                  <c:v>2006</c:v>
                </c:pt>
                <c:pt idx="29">
                  <c:v>2007</c:v>
                </c:pt>
                <c:pt idx="30">
                  <c:v>2008</c:v>
                </c:pt>
                <c:pt idx="31">
                  <c:v>2009</c:v>
                </c:pt>
                <c:pt idx="32">
                  <c:v>2010</c:v>
                </c:pt>
                <c:pt idx="33">
                  <c:v>2011</c:v>
                </c:pt>
                <c:pt idx="34">
                  <c:v>2012</c:v>
                </c:pt>
                <c:pt idx="35">
                  <c:v>2013</c:v>
                </c:pt>
                <c:pt idx="36">
                  <c:v>2014</c:v>
                </c:pt>
                <c:pt idx="37">
                  <c:v>2015</c:v>
                </c:pt>
              </c:numCache>
            </c:numRef>
          </c:cat>
          <c:val>
            <c:numRef>
              <c:f>Portuárias_Const_Dados_Graf!$E$5:$E$42</c:f>
              <c:numCache>
                <c:formatCode>General</c:formatCode>
                <c:ptCount val="38"/>
                <c:pt idx="0">
                  <c:v>16056.521711654559</c:v>
                </c:pt>
                <c:pt idx="1">
                  <c:v>16942.820222030437</c:v>
                </c:pt>
                <c:pt idx="2">
                  <c:v>15632.368553305459</c:v>
                </c:pt>
                <c:pt idx="3">
                  <c:v>13751.378671614479</c:v>
                </c:pt>
                <c:pt idx="4">
                  <c:v>8285.118130227911</c:v>
                </c:pt>
                <c:pt idx="5">
                  <c:v>4643.6137560967809</c:v>
                </c:pt>
                <c:pt idx="6">
                  <c:v>7469.2661633083044</c:v>
                </c:pt>
                <c:pt idx="7">
                  <c:v>3812.8583001010975</c:v>
                </c:pt>
                <c:pt idx="8">
                  <c:v>7786.5537989540753</c:v>
                </c:pt>
                <c:pt idx="9">
                  <c:v>5221.3488907621295</c:v>
                </c:pt>
                <c:pt idx="10">
                  <c:v>9318.5260916022326</c:v>
                </c:pt>
                <c:pt idx="11">
                  <c:v>8721.7417457865158</c:v>
                </c:pt>
                <c:pt idx="12">
                  <c:v>9538.6174185287309</c:v>
                </c:pt>
                <c:pt idx="13">
                  <c:v>11223.296683668796</c:v>
                </c:pt>
                <c:pt idx="14">
                  <c:v>9102.4816769876197</c:v>
                </c:pt>
                <c:pt idx="15">
                  <c:v>10232.978500308473</c:v>
                </c:pt>
                <c:pt idx="16">
                  <c:v>8054.6044590808124</c:v>
                </c:pt>
                <c:pt idx="17">
                  <c:v>8717.3429201449726</c:v>
                </c:pt>
                <c:pt idx="18">
                  <c:v>8434.1431058232683</c:v>
                </c:pt>
                <c:pt idx="19">
                  <c:v>14363.50529668024</c:v>
                </c:pt>
                <c:pt idx="20">
                  <c:v>15404.611689039717</c:v>
                </c:pt>
                <c:pt idx="21">
                  <c:v>20986.778170965335</c:v>
                </c:pt>
                <c:pt idx="22">
                  <c:v>27050.980465110097</c:v>
                </c:pt>
                <c:pt idx="23">
                  <c:v>15333.205708295054</c:v>
                </c:pt>
                <c:pt idx="24">
                  <c:v>15362.048611383614</c:v>
                </c:pt>
                <c:pt idx="25">
                  <c:v>8841.4635124188171</c:v>
                </c:pt>
                <c:pt idx="26">
                  <c:v>8858.530797681633</c:v>
                </c:pt>
                <c:pt idx="27">
                  <c:v>7825.6779376826653</c:v>
                </c:pt>
                <c:pt idx="28">
                  <c:v>2064.0230782761651</c:v>
                </c:pt>
                <c:pt idx="29">
                  <c:v>37615.889318841393</c:v>
                </c:pt>
                <c:pt idx="30">
                  <c:v>22465.05251177957</c:v>
                </c:pt>
                <c:pt idx="31">
                  <c:v>16970.184123379004</c:v>
                </c:pt>
                <c:pt idx="32">
                  <c:v>58984.074490932042</c:v>
                </c:pt>
                <c:pt idx="33">
                  <c:v>28604.615000000002</c:v>
                </c:pt>
                <c:pt idx="34">
                  <c:v>22675.504013073638</c:v>
                </c:pt>
                <c:pt idx="35">
                  <c:v>25971.572786442157</c:v>
                </c:pt>
                <c:pt idx="36">
                  <c:v>30383.068821981647</c:v>
                </c:pt>
                <c:pt idx="37">
                  <c:v>13947.211242020036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03B-4657-B3ED-352323AB86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7462912"/>
        <c:axId val="137464448"/>
      </c:barChart>
      <c:catAx>
        <c:axId val="1374629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37464448"/>
        <c:crosses val="autoZero"/>
        <c:auto val="1"/>
        <c:lblAlgn val="ctr"/>
        <c:lblOffset val="100"/>
        <c:noMultiLvlLbl val="0"/>
      </c:catAx>
      <c:valAx>
        <c:axId val="137464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374629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  <c:userShapes r:id="rId1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724759405074366"/>
          <c:y val="0.12133480177008862"/>
          <c:w val="0.84341251093613301"/>
          <c:h val="0.726450298941003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Portuárias_Const_Dados_Graf!$H$4</c:f>
              <c:strCache>
                <c:ptCount val="1"/>
                <c:pt idx="0">
                  <c:v>Norte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Portuárias_Const_Dados_Graf!$G$5:$G$42</c:f>
              <c:numCache>
                <c:formatCode>General</c:formatCode>
                <c:ptCount val="38"/>
                <c:pt idx="0">
                  <c:v>1978</c:v>
                </c:pt>
                <c:pt idx="1">
                  <c:v>1979</c:v>
                </c:pt>
                <c:pt idx="2">
                  <c:v>1980</c:v>
                </c:pt>
                <c:pt idx="3">
                  <c:v>1981</c:v>
                </c:pt>
                <c:pt idx="4">
                  <c:v>1982</c:v>
                </c:pt>
                <c:pt idx="5">
                  <c:v>1983</c:v>
                </c:pt>
                <c:pt idx="6">
                  <c:v>1984</c:v>
                </c:pt>
                <c:pt idx="7">
                  <c:v>1985</c:v>
                </c:pt>
                <c:pt idx="8">
                  <c:v>1986</c:v>
                </c:pt>
                <c:pt idx="9">
                  <c:v>1987</c:v>
                </c:pt>
                <c:pt idx="10">
                  <c:v>1988</c:v>
                </c:pt>
                <c:pt idx="11">
                  <c:v>1989</c:v>
                </c:pt>
                <c:pt idx="12">
                  <c:v>1990</c:v>
                </c:pt>
                <c:pt idx="13">
                  <c:v>1991</c:v>
                </c:pt>
                <c:pt idx="14">
                  <c:v>1992</c:v>
                </c:pt>
                <c:pt idx="15">
                  <c:v>1993</c:v>
                </c:pt>
                <c:pt idx="16">
                  <c:v>1994</c:v>
                </c:pt>
                <c:pt idx="17">
                  <c:v>1995</c:v>
                </c:pt>
                <c:pt idx="18">
                  <c:v>1996</c:v>
                </c:pt>
                <c:pt idx="19">
                  <c:v>1997</c:v>
                </c:pt>
                <c:pt idx="20">
                  <c:v>1998</c:v>
                </c:pt>
                <c:pt idx="21">
                  <c:v>1999</c:v>
                </c:pt>
                <c:pt idx="22">
                  <c:v>2000</c:v>
                </c:pt>
                <c:pt idx="23">
                  <c:v>2001</c:v>
                </c:pt>
                <c:pt idx="24">
                  <c:v>2002</c:v>
                </c:pt>
                <c:pt idx="25">
                  <c:v>2003</c:v>
                </c:pt>
                <c:pt idx="26">
                  <c:v>2004</c:v>
                </c:pt>
                <c:pt idx="27">
                  <c:v>2005</c:v>
                </c:pt>
                <c:pt idx="28">
                  <c:v>2006</c:v>
                </c:pt>
                <c:pt idx="29">
                  <c:v>2007</c:v>
                </c:pt>
                <c:pt idx="30">
                  <c:v>2008</c:v>
                </c:pt>
                <c:pt idx="31">
                  <c:v>2009</c:v>
                </c:pt>
                <c:pt idx="32">
                  <c:v>2010</c:v>
                </c:pt>
                <c:pt idx="33">
                  <c:v>2011</c:v>
                </c:pt>
                <c:pt idx="34">
                  <c:v>2012</c:v>
                </c:pt>
                <c:pt idx="35">
                  <c:v>2013</c:v>
                </c:pt>
                <c:pt idx="36">
                  <c:v>2014</c:v>
                </c:pt>
                <c:pt idx="37">
                  <c:v>2015</c:v>
                </c:pt>
              </c:numCache>
            </c:numRef>
          </c:cat>
          <c:val>
            <c:numRef>
              <c:f>Portuárias_Const_Dados_Graf!$H$5:$H$42</c:f>
              <c:numCache>
                <c:formatCode>0.00%</c:formatCode>
                <c:ptCount val="38"/>
                <c:pt idx="0">
                  <c:v>0.71409796120020796</c:v>
                </c:pt>
                <c:pt idx="1">
                  <c:v>0.55883942696741795</c:v>
                </c:pt>
                <c:pt idx="2">
                  <c:v>0.34019448068510649</c:v>
                </c:pt>
                <c:pt idx="3">
                  <c:v>0.42790567334923413</c:v>
                </c:pt>
                <c:pt idx="4">
                  <c:v>0.39669308716390994</c:v>
                </c:pt>
                <c:pt idx="5">
                  <c:v>0.3897058208842929</c:v>
                </c:pt>
                <c:pt idx="6">
                  <c:v>0.41249593949716162</c:v>
                </c:pt>
                <c:pt idx="7">
                  <c:v>0.16721705138435855</c:v>
                </c:pt>
                <c:pt idx="8">
                  <c:v>0.79900981309192798</c:v>
                </c:pt>
                <c:pt idx="9">
                  <c:v>0.40630343108377992</c:v>
                </c:pt>
                <c:pt idx="10">
                  <c:v>0.39930561449052937</c:v>
                </c:pt>
                <c:pt idx="11">
                  <c:v>0.34903567180854894</c:v>
                </c:pt>
                <c:pt idx="12">
                  <c:v>0.20277814232856706</c:v>
                </c:pt>
                <c:pt idx="13">
                  <c:v>0.14427447749208769</c:v>
                </c:pt>
                <c:pt idx="14">
                  <c:v>0.14108867148483759</c:v>
                </c:pt>
                <c:pt idx="15">
                  <c:v>0.16226973031675426</c:v>
                </c:pt>
                <c:pt idx="16">
                  <c:v>0.11516744324353034</c:v>
                </c:pt>
                <c:pt idx="17">
                  <c:v>0.1529998661764192</c:v>
                </c:pt>
                <c:pt idx="18">
                  <c:v>0.22811959793749523</c:v>
                </c:pt>
                <c:pt idx="19">
                  <c:v>0.32052184447363841</c:v>
                </c:pt>
                <c:pt idx="20">
                  <c:v>6.2939778705598137E-2</c:v>
                </c:pt>
                <c:pt idx="21">
                  <c:v>0.2593140995394268</c:v>
                </c:pt>
                <c:pt idx="22">
                  <c:v>0.2611633663034168</c:v>
                </c:pt>
                <c:pt idx="23">
                  <c:v>8.6670372137658117E-2</c:v>
                </c:pt>
                <c:pt idx="24">
                  <c:v>0.11200343520190346</c:v>
                </c:pt>
                <c:pt idx="25">
                  <c:v>8.5752665308765297E-2</c:v>
                </c:pt>
                <c:pt idx="26">
                  <c:v>0.15735229950240281</c:v>
                </c:pt>
                <c:pt idx="27">
                  <c:v>0.2535080741291727</c:v>
                </c:pt>
                <c:pt idx="28">
                  <c:v>3.1995173831116795E-2</c:v>
                </c:pt>
                <c:pt idx="29">
                  <c:v>0.37286220389479285</c:v>
                </c:pt>
                <c:pt idx="30">
                  <c:v>0.36211994481400306</c:v>
                </c:pt>
                <c:pt idx="31">
                  <c:v>0.22876633146814046</c:v>
                </c:pt>
                <c:pt idx="32">
                  <c:v>0.59287582144218398</c:v>
                </c:pt>
                <c:pt idx="33">
                  <c:v>0.4014474955815972</c:v>
                </c:pt>
                <c:pt idx="34">
                  <c:v>0.40598503540447367</c:v>
                </c:pt>
                <c:pt idx="35">
                  <c:v>0.57347157592238773</c:v>
                </c:pt>
                <c:pt idx="36">
                  <c:v>0.83458599475673301</c:v>
                </c:pt>
                <c:pt idx="37">
                  <c:v>0.37045378882844848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04C-46D6-9DE2-5633C7D7B7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7300992"/>
        <c:axId val="137310976"/>
      </c:barChart>
      <c:catAx>
        <c:axId val="1373009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37310976"/>
        <c:crosses val="autoZero"/>
        <c:auto val="1"/>
        <c:lblAlgn val="ctr"/>
        <c:lblOffset val="100"/>
        <c:noMultiLvlLbl val="0"/>
      </c:catAx>
      <c:valAx>
        <c:axId val="1373109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373009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  <c:userShapes r:id="rId1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724759405074366"/>
          <c:y val="0.12133480177008862"/>
          <c:w val="0.84341251093613301"/>
          <c:h val="0.726450298941003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Portuárias_Const_Dados_Graf!$K$4</c:f>
              <c:strCache>
                <c:ptCount val="1"/>
                <c:pt idx="0">
                  <c:v>Norte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Portuárias_Const_Dados_Graf!$J$5:$J$42</c:f>
              <c:numCache>
                <c:formatCode>General</c:formatCode>
                <c:ptCount val="38"/>
                <c:pt idx="0">
                  <c:v>1978</c:v>
                </c:pt>
                <c:pt idx="1">
                  <c:v>1979</c:v>
                </c:pt>
                <c:pt idx="2">
                  <c:v>1980</c:v>
                </c:pt>
                <c:pt idx="3">
                  <c:v>1981</c:v>
                </c:pt>
                <c:pt idx="4">
                  <c:v>1982</c:v>
                </c:pt>
                <c:pt idx="5">
                  <c:v>1983</c:v>
                </c:pt>
                <c:pt idx="6">
                  <c:v>1984</c:v>
                </c:pt>
                <c:pt idx="7">
                  <c:v>1985</c:v>
                </c:pt>
                <c:pt idx="8">
                  <c:v>1986</c:v>
                </c:pt>
                <c:pt idx="9">
                  <c:v>1987</c:v>
                </c:pt>
                <c:pt idx="10">
                  <c:v>1988</c:v>
                </c:pt>
                <c:pt idx="11">
                  <c:v>1989</c:v>
                </c:pt>
                <c:pt idx="12">
                  <c:v>1990</c:v>
                </c:pt>
                <c:pt idx="13">
                  <c:v>1991</c:v>
                </c:pt>
                <c:pt idx="14">
                  <c:v>1992</c:v>
                </c:pt>
                <c:pt idx="15">
                  <c:v>1993</c:v>
                </c:pt>
                <c:pt idx="16">
                  <c:v>1994</c:v>
                </c:pt>
                <c:pt idx="17">
                  <c:v>1995</c:v>
                </c:pt>
                <c:pt idx="18">
                  <c:v>1996</c:v>
                </c:pt>
                <c:pt idx="19">
                  <c:v>1997</c:v>
                </c:pt>
                <c:pt idx="20">
                  <c:v>1998</c:v>
                </c:pt>
                <c:pt idx="21">
                  <c:v>1999</c:v>
                </c:pt>
                <c:pt idx="22">
                  <c:v>2000</c:v>
                </c:pt>
                <c:pt idx="23">
                  <c:v>2001</c:v>
                </c:pt>
                <c:pt idx="24">
                  <c:v>2002</c:v>
                </c:pt>
                <c:pt idx="25">
                  <c:v>2003</c:v>
                </c:pt>
                <c:pt idx="26">
                  <c:v>2004</c:v>
                </c:pt>
                <c:pt idx="27">
                  <c:v>2005</c:v>
                </c:pt>
                <c:pt idx="28">
                  <c:v>2006</c:v>
                </c:pt>
                <c:pt idx="29">
                  <c:v>2007</c:v>
                </c:pt>
                <c:pt idx="30">
                  <c:v>2008</c:v>
                </c:pt>
                <c:pt idx="31">
                  <c:v>2009</c:v>
                </c:pt>
                <c:pt idx="32">
                  <c:v>2010</c:v>
                </c:pt>
                <c:pt idx="33">
                  <c:v>2011</c:v>
                </c:pt>
                <c:pt idx="34">
                  <c:v>2012</c:v>
                </c:pt>
                <c:pt idx="35">
                  <c:v>2013</c:v>
                </c:pt>
                <c:pt idx="36">
                  <c:v>2014</c:v>
                </c:pt>
                <c:pt idx="37">
                  <c:v>2015</c:v>
                </c:pt>
              </c:numCache>
            </c:numRef>
          </c:cat>
          <c:val>
            <c:numRef>
              <c:f>Portuárias_Const_Dados_Graf!$K$5:$K$42</c:f>
              <c:numCache>
                <c:formatCode>0.00%</c:formatCode>
                <c:ptCount val="38"/>
                <c:pt idx="0">
                  <c:v>1.0351099292578317E-3</c:v>
                </c:pt>
                <c:pt idx="1">
                  <c:v>9.6222286585815752E-4</c:v>
                </c:pt>
                <c:pt idx="2">
                  <c:v>9.3903891064596207E-4</c:v>
                </c:pt>
                <c:pt idx="3">
                  <c:v>7.1956812824372225E-4</c:v>
                </c:pt>
                <c:pt idx="4">
                  <c:v>4.2499772398511945E-4</c:v>
                </c:pt>
                <c:pt idx="5">
                  <c:v>2.4478852055607992E-4</c:v>
                </c:pt>
                <c:pt idx="6">
                  <c:v>4.4698308618036094E-4</c:v>
                </c:pt>
                <c:pt idx="7">
                  <c:v>2.3019085481686661E-4</c:v>
                </c:pt>
                <c:pt idx="8">
                  <c:v>4.436353059221657E-4</c:v>
                </c:pt>
                <c:pt idx="9">
                  <c:v>2.4386519376959896E-4</c:v>
                </c:pt>
                <c:pt idx="10">
                  <c:v>3.7743635188149512E-4</c:v>
                </c:pt>
                <c:pt idx="11">
                  <c:v>3.416191450959443E-4</c:v>
                </c:pt>
                <c:pt idx="12">
                  <c:v>3.4916968367115932E-4</c:v>
                </c:pt>
                <c:pt idx="13">
                  <c:v>3.9227757137804857E-4</c:v>
                </c:pt>
                <c:pt idx="14">
                  <c:v>2.9506282725986067E-4</c:v>
                </c:pt>
                <c:pt idx="15">
                  <c:v>3.6468075667258753E-4</c:v>
                </c:pt>
                <c:pt idx="16">
                  <c:v>2.854845663852729E-4</c:v>
                </c:pt>
                <c:pt idx="17">
                  <c:v>2.9644675492992859E-4</c:v>
                </c:pt>
                <c:pt idx="18">
                  <c:v>2.7285160042260769E-4</c:v>
                </c:pt>
                <c:pt idx="19">
                  <c:v>4.0668848629545783E-4</c:v>
                </c:pt>
                <c:pt idx="20">
                  <c:v>3.9033900394630435E-4</c:v>
                </c:pt>
                <c:pt idx="21">
                  <c:v>5.013108740956467E-4</c:v>
                </c:pt>
                <c:pt idx="22">
                  <c:v>6.2089103160829274E-4</c:v>
                </c:pt>
                <c:pt idx="23">
                  <c:v>3.4858573139491653E-4</c:v>
                </c:pt>
                <c:pt idx="24">
                  <c:v>3.6145656538252852E-4</c:v>
                </c:pt>
                <c:pt idx="25">
                  <c:v>2.2445218899652504E-4</c:v>
                </c:pt>
                <c:pt idx="26">
                  <c:v>2.2456165943813853E-4</c:v>
                </c:pt>
                <c:pt idx="27">
                  <c:v>1.981931902839974E-4</c:v>
                </c:pt>
                <c:pt idx="28">
                  <c:v>5.2719549392765576E-5</c:v>
                </c:pt>
                <c:pt idx="29">
                  <c:v>9.3188446835263349E-4</c:v>
                </c:pt>
                <c:pt idx="30">
                  <c:v>5.5449550065605243E-4</c:v>
                </c:pt>
                <c:pt idx="31">
                  <c:v>4.5317510537152221E-4</c:v>
                </c:pt>
                <c:pt idx="32">
                  <c:v>1.5900858201783005E-3</c:v>
                </c:pt>
                <c:pt idx="33">
                  <c:v>8.8144925705199717E-4</c:v>
                </c:pt>
                <c:pt idx="34">
                  <c:v>8.3804255398920227E-4</c:v>
                </c:pt>
                <c:pt idx="35">
                  <c:v>1.0109682748188837E-3</c:v>
                </c:pt>
                <c:pt idx="36">
                  <c:v>1.1502768950196922E-3</c:v>
                </c:pt>
                <c:pt idx="37">
                  <c:v>5.0708465251466241E-4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496-427B-8929-773CA7611F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7339648"/>
        <c:axId val="137341184"/>
      </c:barChart>
      <c:catAx>
        <c:axId val="137339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37341184"/>
        <c:crosses val="autoZero"/>
        <c:auto val="1"/>
        <c:lblAlgn val="ctr"/>
        <c:lblOffset val="100"/>
        <c:noMultiLvlLbl val="0"/>
      </c:catAx>
      <c:valAx>
        <c:axId val="1373411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37339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724759405074366"/>
          <c:y val="0.12133480177008862"/>
          <c:w val="0.84341251093613301"/>
          <c:h val="0.726450298941003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Ferroviárias_Cor_Dados_Graf!$H$4</c:f>
              <c:strCache>
                <c:ptCount val="1"/>
                <c:pt idx="0">
                  <c:v>Norte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Ferroviárias_Cor_Dados_Graf!$G$5:$G$42</c:f>
              <c:numCache>
                <c:formatCode>General</c:formatCode>
                <c:ptCount val="38"/>
                <c:pt idx="0">
                  <c:v>1978</c:v>
                </c:pt>
                <c:pt idx="1">
                  <c:v>1979</c:v>
                </c:pt>
                <c:pt idx="2">
                  <c:v>1980</c:v>
                </c:pt>
                <c:pt idx="3">
                  <c:v>1981</c:v>
                </c:pt>
                <c:pt idx="4">
                  <c:v>1982</c:v>
                </c:pt>
                <c:pt idx="5">
                  <c:v>1983</c:v>
                </c:pt>
                <c:pt idx="6">
                  <c:v>1984</c:v>
                </c:pt>
                <c:pt idx="7">
                  <c:v>1985</c:v>
                </c:pt>
                <c:pt idx="8">
                  <c:v>1986</c:v>
                </c:pt>
                <c:pt idx="9">
                  <c:v>1987</c:v>
                </c:pt>
                <c:pt idx="10">
                  <c:v>1988</c:v>
                </c:pt>
                <c:pt idx="11">
                  <c:v>1989</c:v>
                </c:pt>
                <c:pt idx="12">
                  <c:v>1990</c:v>
                </c:pt>
                <c:pt idx="13">
                  <c:v>1991</c:v>
                </c:pt>
                <c:pt idx="14">
                  <c:v>1992</c:v>
                </c:pt>
                <c:pt idx="15">
                  <c:v>1993</c:v>
                </c:pt>
                <c:pt idx="16">
                  <c:v>1994</c:v>
                </c:pt>
                <c:pt idx="17">
                  <c:v>1995</c:v>
                </c:pt>
                <c:pt idx="18">
                  <c:v>1996</c:v>
                </c:pt>
                <c:pt idx="19">
                  <c:v>1997</c:v>
                </c:pt>
                <c:pt idx="20">
                  <c:v>1998</c:v>
                </c:pt>
                <c:pt idx="21">
                  <c:v>1999</c:v>
                </c:pt>
                <c:pt idx="22">
                  <c:v>2000</c:v>
                </c:pt>
                <c:pt idx="23">
                  <c:v>2001</c:v>
                </c:pt>
                <c:pt idx="24">
                  <c:v>2002</c:v>
                </c:pt>
                <c:pt idx="25">
                  <c:v>2003</c:v>
                </c:pt>
                <c:pt idx="26">
                  <c:v>2004</c:v>
                </c:pt>
                <c:pt idx="27">
                  <c:v>2005</c:v>
                </c:pt>
                <c:pt idx="28">
                  <c:v>2006</c:v>
                </c:pt>
                <c:pt idx="29">
                  <c:v>2007</c:v>
                </c:pt>
                <c:pt idx="30">
                  <c:v>2008</c:v>
                </c:pt>
                <c:pt idx="31">
                  <c:v>2009</c:v>
                </c:pt>
                <c:pt idx="32">
                  <c:v>2010</c:v>
                </c:pt>
                <c:pt idx="33">
                  <c:v>2011</c:v>
                </c:pt>
                <c:pt idx="34">
                  <c:v>2012</c:v>
                </c:pt>
                <c:pt idx="35">
                  <c:v>2013</c:v>
                </c:pt>
                <c:pt idx="36">
                  <c:v>2014</c:v>
                </c:pt>
                <c:pt idx="37">
                  <c:v>2015</c:v>
                </c:pt>
              </c:numCache>
            </c:numRef>
          </c:cat>
          <c:val>
            <c:numRef>
              <c:f>Ferroviárias_Cor_Dados_Graf!$H$5:$H$42</c:f>
              <c:numCache>
                <c:formatCode>0.00%</c:formatCode>
                <c:ptCount val="38"/>
                <c:pt idx="0">
                  <c:v>0</c:v>
                </c:pt>
                <c:pt idx="1">
                  <c:v>0</c:v>
                </c:pt>
                <c:pt idx="2">
                  <c:v>0.18491762736562239</c:v>
                </c:pt>
                <c:pt idx="3">
                  <c:v>0.12008740920780689</c:v>
                </c:pt>
                <c:pt idx="4">
                  <c:v>0.13213652831144296</c:v>
                </c:pt>
                <c:pt idx="5">
                  <c:v>0.18073948547761215</c:v>
                </c:pt>
                <c:pt idx="6">
                  <c:v>0.26748615489723709</c:v>
                </c:pt>
                <c:pt idx="7">
                  <c:v>0.21651265533822978</c:v>
                </c:pt>
                <c:pt idx="8">
                  <c:v>0.22492713500504777</c:v>
                </c:pt>
                <c:pt idx="9">
                  <c:v>0.21270207194735605</c:v>
                </c:pt>
                <c:pt idx="10">
                  <c:v>0.22501807031597687</c:v>
                </c:pt>
                <c:pt idx="11">
                  <c:v>0.28204300784773717</c:v>
                </c:pt>
                <c:pt idx="12">
                  <c:v>0.1499162412800584</c:v>
                </c:pt>
                <c:pt idx="13">
                  <c:v>0.17113003255031048</c:v>
                </c:pt>
                <c:pt idx="14">
                  <c:v>0.16957831558688716</c:v>
                </c:pt>
                <c:pt idx="15">
                  <c:v>0.18035129363456717</c:v>
                </c:pt>
                <c:pt idx="16">
                  <c:v>0.17014251428571428</c:v>
                </c:pt>
                <c:pt idx="17">
                  <c:v>0.12351251210553531</c:v>
                </c:pt>
                <c:pt idx="18">
                  <c:v>0.21120597929113014</c:v>
                </c:pt>
                <c:pt idx="19">
                  <c:v>0.12203928128023381</c:v>
                </c:pt>
                <c:pt idx="20">
                  <c:v>0.16599958515472463</c:v>
                </c:pt>
                <c:pt idx="21">
                  <c:v>0.23200005939761439</c:v>
                </c:pt>
                <c:pt idx="22">
                  <c:v>0.22037129596992761</c:v>
                </c:pt>
                <c:pt idx="23">
                  <c:v>0.28706878557306731</c:v>
                </c:pt>
                <c:pt idx="24">
                  <c:v>0.33898100306443901</c:v>
                </c:pt>
                <c:pt idx="25">
                  <c:v>0.37046584661676618</c:v>
                </c:pt>
                <c:pt idx="26">
                  <c:v>0.28836928691497271</c:v>
                </c:pt>
                <c:pt idx="27">
                  <c:v>0.21865145889705029</c:v>
                </c:pt>
                <c:pt idx="28">
                  <c:v>0.23688861105870668</c:v>
                </c:pt>
                <c:pt idx="29">
                  <c:v>0.29800741893655597</c:v>
                </c:pt>
                <c:pt idx="30">
                  <c:v>0.36346851667035601</c:v>
                </c:pt>
                <c:pt idx="31">
                  <c:v>0.2480556140262945</c:v>
                </c:pt>
                <c:pt idx="32">
                  <c:v>0.20931018651177807</c:v>
                </c:pt>
                <c:pt idx="33">
                  <c:v>9.9443853211254304E-2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E55-4CC7-BCF8-8D01CA87E1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5001600"/>
        <c:axId val="135003136"/>
      </c:barChart>
      <c:catAx>
        <c:axId val="1350016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35003136"/>
        <c:crosses val="autoZero"/>
        <c:auto val="1"/>
        <c:lblAlgn val="ctr"/>
        <c:lblOffset val="100"/>
        <c:noMultiLvlLbl val="0"/>
      </c:catAx>
      <c:valAx>
        <c:axId val="1350031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350016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724759405074366"/>
          <c:y val="0.12133480177008862"/>
          <c:w val="0.84341251093613301"/>
          <c:h val="0.726450298941003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Portuárias_Const_Dados_Graf!$N$4</c:f>
              <c:strCache>
                <c:ptCount val="1"/>
                <c:pt idx="0">
                  <c:v>Norte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Portuárias_Const_Dados_Graf!$M$5:$M$42</c:f>
              <c:numCache>
                <c:formatCode>General</c:formatCode>
                <c:ptCount val="38"/>
                <c:pt idx="0">
                  <c:v>1978</c:v>
                </c:pt>
                <c:pt idx="1">
                  <c:v>1979</c:v>
                </c:pt>
                <c:pt idx="2">
                  <c:v>1980</c:v>
                </c:pt>
                <c:pt idx="3">
                  <c:v>1981</c:v>
                </c:pt>
                <c:pt idx="4">
                  <c:v>1982</c:v>
                </c:pt>
                <c:pt idx="5">
                  <c:v>1983</c:v>
                </c:pt>
                <c:pt idx="6">
                  <c:v>1984</c:v>
                </c:pt>
                <c:pt idx="7">
                  <c:v>1985</c:v>
                </c:pt>
                <c:pt idx="8">
                  <c:v>1986</c:v>
                </c:pt>
                <c:pt idx="9">
                  <c:v>1987</c:v>
                </c:pt>
                <c:pt idx="10">
                  <c:v>1988</c:v>
                </c:pt>
                <c:pt idx="11">
                  <c:v>1989</c:v>
                </c:pt>
                <c:pt idx="12">
                  <c:v>1990</c:v>
                </c:pt>
                <c:pt idx="13">
                  <c:v>1991</c:v>
                </c:pt>
                <c:pt idx="14">
                  <c:v>1992</c:v>
                </c:pt>
                <c:pt idx="15">
                  <c:v>1993</c:v>
                </c:pt>
                <c:pt idx="16">
                  <c:v>1994</c:v>
                </c:pt>
                <c:pt idx="17">
                  <c:v>1995</c:v>
                </c:pt>
                <c:pt idx="18">
                  <c:v>1996</c:v>
                </c:pt>
                <c:pt idx="19">
                  <c:v>1997</c:v>
                </c:pt>
                <c:pt idx="20">
                  <c:v>1998</c:v>
                </c:pt>
                <c:pt idx="21">
                  <c:v>1999</c:v>
                </c:pt>
                <c:pt idx="22">
                  <c:v>2000</c:v>
                </c:pt>
                <c:pt idx="23">
                  <c:v>2001</c:v>
                </c:pt>
                <c:pt idx="24">
                  <c:v>2002</c:v>
                </c:pt>
                <c:pt idx="25">
                  <c:v>2003</c:v>
                </c:pt>
                <c:pt idx="26">
                  <c:v>2004</c:v>
                </c:pt>
                <c:pt idx="27">
                  <c:v>2005</c:v>
                </c:pt>
                <c:pt idx="28">
                  <c:v>2006</c:v>
                </c:pt>
                <c:pt idx="29">
                  <c:v>2007</c:v>
                </c:pt>
                <c:pt idx="30">
                  <c:v>2008</c:v>
                </c:pt>
                <c:pt idx="31">
                  <c:v>2009</c:v>
                </c:pt>
                <c:pt idx="32">
                  <c:v>2010</c:v>
                </c:pt>
                <c:pt idx="33">
                  <c:v>2011</c:v>
                </c:pt>
                <c:pt idx="34">
                  <c:v>2012</c:v>
                </c:pt>
                <c:pt idx="35">
                  <c:v>2013</c:v>
                </c:pt>
                <c:pt idx="36">
                  <c:v>2014</c:v>
                </c:pt>
                <c:pt idx="37">
                  <c:v>2015</c:v>
                </c:pt>
              </c:numCache>
            </c:numRef>
          </c:cat>
          <c:val>
            <c:numRef>
              <c:f>Portuárias_Const_Dados_Graf!$N$5:$N$42</c:f>
              <c:numCache>
                <c:formatCode>0.00%</c:formatCode>
                <c:ptCount val="38"/>
                <c:pt idx="0">
                  <c:v>2.0724938446318474E-4</c:v>
                </c:pt>
                <c:pt idx="1">
                  <c:v>2.0418965292368552E-4</c:v>
                </c:pt>
                <c:pt idx="2">
                  <c:v>1.7982894742158217E-4</c:v>
                </c:pt>
                <c:pt idx="3">
                  <c:v>1.5482369512601361E-4</c:v>
                </c:pt>
                <c:pt idx="4">
                  <c:v>9.1305122604202189E-5</c:v>
                </c:pt>
                <c:pt idx="5">
                  <c:v>5.0681858184827148E-5</c:v>
                </c:pt>
                <c:pt idx="6">
                  <c:v>8.2380218900433716E-5</c:v>
                </c:pt>
                <c:pt idx="7">
                  <c:v>4.1375796919011951E-5</c:v>
                </c:pt>
                <c:pt idx="8">
                  <c:v>8.1781910100430153E-5</c:v>
                </c:pt>
                <c:pt idx="9">
                  <c:v>5.0950974705396282E-5</c:v>
                </c:pt>
                <c:pt idx="10">
                  <c:v>8.6322453238643669E-5</c:v>
                </c:pt>
                <c:pt idx="11">
                  <c:v>7.5757240848507221E-5</c:v>
                </c:pt>
                <c:pt idx="12">
                  <c:v>7.6815429564607046E-5</c:v>
                </c:pt>
                <c:pt idx="13">
                  <c:v>8.7435818863674437E-5</c:v>
                </c:pt>
                <c:pt idx="14">
                  <c:v>6.8761183314077528E-5</c:v>
                </c:pt>
                <c:pt idx="15">
                  <c:v>7.7836090527590867E-5</c:v>
                </c:pt>
                <c:pt idx="16">
                  <c:v>6.0367532732207658E-5</c:v>
                </c:pt>
                <c:pt idx="17">
                  <c:v>6.3861165998398394E-5</c:v>
                </c:pt>
                <c:pt idx="18">
                  <c:v>5.9698998043735591E-5</c:v>
                </c:pt>
                <c:pt idx="19">
                  <c:v>9.7359234985733441E-5</c:v>
                </c:pt>
                <c:pt idx="20">
                  <c:v>9.9641473689846317E-5</c:v>
                </c:pt>
                <c:pt idx="21">
                  <c:v>1.306678855759194E-4</c:v>
                </c:pt>
                <c:pt idx="22">
                  <c:v>1.6227858753223764E-4</c:v>
                </c:pt>
                <c:pt idx="23">
                  <c:v>9.0230305208284002E-5</c:v>
                </c:pt>
                <c:pt idx="24">
                  <c:v>8.9710369984808585E-5</c:v>
                </c:pt>
                <c:pt idx="25">
                  <c:v>5.2118732712996028E-5</c:v>
                </c:pt>
                <c:pt idx="26">
                  <c:v>5.1290172178755823E-5</c:v>
                </c:pt>
                <c:pt idx="27">
                  <c:v>4.4965263035105863E-5</c:v>
                </c:pt>
                <c:pt idx="28">
                  <c:v>1.1678222611797164E-5</c:v>
                </c:pt>
                <c:pt idx="29">
                  <c:v>2.0765555066665374E-4</c:v>
                </c:pt>
                <c:pt idx="30">
                  <c:v>1.237698932809031E-4</c:v>
                </c:pt>
                <c:pt idx="31">
                  <c:v>9.6366090199152555E-5</c:v>
                </c:pt>
                <c:pt idx="32">
                  <c:v>3.2870316939210301E-4</c:v>
                </c:pt>
                <c:pt idx="33">
                  <c:v>1.6237252123841865E-4</c:v>
                </c:pt>
                <c:pt idx="34">
                  <c:v>1.3411894837155497E-4</c:v>
                </c:pt>
                <c:pt idx="35">
                  <c:v>1.5537010055337693E-4</c:v>
                </c:pt>
                <c:pt idx="36">
                  <c:v>1.8012947393622383E-4</c:v>
                </c:pt>
                <c:pt idx="37">
                  <c:v>8.150220329030891E-5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584-4FD9-8B33-161351B37E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7369856"/>
        <c:axId val="137375744"/>
      </c:barChart>
      <c:catAx>
        <c:axId val="137369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37375744"/>
        <c:crosses val="autoZero"/>
        <c:auto val="1"/>
        <c:lblAlgn val="ctr"/>
        <c:lblOffset val="100"/>
        <c:noMultiLvlLbl val="0"/>
      </c:catAx>
      <c:valAx>
        <c:axId val="1373757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373698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  <c:userShapes r:id="rId1"/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724759405074366"/>
          <c:y val="0.12133480177008862"/>
          <c:w val="0.84341251093613301"/>
          <c:h val="0.726450298941003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Aeroportuárias_Const_Dados_Graf!$E$4</c:f>
              <c:strCache>
                <c:ptCount val="1"/>
                <c:pt idx="0">
                  <c:v>Norte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Aeroportuárias_Const_Dados_Graf!$D$5:$D$42</c:f>
              <c:numCache>
                <c:formatCode>General</c:formatCode>
                <c:ptCount val="38"/>
                <c:pt idx="0">
                  <c:v>1978</c:v>
                </c:pt>
                <c:pt idx="1">
                  <c:v>1979</c:v>
                </c:pt>
                <c:pt idx="2">
                  <c:v>1980</c:v>
                </c:pt>
                <c:pt idx="3">
                  <c:v>1981</c:v>
                </c:pt>
                <c:pt idx="4">
                  <c:v>1982</c:v>
                </c:pt>
                <c:pt idx="5">
                  <c:v>1983</c:v>
                </c:pt>
                <c:pt idx="6">
                  <c:v>1984</c:v>
                </c:pt>
                <c:pt idx="7">
                  <c:v>1985</c:v>
                </c:pt>
                <c:pt idx="8">
                  <c:v>1986</c:v>
                </c:pt>
                <c:pt idx="9">
                  <c:v>1987</c:v>
                </c:pt>
                <c:pt idx="10">
                  <c:v>1988</c:v>
                </c:pt>
                <c:pt idx="11">
                  <c:v>1989</c:v>
                </c:pt>
                <c:pt idx="12">
                  <c:v>1990</c:v>
                </c:pt>
                <c:pt idx="13">
                  <c:v>1991</c:v>
                </c:pt>
                <c:pt idx="14">
                  <c:v>1992</c:v>
                </c:pt>
                <c:pt idx="15">
                  <c:v>1993</c:v>
                </c:pt>
                <c:pt idx="16">
                  <c:v>1994</c:v>
                </c:pt>
                <c:pt idx="17">
                  <c:v>1995</c:v>
                </c:pt>
                <c:pt idx="18">
                  <c:v>1996</c:v>
                </c:pt>
                <c:pt idx="19">
                  <c:v>1997</c:v>
                </c:pt>
                <c:pt idx="20">
                  <c:v>1998</c:v>
                </c:pt>
                <c:pt idx="21">
                  <c:v>1999</c:v>
                </c:pt>
                <c:pt idx="22">
                  <c:v>2000</c:v>
                </c:pt>
                <c:pt idx="23">
                  <c:v>2001</c:v>
                </c:pt>
                <c:pt idx="24">
                  <c:v>2002</c:v>
                </c:pt>
                <c:pt idx="25">
                  <c:v>2003</c:v>
                </c:pt>
                <c:pt idx="26">
                  <c:v>2004</c:v>
                </c:pt>
                <c:pt idx="27">
                  <c:v>2005</c:v>
                </c:pt>
                <c:pt idx="28">
                  <c:v>2006</c:v>
                </c:pt>
                <c:pt idx="29">
                  <c:v>2007</c:v>
                </c:pt>
                <c:pt idx="30">
                  <c:v>2008</c:v>
                </c:pt>
                <c:pt idx="31">
                  <c:v>2009</c:v>
                </c:pt>
                <c:pt idx="32">
                  <c:v>2010</c:v>
                </c:pt>
                <c:pt idx="33">
                  <c:v>2011</c:v>
                </c:pt>
                <c:pt idx="34">
                  <c:v>2012</c:v>
                </c:pt>
                <c:pt idx="35">
                  <c:v>2013</c:v>
                </c:pt>
                <c:pt idx="36">
                  <c:v>2014</c:v>
                </c:pt>
                <c:pt idx="37">
                  <c:v>2015</c:v>
                </c:pt>
              </c:numCache>
            </c:numRef>
          </c:cat>
          <c:val>
            <c:numRef>
              <c:f>Aeroportuárias_Const_Dados_Graf!$E$5:$E$42</c:f>
              <c:numCache>
                <c:formatCode>General</c:formatCode>
                <c:ptCount val="38"/>
                <c:pt idx="0">
                  <c:v>1363.1415371474957</c:v>
                </c:pt>
                <c:pt idx="1">
                  <c:v>370.87543072444987</c:v>
                </c:pt>
                <c:pt idx="2">
                  <c:v>919.28263602127402</c:v>
                </c:pt>
                <c:pt idx="3">
                  <c:v>1282.7913671821982</c:v>
                </c:pt>
                <c:pt idx="4">
                  <c:v>2845.0549224282217</c:v>
                </c:pt>
                <c:pt idx="5">
                  <c:v>4522.3859220197319</c:v>
                </c:pt>
                <c:pt idx="6">
                  <c:v>1982.3453813249853</c:v>
                </c:pt>
                <c:pt idx="7">
                  <c:v>1912.6970575955504</c:v>
                </c:pt>
                <c:pt idx="8">
                  <c:v>3272.5463300661077</c:v>
                </c:pt>
                <c:pt idx="9">
                  <c:v>15465.430162375069</c:v>
                </c:pt>
                <c:pt idx="10">
                  <c:v>22372.880836623732</c:v>
                </c:pt>
                <c:pt idx="11">
                  <c:v>12826.302157198768</c:v>
                </c:pt>
                <c:pt idx="12">
                  <c:v>24580.27330097607</c:v>
                </c:pt>
                <c:pt idx="13">
                  <c:v>6337.418410795849</c:v>
                </c:pt>
                <c:pt idx="14">
                  <c:v>6628.2306559723265</c:v>
                </c:pt>
                <c:pt idx="15">
                  <c:v>3026.3743684557703</c:v>
                </c:pt>
                <c:pt idx="16">
                  <c:v>3160.33193794414</c:v>
                </c:pt>
                <c:pt idx="17">
                  <c:v>2385.7473964909573</c:v>
                </c:pt>
                <c:pt idx="18">
                  <c:v>6002.9015171178016</c:v>
                </c:pt>
                <c:pt idx="19">
                  <c:v>1458.6666718557258</c:v>
                </c:pt>
                <c:pt idx="20">
                  <c:v>1467.1563682436622</c:v>
                </c:pt>
                <c:pt idx="21">
                  <c:v>3626.4355358518264</c:v>
                </c:pt>
                <c:pt idx="22">
                  <c:v>12613.996096888277</c:v>
                </c:pt>
                <c:pt idx="23">
                  <c:v>80085.478576674446</c:v>
                </c:pt>
                <c:pt idx="24">
                  <c:v>43165.693836136736</c:v>
                </c:pt>
                <c:pt idx="25">
                  <c:v>34551.123551378172</c:v>
                </c:pt>
                <c:pt idx="26">
                  <c:v>135420.8658748015</c:v>
                </c:pt>
                <c:pt idx="27">
                  <c:v>101925.08232568421</c:v>
                </c:pt>
                <c:pt idx="28">
                  <c:v>61130.62445030782</c:v>
                </c:pt>
                <c:pt idx="29">
                  <c:v>11043.201971242574</c:v>
                </c:pt>
                <c:pt idx="30">
                  <c:v>7644.6006697608855</c:v>
                </c:pt>
                <c:pt idx="31">
                  <c:v>14027.549397954015</c:v>
                </c:pt>
                <c:pt idx="32">
                  <c:v>9496.2429821022979</c:v>
                </c:pt>
                <c:pt idx="33">
                  <c:v>10802</c:v>
                </c:pt>
                <c:pt idx="34">
                  <c:v>5021.5812462507502</c:v>
                </c:pt>
                <c:pt idx="35">
                  <c:v>2485.810780837513</c:v>
                </c:pt>
                <c:pt idx="36">
                  <c:v>2975.3398560425276</c:v>
                </c:pt>
                <c:pt idx="37">
                  <c:v>13173.973833215121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B8D-46C1-98C5-810E9F5704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7586176"/>
        <c:axId val="137587712"/>
      </c:barChart>
      <c:catAx>
        <c:axId val="137586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37587712"/>
        <c:crosses val="autoZero"/>
        <c:auto val="1"/>
        <c:lblAlgn val="ctr"/>
        <c:lblOffset val="100"/>
        <c:noMultiLvlLbl val="0"/>
      </c:catAx>
      <c:valAx>
        <c:axId val="1375877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375861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  <c:userShapes r:id="rId1"/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724759405074366"/>
          <c:y val="0.12133480177008862"/>
          <c:w val="0.84341251093613301"/>
          <c:h val="0.726450298941003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Aeroportuárias_Const_Dados_Graf!$H$4</c:f>
              <c:strCache>
                <c:ptCount val="1"/>
                <c:pt idx="0">
                  <c:v>Norte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Aeroportuárias_Const_Dados_Graf!$G$5:$G$42</c:f>
              <c:numCache>
                <c:formatCode>General</c:formatCode>
                <c:ptCount val="38"/>
                <c:pt idx="0">
                  <c:v>1978</c:v>
                </c:pt>
                <c:pt idx="1">
                  <c:v>1979</c:v>
                </c:pt>
                <c:pt idx="2">
                  <c:v>1980</c:v>
                </c:pt>
                <c:pt idx="3">
                  <c:v>1981</c:v>
                </c:pt>
                <c:pt idx="4">
                  <c:v>1982</c:v>
                </c:pt>
                <c:pt idx="5">
                  <c:v>1983</c:v>
                </c:pt>
                <c:pt idx="6">
                  <c:v>1984</c:v>
                </c:pt>
                <c:pt idx="7">
                  <c:v>1985</c:v>
                </c:pt>
                <c:pt idx="8">
                  <c:v>1986</c:v>
                </c:pt>
                <c:pt idx="9">
                  <c:v>1987</c:v>
                </c:pt>
                <c:pt idx="10">
                  <c:v>1988</c:v>
                </c:pt>
                <c:pt idx="11">
                  <c:v>1989</c:v>
                </c:pt>
                <c:pt idx="12">
                  <c:v>1990</c:v>
                </c:pt>
                <c:pt idx="13">
                  <c:v>1991</c:v>
                </c:pt>
                <c:pt idx="14">
                  <c:v>1992</c:v>
                </c:pt>
                <c:pt idx="15">
                  <c:v>1993</c:v>
                </c:pt>
                <c:pt idx="16">
                  <c:v>1994</c:v>
                </c:pt>
                <c:pt idx="17">
                  <c:v>1995</c:v>
                </c:pt>
                <c:pt idx="18">
                  <c:v>1996</c:v>
                </c:pt>
                <c:pt idx="19">
                  <c:v>1997</c:v>
                </c:pt>
                <c:pt idx="20">
                  <c:v>1998</c:v>
                </c:pt>
                <c:pt idx="21">
                  <c:v>1999</c:v>
                </c:pt>
                <c:pt idx="22">
                  <c:v>2000</c:v>
                </c:pt>
                <c:pt idx="23">
                  <c:v>2001</c:v>
                </c:pt>
                <c:pt idx="24">
                  <c:v>2002</c:v>
                </c:pt>
                <c:pt idx="25">
                  <c:v>2003</c:v>
                </c:pt>
                <c:pt idx="26">
                  <c:v>2004</c:v>
                </c:pt>
                <c:pt idx="27">
                  <c:v>2005</c:v>
                </c:pt>
                <c:pt idx="28">
                  <c:v>2006</c:v>
                </c:pt>
                <c:pt idx="29">
                  <c:v>2007</c:v>
                </c:pt>
                <c:pt idx="30">
                  <c:v>2008</c:v>
                </c:pt>
                <c:pt idx="31">
                  <c:v>2009</c:v>
                </c:pt>
                <c:pt idx="32">
                  <c:v>2010</c:v>
                </c:pt>
                <c:pt idx="33">
                  <c:v>2011</c:v>
                </c:pt>
                <c:pt idx="34">
                  <c:v>2012</c:v>
                </c:pt>
                <c:pt idx="35">
                  <c:v>2013</c:v>
                </c:pt>
                <c:pt idx="36">
                  <c:v>2014</c:v>
                </c:pt>
                <c:pt idx="37">
                  <c:v>2015</c:v>
                </c:pt>
              </c:numCache>
            </c:numRef>
          </c:cat>
          <c:val>
            <c:numRef>
              <c:f>Aeroportuárias_Const_Dados_Graf!$H$5:$H$42</c:f>
              <c:numCache>
                <c:formatCode>0.00%</c:formatCode>
                <c:ptCount val="38"/>
                <c:pt idx="0">
                  <c:v>0.16814112200508188</c:v>
                </c:pt>
                <c:pt idx="1">
                  <c:v>3.2982253203859856E-2</c:v>
                </c:pt>
                <c:pt idx="2">
                  <c:v>0.11172975426093389</c:v>
                </c:pt>
                <c:pt idx="3">
                  <c:v>0.16783290964679315</c:v>
                </c:pt>
                <c:pt idx="4">
                  <c:v>0.16269742855725694</c:v>
                </c:pt>
                <c:pt idx="5">
                  <c:v>0.31571627260083451</c:v>
                </c:pt>
                <c:pt idx="6">
                  <c:v>0.12103174603174605</c:v>
                </c:pt>
                <c:pt idx="7">
                  <c:v>0.11530412629088758</c:v>
                </c:pt>
                <c:pt idx="8">
                  <c:v>0.15307917888563052</c:v>
                </c:pt>
                <c:pt idx="9">
                  <c:v>0.35529814308291036</c:v>
                </c:pt>
                <c:pt idx="10">
                  <c:v>0.43646952169578929</c:v>
                </c:pt>
                <c:pt idx="11">
                  <c:v>0.21226247613990881</c:v>
                </c:pt>
                <c:pt idx="12">
                  <c:v>0.42092990764085852</c:v>
                </c:pt>
                <c:pt idx="13">
                  <c:v>0.12816661557904946</c:v>
                </c:pt>
                <c:pt idx="14">
                  <c:v>0.22967736841317099</c:v>
                </c:pt>
                <c:pt idx="15">
                  <c:v>0.15005879799771416</c:v>
                </c:pt>
                <c:pt idx="16">
                  <c:v>0.12118430202561745</c:v>
                </c:pt>
                <c:pt idx="17">
                  <c:v>6.9237532023498874E-2</c:v>
                </c:pt>
                <c:pt idx="18">
                  <c:v>0.13809371701264977</c:v>
                </c:pt>
                <c:pt idx="19">
                  <c:v>2.8030906971685244E-2</c:v>
                </c:pt>
                <c:pt idx="20">
                  <c:v>1.8751255527938188E-2</c:v>
                </c:pt>
                <c:pt idx="21">
                  <c:v>0.13733211262474718</c:v>
                </c:pt>
                <c:pt idx="22">
                  <c:v>0.24010449343873327</c:v>
                </c:pt>
                <c:pt idx="23">
                  <c:v>0.60739158529580706</c:v>
                </c:pt>
                <c:pt idx="24">
                  <c:v>0.52609612141652617</c:v>
                </c:pt>
                <c:pt idx="25">
                  <c:v>0.5599271603575765</c:v>
                </c:pt>
                <c:pt idx="26">
                  <c:v>0.84458125698825293</c:v>
                </c:pt>
                <c:pt idx="27">
                  <c:v>0.80418444901637398</c:v>
                </c:pt>
                <c:pt idx="28">
                  <c:v>0.71399487282540852</c:v>
                </c:pt>
                <c:pt idx="29">
                  <c:v>0.15059493231307591</c:v>
                </c:pt>
                <c:pt idx="30">
                  <c:v>5.7863570672364188E-2</c:v>
                </c:pt>
                <c:pt idx="31">
                  <c:v>9.1985048786409201E-2</c:v>
                </c:pt>
                <c:pt idx="32">
                  <c:v>8.7080643527429114E-2</c:v>
                </c:pt>
                <c:pt idx="33">
                  <c:v>0.13517030808118727</c:v>
                </c:pt>
                <c:pt idx="34">
                  <c:v>8.6097437948967695E-2</c:v>
                </c:pt>
                <c:pt idx="35">
                  <c:v>4.9774902321984067E-2</c:v>
                </c:pt>
                <c:pt idx="36">
                  <c:v>0.112175895513737</c:v>
                </c:pt>
                <c:pt idx="37">
                  <c:v>0.27733881572896329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40D-4FC6-B718-9F5ADE4340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7596288"/>
        <c:axId val="137606272"/>
      </c:barChart>
      <c:catAx>
        <c:axId val="1375962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37606272"/>
        <c:crosses val="autoZero"/>
        <c:auto val="1"/>
        <c:lblAlgn val="ctr"/>
        <c:lblOffset val="100"/>
        <c:noMultiLvlLbl val="0"/>
      </c:catAx>
      <c:valAx>
        <c:axId val="1376062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375962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  <c:userShapes r:id="rId1"/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724759405074366"/>
          <c:y val="0.12133480177008862"/>
          <c:w val="0.84341251093613301"/>
          <c:h val="0.726450298941003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Aeroportuárias_Const_Dados_Graf!$K$4</c:f>
              <c:strCache>
                <c:ptCount val="1"/>
                <c:pt idx="0">
                  <c:v>Norte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Aeroportuárias_Const_Dados_Graf!$J$5:$J$42</c:f>
              <c:numCache>
                <c:formatCode>General</c:formatCode>
                <c:ptCount val="38"/>
                <c:pt idx="0">
                  <c:v>1978</c:v>
                </c:pt>
                <c:pt idx="1">
                  <c:v>1979</c:v>
                </c:pt>
                <c:pt idx="2">
                  <c:v>1980</c:v>
                </c:pt>
                <c:pt idx="3">
                  <c:v>1981</c:v>
                </c:pt>
                <c:pt idx="4">
                  <c:v>1982</c:v>
                </c:pt>
                <c:pt idx="5">
                  <c:v>1983</c:v>
                </c:pt>
                <c:pt idx="6">
                  <c:v>1984</c:v>
                </c:pt>
                <c:pt idx="7">
                  <c:v>1985</c:v>
                </c:pt>
                <c:pt idx="8">
                  <c:v>1986</c:v>
                </c:pt>
                <c:pt idx="9">
                  <c:v>1987</c:v>
                </c:pt>
                <c:pt idx="10">
                  <c:v>1988</c:v>
                </c:pt>
                <c:pt idx="11">
                  <c:v>1989</c:v>
                </c:pt>
                <c:pt idx="12">
                  <c:v>1990</c:v>
                </c:pt>
                <c:pt idx="13">
                  <c:v>1991</c:v>
                </c:pt>
                <c:pt idx="14">
                  <c:v>1992</c:v>
                </c:pt>
                <c:pt idx="15">
                  <c:v>1993</c:v>
                </c:pt>
                <c:pt idx="16">
                  <c:v>1994</c:v>
                </c:pt>
                <c:pt idx="17">
                  <c:v>1995</c:v>
                </c:pt>
                <c:pt idx="18">
                  <c:v>1996</c:v>
                </c:pt>
                <c:pt idx="19">
                  <c:v>1997</c:v>
                </c:pt>
                <c:pt idx="20">
                  <c:v>1998</c:v>
                </c:pt>
                <c:pt idx="21">
                  <c:v>1999</c:v>
                </c:pt>
                <c:pt idx="22">
                  <c:v>2000</c:v>
                </c:pt>
                <c:pt idx="23">
                  <c:v>2001</c:v>
                </c:pt>
                <c:pt idx="24">
                  <c:v>2002</c:v>
                </c:pt>
                <c:pt idx="25">
                  <c:v>2003</c:v>
                </c:pt>
                <c:pt idx="26">
                  <c:v>2004</c:v>
                </c:pt>
                <c:pt idx="27">
                  <c:v>2005</c:v>
                </c:pt>
                <c:pt idx="28">
                  <c:v>2006</c:v>
                </c:pt>
                <c:pt idx="29">
                  <c:v>2007</c:v>
                </c:pt>
                <c:pt idx="30">
                  <c:v>2008</c:v>
                </c:pt>
                <c:pt idx="31">
                  <c:v>2009</c:v>
                </c:pt>
                <c:pt idx="32">
                  <c:v>2010</c:v>
                </c:pt>
                <c:pt idx="33">
                  <c:v>2011</c:v>
                </c:pt>
                <c:pt idx="34">
                  <c:v>2012</c:v>
                </c:pt>
                <c:pt idx="35">
                  <c:v>2013</c:v>
                </c:pt>
                <c:pt idx="36">
                  <c:v>2014</c:v>
                </c:pt>
                <c:pt idx="37">
                  <c:v>2015</c:v>
                </c:pt>
              </c:numCache>
            </c:numRef>
          </c:cat>
          <c:val>
            <c:numRef>
              <c:f>Aeroportuárias_Const_Dados_Graf!$K$5:$K$42</c:f>
              <c:numCache>
                <c:formatCode>0.00%</c:formatCode>
                <c:ptCount val="38"/>
                <c:pt idx="0">
                  <c:v>8.7877148327896365E-5</c:v>
                </c:pt>
                <c:pt idx="1">
                  <c:v>2.1062893612247268E-5</c:v>
                </c:pt>
                <c:pt idx="2">
                  <c:v>5.5221456822845528E-5</c:v>
                </c:pt>
                <c:pt idx="3">
                  <c:v>6.7124599289514623E-5</c:v>
                </c:pt>
                <c:pt idx="4">
                  <c:v>1.459414153955332E-4</c:v>
                </c:pt>
                <c:pt idx="5">
                  <c:v>2.3839798428140012E-4</c:v>
                </c:pt>
                <c:pt idx="6">
                  <c:v>1.1862943923095707E-4</c:v>
                </c:pt>
                <c:pt idx="7">
                  <c:v>1.1547383512310206E-4</c:v>
                </c:pt>
                <c:pt idx="8">
                  <c:v>1.8645181549742235E-4</c:v>
                </c:pt>
                <c:pt idx="9">
                  <c:v>7.2231911756567098E-4</c:v>
                </c:pt>
                <c:pt idx="10">
                  <c:v>9.0618821485778005E-4</c:v>
                </c:pt>
                <c:pt idx="11">
                  <c:v>5.0238937420972354E-4</c:v>
                </c:pt>
                <c:pt idx="12">
                  <c:v>8.9978304784303653E-4</c:v>
                </c:pt>
                <c:pt idx="13">
                  <c:v>2.2150595970709628E-4</c:v>
                </c:pt>
                <c:pt idx="14">
                  <c:v>2.1485838109689122E-4</c:v>
                </c:pt>
                <c:pt idx="15">
                  <c:v>1.078532994699153E-4</c:v>
                </c:pt>
                <c:pt idx="16">
                  <c:v>1.1201369322615671E-4</c:v>
                </c:pt>
                <c:pt idx="17">
                  <c:v>8.1131037318480086E-5</c:v>
                </c:pt>
                <c:pt idx="18">
                  <c:v>1.9419889674316998E-4</c:v>
                </c:pt>
                <c:pt idx="19">
                  <c:v>4.1300708186026634E-5</c:v>
                </c:pt>
                <c:pt idx="20">
                  <c:v>3.7176422682642011E-5</c:v>
                </c:pt>
                <c:pt idx="21">
                  <c:v>8.6624614484395268E-5</c:v>
                </c:pt>
                <c:pt idx="22">
                  <c:v>2.8952433200716757E-4</c:v>
                </c:pt>
                <c:pt idx="23">
                  <c:v>1.8206665752002174E-3</c:v>
                </c:pt>
                <c:pt idx="24">
                  <c:v>1.0156538252848618E-3</c:v>
                </c:pt>
                <c:pt idx="25">
                  <c:v>8.7712574988330343E-4</c:v>
                </c:pt>
                <c:pt idx="26">
                  <c:v>3.4328869039269697E-3</c:v>
                </c:pt>
                <c:pt idx="27">
                  <c:v>2.5813555575567547E-3</c:v>
                </c:pt>
                <c:pt idx="28">
                  <c:v>1.5614064634443007E-3</c:v>
                </c:pt>
                <c:pt idx="29">
                  <c:v>2.7358088787036853E-4</c:v>
                </c:pt>
                <c:pt idx="30">
                  <c:v>1.8868848285451311E-4</c:v>
                </c:pt>
                <c:pt idx="31">
                  <c:v>3.7459441396186149E-4</c:v>
                </c:pt>
                <c:pt idx="32">
                  <c:v>2.5599861388229375E-4</c:v>
                </c:pt>
                <c:pt idx="33">
                  <c:v>3.3286289204296837E-4</c:v>
                </c:pt>
                <c:pt idx="34">
                  <c:v>1.855878824235153E-4</c:v>
                </c:pt>
                <c:pt idx="35">
                  <c:v>9.6762558713478226E-5</c:v>
                </c:pt>
                <c:pt idx="36">
                  <c:v>1.1264381196282716E-4</c:v>
                </c:pt>
                <c:pt idx="37">
                  <c:v>4.7897173331158389E-4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679-459D-8A73-9B67F9E408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7839744"/>
        <c:axId val="137841280"/>
      </c:barChart>
      <c:catAx>
        <c:axId val="137839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37841280"/>
        <c:crosses val="autoZero"/>
        <c:auto val="1"/>
        <c:lblAlgn val="ctr"/>
        <c:lblOffset val="100"/>
        <c:noMultiLvlLbl val="0"/>
      </c:catAx>
      <c:valAx>
        <c:axId val="1378412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378397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  <c:userShapes r:id="rId1"/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724759405074366"/>
          <c:y val="0.12133480177008862"/>
          <c:w val="0.84341251093613301"/>
          <c:h val="0.726450298941003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Aeroportuárias_Const_Dados_Graf!$N$4</c:f>
              <c:strCache>
                <c:ptCount val="1"/>
                <c:pt idx="0">
                  <c:v>Norte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Aeroportuárias_Const_Dados_Graf!$M$5:$M$42</c:f>
              <c:numCache>
                <c:formatCode>General</c:formatCode>
                <c:ptCount val="38"/>
                <c:pt idx="0">
                  <c:v>1978</c:v>
                </c:pt>
                <c:pt idx="1">
                  <c:v>1979</c:v>
                </c:pt>
                <c:pt idx="2">
                  <c:v>1980</c:v>
                </c:pt>
                <c:pt idx="3">
                  <c:v>1981</c:v>
                </c:pt>
                <c:pt idx="4">
                  <c:v>1982</c:v>
                </c:pt>
                <c:pt idx="5">
                  <c:v>1983</c:v>
                </c:pt>
                <c:pt idx="6">
                  <c:v>1984</c:v>
                </c:pt>
                <c:pt idx="7">
                  <c:v>1985</c:v>
                </c:pt>
                <c:pt idx="8">
                  <c:v>1986</c:v>
                </c:pt>
                <c:pt idx="9">
                  <c:v>1987</c:v>
                </c:pt>
                <c:pt idx="10">
                  <c:v>1988</c:v>
                </c:pt>
                <c:pt idx="11">
                  <c:v>1989</c:v>
                </c:pt>
                <c:pt idx="12">
                  <c:v>1990</c:v>
                </c:pt>
                <c:pt idx="13">
                  <c:v>1991</c:v>
                </c:pt>
                <c:pt idx="14">
                  <c:v>1992</c:v>
                </c:pt>
                <c:pt idx="15">
                  <c:v>1993</c:v>
                </c:pt>
                <c:pt idx="16">
                  <c:v>1994</c:v>
                </c:pt>
                <c:pt idx="17">
                  <c:v>1995</c:v>
                </c:pt>
                <c:pt idx="18">
                  <c:v>1996</c:v>
                </c:pt>
                <c:pt idx="19">
                  <c:v>1997</c:v>
                </c:pt>
                <c:pt idx="20">
                  <c:v>1998</c:v>
                </c:pt>
                <c:pt idx="21">
                  <c:v>1999</c:v>
                </c:pt>
                <c:pt idx="22">
                  <c:v>2000</c:v>
                </c:pt>
                <c:pt idx="23">
                  <c:v>2001</c:v>
                </c:pt>
                <c:pt idx="24">
                  <c:v>2002</c:v>
                </c:pt>
                <c:pt idx="25">
                  <c:v>2003</c:v>
                </c:pt>
                <c:pt idx="26">
                  <c:v>2004</c:v>
                </c:pt>
                <c:pt idx="27">
                  <c:v>2005</c:v>
                </c:pt>
                <c:pt idx="28">
                  <c:v>2006</c:v>
                </c:pt>
                <c:pt idx="29">
                  <c:v>2007</c:v>
                </c:pt>
                <c:pt idx="30">
                  <c:v>2008</c:v>
                </c:pt>
                <c:pt idx="31">
                  <c:v>2009</c:v>
                </c:pt>
                <c:pt idx="32">
                  <c:v>2010</c:v>
                </c:pt>
                <c:pt idx="33">
                  <c:v>2011</c:v>
                </c:pt>
                <c:pt idx="34">
                  <c:v>2012</c:v>
                </c:pt>
                <c:pt idx="35">
                  <c:v>2013</c:v>
                </c:pt>
                <c:pt idx="36">
                  <c:v>2014</c:v>
                </c:pt>
                <c:pt idx="37">
                  <c:v>2015</c:v>
                </c:pt>
              </c:numCache>
            </c:numRef>
          </c:cat>
          <c:val>
            <c:numRef>
              <c:f>Aeroportuárias_Const_Dados_Graf!$N$5:$N$42</c:f>
              <c:numCache>
                <c:formatCode>0.00%</c:formatCode>
                <c:ptCount val="38"/>
                <c:pt idx="0">
                  <c:v>1.7594734998238072E-5</c:v>
                </c:pt>
                <c:pt idx="1">
                  <c:v>4.4696765051593281E-6</c:v>
                </c:pt>
                <c:pt idx="2">
                  <c:v>1.0575085167352176E-5</c:v>
                </c:pt>
                <c:pt idx="3">
                  <c:v>1.4442660934998561E-5</c:v>
                </c:pt>
                <c:pt idx="4">
                  <c:v>3.1353576910417804E-5</c:v>
                </c:pt>
                <c:pt idx="5">
                  <c:v>4.9358739549759794E-5</c:v>
                </c:pt>
                <c:pt idx="6">
                  <c:v>2.1863733716175961E-5</c:v>
                </c:pt>
                <c:pt idx="7">
                  <c:v>2.0755915587150676E-5</c:v>
                </c:pt>
                <c:pt idx="8">
                  <c:v>3.4371442961186367E-5</c:v>
                </c:pt>
                <c:pt idx="9">
                  <c:v>1.5091478418639598E-4</c:v>
                </c:pt>
                <c:pt idx="10">
                  <c:v>2.0725187018295224E-4</c:v>
                </c:pt>
                <c:pt idx="11">
                  <c:v>1.1140954296061991E-4</c:v>
                </c:pt>
                <c:pt idx="12">
                  <c:v>1.9794737220115409E-4</c:v>
                </c:pt>
                <c:pt idx="13">
                  <c:v>4.9372068105084195E-5</c:v>
                </c:pt>
                <c:pt idx="14">
                  <c:v>5.0070409296789996E-5</c:v>
                </c:pt>
                <c:pt idx="15">
                  <c:v>2.3019803013013561E-5</c:v>
                </c:pt>
                <c:pt idx="16">
                  <c:v>2.3686009993128331E-5</c:v>
                </c:pt>
                <c:pt idx="17">
                  <c:v>1.7477413922248462E-5</c:v>
                </c:pt>
                <c:pt idx="18">
                  <c:v>4.2490055175815321E-5</c:v>
                </c:pt>
                <c:pt idx="19">
                  <c:v>9.8871875867155095E-6</c:v>
                </c:pt>
                <c:pt idx="20">
                  <c:v>9.4899907648600024E-6</c:v>
                </c:pt>
                <c:pt idx="21">
                  <c:v>2.2578914199546149E-5</c:v>
                </c:pt>
                <c:pt idx="22">
                  <c:v>7.567124867730214E-5</c:v>
                </c:pt>
                <c:pt idx="23">
                  <c:v>4.7127373832959036E-4</c:v>
                </c:pt>
                <c:pt idx="24">
                  <c:v>2.5207642956039453E-4</c:v>
                </c:pt>
                <c:pt idx="25">
                  <c:v>2.0367225072846963E-4</c:v>
                </c:pt>
                <c:pt idx="26">
                  <c:v>7.8407578930950303E-4</c:v>
                </c:pt>
                <c:pt idx="27">
                  <c:v>5.8564742545568545E-4</c:v>
                </c:pt>
                <c:pt idx="28">
                  <c:v>3.458764818294083E-4</c:v>
                </c:pt>
                <c:pt idx="29">
                  <c:v>6.0963125636187542E-5</c:v>
                </c:pt>
                <c:pt idx="30">
                  <c:v>4.2117480409863254E-5</c:v>
                </c:pt>
                <c:pt idx="31">
                  <c:v>7.9656182910474294E-5</c:v>
                </c:pt>
                <c:pt idx="32">
                  <c:v>5.2920134671510673E-5</c:v>
                </c:pt>
                <c:pt idx="33">
                  <c:v>6.1316957925055027E-5</c:v>
                </c:pt>
                <c:pt idx="34">
                  <c:v>2.970117866051271E-5</c:v>
                </c:pt>
                <c:pt idx="35">
                  <c:v>1.487090035521492E-5</c:v>
                </c:pt>
                <c:pt idx="36">
                  <c:v>1.7639640228266606E-5</c:v>
                </c:pt>
                <c:pt idx="37">
                  <c:v>7.6983697662874091E-5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909-47E3-8C1C-D1E6AEFD16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7874048"/>
        <c:axId val="137879936"/>
      </c:barChart>
      <c:catAx>
        <c:axId val="137874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37879936"/>
        <c:crosses val="autoZero"/>
        <c:auto val="1"/>
        <c:lblAlgn val="ctr"/>
        <c:lblOffset val="100"/>
        <c:noMultiLvlLbl val="0"/>
      </c:catAx>
      <c:valAx>
        <c:axId val="137879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378740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724759405074366"/>
          <c:y val="0.12133480177008862"/>
          <c:w val="0.84341251093613301"/>
          <c:h val="0.726450298941003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Ferroviárias_Cor_Dados_Graf!$K$4</c:f>
              <c:strCache>
                <c:ptCount val="1"/>
                <c:pt idx="0">
                  <c:v>Norte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Ferroviárias_Cor_Dados_Graf!$J$5:$J$42</c:f>
              <c:numCache>
                <c:formatCode>General</c:formatCode>
                <c:ptCount val="38"/>
                <c:pt idx="0">
                  <c:v>1978</c:v>
                </c:pt>
                <c:pt idx="1">
                  <c:v>1979</c:v>
                </c:pt>
                <c:pt idx="2">
                  <c:v>1980</c:v>
                </c:pt>
                <c:pt idx="3">
                  <c:v>1981</c:v>
                </c:pt>
                <c:pt idx="4">
                  <c:v>1982</c:v>
                </c:pt>
                <c:pt idx="5">
                  <c:v>1983</c:v>
                </c:pt>
                <c:pt idx="6">
                  <c:v>1984</c:v>
                </c:pt>
                <c:pt idx="7">
                  <c:v>1985</c:v>
                </c:pt>
                <c:pt idx="8">
                  <c:v>1986</c:v>
                </c:pt>
                <c:pt idx="9">
                  <c:v>1987</c:v>
                </c:pt>
                <c:pt idx="10">
                  <c:v>1988</c:v>
                </c:pt>
                <c:pt idx="11">
                  <c:v>1989</c:v>
                </c:pt>
                <c:pt idx="12">
                  <c:v>1990</c:v>
                </c:pt>
                <c:pt idx="13">
                  <c:v>1991</c:v>
                </c:pt>
                <c:pt idx="14">
                  <c:v>1992</c:v>
                </c:pt>
                <c:pt idx="15">
                  <c:v>1993</c:v>
                </c:pt>
                <c:pt idx="16">
                  <c:v>1994</c:v>
                </c:pt>
                <c:pt idx="17">
                  <c:v>1995</c:v>
                </c:pt>
                <c:pt idx="18">
                  <c:v>1996</c:v>
                </c:pt>
                <c:pt idx="19">
                  <c:v>1997</c:v>
                </c:pt>
                <c:pt idx="20">
                  <c:v>1998</c:v>
                </c:pt>
                <c:pt idx="21">
                  <c:v>1999</c:v>
                </c:pt>
                <c:pt idx="22">
                  <c:v>2000</c:v>
                </c:pt>
                <c:pt idx="23">
                  <c:v>2001</c:v>
                </c:pt>
                <c:pt idx="24">
                  <c:v>2002</c:v>
                </c:pt>
                <c:pt idx="25">
                  <c:v>2003</c:v>
                </c:pt>
                <c:pt idx="26">
                  <c:v>2004</c:v>
                </c:pt>
                <c:pt idx="27">
                  <c:v>2005</c:v>
                </c:pt>
                <c:pt idx="28">
                  <c:v>2006</c:v>
                </c:pt>
                <c:pt idx="29">
                  <c:v>2007</c:v>
                </c:pt>
                <c:pt idx="30">
                  <c:v>2008</c:v>
                </c:pt>
                <c:pt idx="31">
                  <c:v>2009</c:v>
                </c:pt>
                <c:pt idx="32">
                  <c:v>2010</c:v>
                </c:pt>
                <c:pt idx="33">
                  <c:v>2011</c:v>
                </c:pt>
                <c:pt idx="34">
                  <c:v>2012</c:v>
                </c:pt>
                <c:pt idx="35">
                  <c:v>2013</c:v>
                </c:pt>
                <c:pt idx="36">
                  <c:v>2014</c:v>
                </c:pt>
                <c:pt idx="37">
                  <c:v>2015</c:v>
                </c:pt>
              </c:numCache>
            </c:numRef>
          </c:cat>
          <c:val>
            <c:numRef>
              <c:f>Ferroviárias_Cor_Dados_Graf!$K$5:$K$42</c:f>
              <c:numCache>
                <c:formatCode>0.00%</c:formatCode>
                <c:ptCount val="38"/>
                <c:pt idx="0">
                  <c:v>0</c:v>
                </c:pt>
                <c:pt idx="1">
                  <c:v>0</c:v>
                </c:pt>
                <c:pt idx="2">
                  <c:v>6.5203813965108049E-4</c:v>
                </c:pt>
                <c:pt idx="3">
                  <c:v>4.3166560345089464E-4</c:v>
                </c:pt>
                <c:pt idx="4">
                  <c:v>6.9779295580814512E-4</c:v>
                </c:pt>
                <c:pt idx="5">
                  <c:v>7.5544794188861985E-4</c:v>
                </c:pt>
                <c:pt idx="6">
                  <c:v>1.0179932549661773E-3</c:v>
                </c:pt>
                <c:pt idx="7">
                  <c:v>1.1551277930952823E-3</c:v>
                </c:pt>
                <c:pt idx="8">
                  <c:v>1.5756985520530484E-3</c:v>
                </c:pt>
                <c:pt idx="9">
                  <c:v>1.4385589557399723E-3</c:v>
                </c:pt>
                <c:pt idx="10">
                  <c:v>1.494303465321393E-3</c:v>
                </c:pt>
                <c:pt idx="11">
                  <c:v>1.687133964418579E-3</c:v>
                </c:pt>
                <c:pt idx="12">
                  <c:v>1.0369153891867369E-3</c:v>
                </c:pt>
                <c:pt idx="13">
                  <c:v>1.8025498790120076E-3</c:v>
                </c:pt>
                <c:pt idx="14">
                  <c:v>1.8455615016953308E-3</c:v>
                </c:pt>
                <c:pt idx="15">
                  <c:v>2.6179707196727874E-3</c:v>
                </c:pt>
                <c:pt idx="16">
                  <c:v>2.6222778785249231E-3</c:v>
                </c:pt>
                <c:pt idx="17">
                  <c:v>1.4312536803390255E-3</c:v>
                </c:pt>
                <c:pt idx="18">
                  <c:v>3.3850429577370693E-3</c:v>
                </c:pt>
                <c:pt idx="19">
                  <c:v>2.4279875620861705E-3</c:v>
                </c:pt>
                <c:pt idx="20">
                  <c:v>3.4153919929579548E-3</c:v>
                </c:pt>
                <c:pt idx="21">
                  <c:v>4.2407591499266546E-3</c:v>
                </c:pt>
                <c:pt idx="22">
                  <c:v>3.7459502601566779E-3</c:v>
                </c:pt>
                <c:pt idx="23">
                  <c:v>3.8561447967696201E-3</c:v>
                </c:pt>
                <c:pt idx="24">
                  <c:v>5.9280249593054802E-3</c:v>
                </c:pt>
                <c:pt idx="25">
                  <c:v>8.8683029153964511E-3</c:v>
                </c:pt>
                <c:pt idx="26">
                  <c:v>4.678924305247743E-3</c:v>
                </c:pt>
                <c:pt idx="27">
                  <c:v>2.8745766782099459E-3</c:v>
                </c:pt>
                <c:pt idx="28">
                  <c:v>2.1926201570281736E-3</c:v>
                </c:pt>
                <c:pt idx="29">
                  <c:v>2.6808239875073516E-3</c:v>
                </c:pt>
                <c:pt idx="30">
                  <c:v>4.2768002271703579E-3</c:v>
                </c:pt>
                <c:pt idx="31">
                  <c:v>3.0608136514062114E-3</c:v>
                </c:pt>
                <c:pt idx="32">
                  <c:v>2.5534616394632041E-3</c:v>
                </c:pt>
                <c:pt idx="33">
                  <c:v>1.0207754269408785E-3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916-4DE4-9281-57F7CE7567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5027712"/>
        <c:axId val="135037696"/>
      </c:barChart>
      <c:catAx>
        <c:axId val="135027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35037696"/>
        <c:crosses val="autoZero"/>
        <c:auto val="1"/>
        <c:lblAlgn val="ctr"/>
        <c:lblOffset val="100"/>
        <c:noMultiLvlLbl val="0"/>
      </c:catAx>
      <c:valAx>
        <c:axId val="1350376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350277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724759405074366"/>
          <c:y val="0.12133480177008862"/>
          <c:w val="0.84341251093613301"/>
          <c:h val="0.726450298941003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Ferroviárias_Cor_Dados_Graf!$N$4</c:f>
              <c:strCache>
                <c:ptCount val="1"/>
                <c:pt idx="0">
                  <c:v>Norte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Ferroviárias_Cor_Dados_Graf!$M$5:$M$42</c:f>
              <c:numCache>
                <c:formatCode>General</c:formatCode>
                <c:ptCount val="38"/>
                <c:pt idx="0">
                  <c:v>1978</c:v>
                </c:pt>
                <c:pt idx="1">
                  <c:v>1979</c:v>
                </c:pt>
                <c:pt idx="2">
                  <c:v>1980</c:v>
                </c:pt>
                <c:pt idx="3">
                  <c:v>1981</c:v>
                </c:pt>
                <c:pt idx="4">
                  <c:v>1982</c:v>
                </c:pt>
                <c:pt idx="5">
                  <c:v>1983</c:v>
                </c:pt>
                <c:pt idx="6">
                  <c:v>1984</c:v>
                </c:pt>
                <c:pt idx="7">
                  <c:v>1985</c:v>
                </c:pt>
                <c:pt idx="8">
                  <c:v>1986</c:v>
                </c:pt>
                <c:pt idx="9">
                  <c:v>1987</c:v>
                </c:pt>
                <c:pt idx="10">
                  <c:v>1988</c:v>
                </c:pt>
                <c:pt idx="11">
                  <c:v>1989</c:v>
                </c:pt>
                <c:pt idx="12">
                  <c:v>1990</c:v>
                </c:pt>
                <c:pt idx="13">
                  <c:v>1991</c:v>
                </c:pt>
                <c:pt idx="14">
                  <c:v>1992</c:v>
                </c:pt>
                <c:pt idx="15">
                  <c:v>1993</c:v>
                </c:pt>
                <c:pt idx="16">
                  <c:v>1994</c:v>
                </c:pt>
                <c:pt idx="17">
                  <c:v>1995</c:v>
                </c:pt>
                <c:pt idx="18">
                  <c:v>1996</c:v>
                </c:pt>
                <c:pt idx="19">
                  <c:v>1997</c:v>
                </c:pt>
                <c:pt idx="20">
                  <c:v>1998</c:v>
                </c:pt>
                <c:pt idx="21">
                  <c:v>1999</c:v>
                </c:pt>
                <c:pt idx="22">
                  <c:v>2000</c:v>
                </c:pt>
                <c:pt idx="23">
                  <c:v>2001</c:v>
                </c:pt>
                <c:pt idx="24">
                  <c:v>2002</c:v>
                </c:pt>
                <c:pt idx="25">
                  <c:v>2003</c:v>
                </c:pt>
                <c:pt idx="26">
                  <c:v>2004</c:v>
                </c:pt>
                <c:pt idx="27">
                  <c:v>2005</c:v>
                </c:pt>
                <c:pt idx="28">
                  <c:v>2006</c:v>
                </c:pt>
                <c:pt idx="29">
                  <c:v>2007</c:v>
                </c:pt>
                <c:pt idx="30">
                  <c:v>2008</c:v>
                </c:pt>
                <c:pt idx="31">
                  <c:v>2009</c:v>
                </c:pt>
                <c:pt idx="32">
                  <c:v>2010</c:v>
                </c:pt>
                <c:pt idx="33">
                  <c:v>2011</c:v>
                </c:pt>
                <c:pt idx="34">
                  <c:v>2012</c:v>
                </c:pt>
                <c:pt idx="35">
                  <c:v>2013</c:v>
                </c:pt>
                <c:pt idx="36">
                  <c:v>2014</c:v>
                </c:pt>
                <c:pt idx="37">
                  <c:v>2015</c:v>
                </c:pt>
              </c:numCache>
            </c:numRef>
          </c:cat>
          <c:val>
            <c:numRef>
              <c:f>Ferroviárias_Cor_Dados_Graf!$N$5:$N$42</c:f>
              <c:numCache>
                <c:formatCode>0.00%</c:formatCode>
                <c:ptCount val="38"/>
                <c:pt idx="0">
                  <c:v>0</c:v>
                </c:pt>
                <c:pt idx="1">
                  <c:v>0</c:v>
                </c:pt>
                <c:pt idx="2">
                  <c:v>1.8957919713331073E-4</c:v>
                </c:pt>
                <c:pt idx="3">
                  <c:v>1.4318101667590307E-4</c:v>
                </c:pt>
                <c:pt idx="4">
                  <c:v>2.2814955545000793E-4</c:v>
                </c:pt>
                <c:pt idx="5">
                  <c:v>2.3400508706711016E-4</c:v>
                </c:pt>
                <c:pt idx="6">
                  <c:v>2.7734256746349988E-4</c:v>
                </c:pt>
                <c:pt idx="7">
                  <c:v>2.9544481122075942E-4</c:v>
                </c:pt>
                <c:pt idx="8">
                  <c:v>3.8948027995001401E-4</c:v>
                </c:pt>
                <c:pt idx="9">
                  <c:v>3.9999038556873864E-4</c:v>
                </c:pt>
                <c:pt idx="10">
                  <c:v>4.4436501663788807E-4</c:v>
                </c:pt>
                <c:pt idx="11">
                  <c:v>4.8794310526293364E-4</c:v>
                </c:pt>
                <c:pt idx="12">
                  <c:v>2.8793637612188188E-4</c:v>
                </c:pt>
                <c:pt idx="13">
                  <c:v>4.8876316689440023E-4</c:v>
                </c:pt>
                <c:pt idx="14">
                  <c:v>4.9747011765742251E-4</c:v>
                </c:pt>
                <c:pt idx="15">
                  <c:v>6.3686244987187465E-4</c:v>
                </c:pt>
                <c:pt idx="16">
                  <c:v>6.1260460746254521E-4</c:v>
                </c:pt>
                <c:pt idx="17">
                  <c:v>3.3304019775981525E-4</c:v>
                </c:pt>
                <c:pt idx="18">
                  <c:v>8.0552063880345176E-4</c:v>
                </c:pt>
                <c:pt idx="19">
                  <c:v>6.3088077110580725E-4</c:v>
                </c:pt>
                <c:pt idx="20">
                  <c:v>9.3355311118532803E-4</c:v>
                </c:pt>
                <c:pt idx="21">
                  <c:v>1.1695414212064272E-3</c:v>
                </c:pt>
                <c:pt idx="22">
                  <c:v>1.0485317939412904E-3</c:v>
                </c:pt>
                <c:pt idx="23">
                  <c:v>1.0553164859840607E-3</c:v>
                </c:pt>
                <c:pt idx="24">
                  <c:v>1.5319698187075217E-3</c:v>
                </c:pt>
                <c:pt idx="25">
                  <c:v>2.1057853026478827E-3</c:v>
                </c:pt>
                <c:pt idx="26">
                  <c:v>1.0945871802881901E-3</c:v>
                </c:pt>
                <c:pt idx="27">
                  <c:v>6.6395382111607368E-4</c:v>
                </c:pt>
                <c:pt idx="28">
                  <c:v>4.9335724128970635E-4</c:v>
                </c:pt>
                <c:pt idx="29">
                  <c:v>6.0268072129514435E-4</c:v>
                </c:pt>
                <c:pt idx="30">
                  <c:v>9.7672309789201923E-4</c:v>
                </c:pt>
                <c:pt idx="31">
                  <c:v>6.4735346387138773E-4</c:v>
                </c:pt>
                <c:pt idx="32">
                  <c:v>5.2419888200842769E-4</c:v>
                </c:pt>
                <c:pt idx="33">
                  <c:v>1.8803791411084735E-4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2BA-420A-AF84-C7AE1A8315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6262400"/>
        <c:axId val="136263936"/>
      </c:barChart>
      <c:catAx>
        <c:axId val="1362624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36263936"/>
        <c:crosses val="autoZero"/>
        <c:auto val="1"/>
        <c:lblAlgn val="ctr"/>
        <c:lblOffset val="100"/>
        <c:noMultiLvlLbl val="0"/>
      </c:catAx>
      <c:valAx>
        <c:axId val="136263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362624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724759405074366"/>
          <c:y val="0.12133480177008862"/>
          <c:w val="0.84341251093613301"/>
          <c:h val="0.726450298941003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Portuárias_Cor_Dados_Graf!$E$4</c:f>
              <c:strCache>
                <c:ptCount val="1"/>
                <c:pt idx="0">
                  <c:v>Norte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Portuárias_Cor_Dados_Graf!$D$5:$D$42</c:f>
              <c:numCache>
                <c:formatCode>General</c:formatCode>
                <c:ptCount val="38"/>
                <c:pt idx="0">
                  <c:v>1978</c:v>
                </c:pt>
                <c:pt idx="1">
                  <c:v>1979</c:v>
                </c:pt>
                <c:pt idx="2">
                  <c:v>1980</c:v>
                </c:pt>
                <c:pt idx="3">
                  <c:v>1981</c:v>
                </c:pt>
                <c:pt idx="4">
                  <c:v>1982</c:v>
                </c:pt>
                <c:pt idx="5">
                  <c:v>1983</c:v>
                </c:pt>
                <c:pt idx="6">
                  <c:v>1984</c:v>
                </c:pt>
                <c:pt idx="7">
                  <c:v>1985</c:v>
                </c:pt>
                <c:pt idx="8">
                  <c:v>1986</c:v>
                </c:pt>
                <c:pt idx="9">
                  <c:v>1987</c:v>
                </c:pt>
                <c:pt idx="10">
                  <c:v>1988</c:v>
                </c:pt>
                <c:pt idx="11">
                  <c:v>1989</c:v>
                </c:pt>
                <c:pt idx="12">
                  <c:v>1990</c:v>
                </c:pt>
                <c:pt idx="13">
                  <c:v>1991</c:v>
                </c:pt>
                <c:pt idx="14">
                  <c:v>1992</c:v>
                </c:pt>
                <c:pt idx="15">
                  <c:v>1993</c:v>
                </c:pt>
                <c:pt idx="16">
                  <c:v>1994</c:v>
                </c:pt>
                <c:pt idx="17">
                  <c:v>1995</c:v>
                </c:pt>
                <c:pt idx="18">
                  <c:v>1996</c:v>
                </c:pt>
                <c:pt idx="19">
                  <c:v>1997</c:v>
                </c:pt>
                <c:pt idx="20">
                  <c:v>1998</c:v>
                </c:pt>
                <c:pt idx="21">
                  <c:v>1999</c:v>
                </c:pt>
                <c:pt idx="22">
                  <c:v>2000</c:v>
                </c:pt>
                <c:pt idx="23">
                  <c:v>2001</c:v>
                </c:pt>
                <c:pt idx="24">
                  <c:v>2002</c:v>
                </c:pt>
                <c:pt idx="25">
                  <c:v>2003</c:v>
                </c:pt>
                <c:pt idx="26">
                  <c:v>2004</c:v>
                </c:pt>
                <c:pt idx="27">
                  <c:v>2005</c:v>
                </c:pt>
                <c:pt idx="28">
                  <c:v>2006</c:v>
                </c:pt>
                <c:pt idx="29">
                  <c:v>2007</c:v>
                </c:pt>
                <c:pt idx="30">
                  <c:v>2008</c:v>
                </c:pt>
                <c:pt idx="31">
                  <c:v>2009</c:v>
                </c:pt>
                <c:pt idx="32">
                  <c:v>2010</c:v>
                </c:pt>
                <c:pt idx="33">
                  <c:v>2011</c:v>
                </c:pt>
                <c:pt idx="34">
                  <c:v>2012</c:v>
                </c:pt>
                <c:pt idx="35">
                  <c:v>2013</c:v>
                </c:pt>
                <c:pt idx="36">
                  <c:v>2014</c:v>
                </c:pt>
                <c:pt idx="37">
                  <c:v>2015</c:v>
                </c:pt>
              </c:numCache>
            </c:numRef>
          </c:cat>
          <c:val>
            <c:numRef>
              <c:f>Portuárias_Cor_Dados_Graf!$E$5:$E$42</c:f>
              <c:numCache>
                <c:formatCode>General</c:formatCode>
                <c:ptCount val="38"/>
                <c:pt idx="0">
                  <c:v>1485.175726499137</c:v>
                </c:pt>
                <c:pt idx="1">
                  <c:v>1975.1548767470397</c:v>
                </c:pt>
                <c:pt idx="2">
                  <c:v>2255.2897516984067</c:v>
                </c:pt>
                <c:pt idx="3">
                  <c:v>2368.7463213655092</c:v>
                </c:pt>
                <c:pt idx="4">
                  <c:v>1667.6060693728116</c:v>
                </c:pt>
                <c:pt idx="5">
                  <c:v>1162.6230783811015</c:v>
                </c:pt>
                <c:pt idx="6">
                  <c:v>2292.8891371793975</c:v>
                </c:pt>
                <c:pt idx="7">
                  <c:v>1360.8653145918338</c:v>
                </c:pt>
                <c:pt idx="8">
                  <c:v>3097.5947965403379</c:v>
                </c:pt>
                <c:pt idx="9">
                  <c:v>2256.8260492213767</c:v>
                </c:pt>
                <c:pt idx="10">
                  <c:v>4459.1085483983597</c:v>
                </c:pt>
                <c:pt idx="11">
                  <c:v>4637.3090851048973</c:v>
                </c:pt>
                <c:pt idx="12">
                  <c:v>5464.2611306750732</c:v>
                </c:pt>
                <c:pt idx="13">
                  <c:v>6873.6445167147176</c:v>
                </c:pt>
                <c:pt idx="14">
                  <c:v>5778.2743587953037</c:v>
                </c:pt>
                <c:pt idx="15">
                  <c:v>6740.5402978821039</c:v>
                </c:pt>
                <c:pt idx="16">
                  <c:v>5494.1790285412153</c:v>
                </c:pt>
                <c:pt idx="17">
                  <c:v>6141.8431579892458</c:v>
                </c:pt>
                <c:pt idx="18">
                  <c:v>6126.1459881685141</c:v>
                </c:pt>
                <c:pt idx="19">
                  <c:v>10816.327650362626</c:v>
                </c:pt>
                <c:pt idx="20">
                  <c:v>11884.144212448</c:v>
                </c:pt>
                <c:pt idx="21">
                  <c:v>16540.652028611046</c:v>
                </c:pt>
                <c:pt idx="22">
                  <c:v>22326.68269470576</c:v>
                </c:pt>
                <c:pt idx="23">
                  <c:v>12957.663665984977</c:v>
                </c:pt>
                <c:pt idx="24">
                  <c:v>13323.289000000001</c:v>
                </c:pt>
                <c:pt idx="25">
                  <c:v>7789.7030000000004</c:v>
                </c:pt>
                <c:pt idx="26">
                  <c:v>8004.68</c:v>
                </c:pt>
                <c:pt idx="27">
                  <c:v>7262.73</c:v>
                </c:pt>
                <c:pt idx="28">
                  <c:v>1972.096</c:v>
                </c:pt>
                <c:pt idx="29">
                  <c:v>36760.233</c:v>
                </c:pt>
                <c:pt idx="30">
                  <c:v>22651.363000000001</c:v>
                </c:pt>
                <c:pt idx="31">
                  <c:v>16815.878000000001</c:v>
                </c:pt>
                <c:pt idx="32">
                  <c:v>58734.112999999998</c:v>
                </c:pt>
                <c:pt idx="33">
                  <c:v>28604.615000000002</c:v>
                </c:pt>
                <c:pt idx="34">
                  <c:v>22352.271000000001</c:v>
                </c:pt>
                <c:pt idx="35">
                  <c:v>25397.544999999998</c:v>
                </c:pt>
                <c:pt idx="36">
                  <c:v>29644.361000000001</c:v>
                </c:pt>
                <c:pt idx="37">
                  <c:v>13678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A05-495D-A11D-6077531F88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6376320"/>
        <c:axId val="136377856"/>
      </c:barChart>
      <c:catAx>
        <c:axId val="1363763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36377856"/>
        <c:crosses val="autoZero"/>
        <c:auto val="1"/>
        <c:lblAlgn val="ctr"/>
        <c:lblOffset val="100"/>
        <c:noMultiLvlLbl val="0"/>
      </c:catAx>
      <c:valAx>
        <c:axId val="1363778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363763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724759405074366"/>
          <c:y val="0.12133480177008862"/>
          <c:w val="0.84341251093613301"/>
          <c:h val="0.726450298941003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Portuárias_Cor_Dados_Graf!$H$4</c:f>
              <c:strCache>
                <c:ptCount val="1"/>
                <c:pt idx="0">
                  <c:v>Norte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Portuárias_Cor_Dados_Graf!$G$5:$G$42</c:f>
              <c:numCache>
                <c:formatCode>General</c:formatCode>
                <c:ptCount val="38"/>
                <c:pt idx="0">
                  <c:v>1978</c:v>
                </c:pt>
                <c:pt idx="1">
                  <c:v>1979</c:v>
                </c:pt>
                <c:pt idx="2">
                  <c:v>1980</c:v>
                </c:pt>
                <c:pt idx="3">
                  <c:v>1981</c:v>
                </c:pt>
                <c:pt idx="4">
                  <c:v>1982</c:v>
                </c:pt>
                <c:pt idx="5">
                  <c:v>1983</c:v>
                </c:pt>
                <c:pt idx="6">
                  <c:v>1984</c:v>
                </c:pt>
                <c:pt idx="7">
                  <c:v>1985</c:v>
                </c:pt>
                <c:pt idx="8">
                  <c:v>1986</c:v>
                </c:pt>
                <c:pt idx="9">
                  <c:v>1987</c:v>
                </c:pt>
                <c:pt idx="10">
                  <c:v>1988</c:v>
                </c:pt>
                <c:pt idx="11">
                  <c:v>1989</c:v>
                </c:pt>
                <c:pt idx="12">
                  <c:v>1990</c:v>
                </c:pt>
                <c:pt idx="13">
                  <c:v>1991</c:v>
                </c:pt>
                <c:pt idx="14">
                  <c:v>1992</c:v>
                </c:pt>
                <c:pt idx="15">
                  <c:v>1993</c:v>
                </c:pt>
                <c:pt idx="16">
                  <c:v>1994</c:v>
                </c:pt>
                <c:pt idx="17">
                  <c:v>1995</c:v>
                </c:pt>
                <c:pt idx="18">
                  <c:v>1996</c:v>
                </c:pt>
                <c:pt idx="19">
                  <c:v>1997</c:v>
                </c:pt>
                <c:pt idx="20">
                  <c:v>1998</c:v>
                </c:pt>
                <c:pt idx="21">
                  <c:v>1999</c:v>
                </c:pt>
                <c:pt idx="22">
                  <c:v>2000</c:v>
                </c:pt>
                <c:pt idx="23">
                  <c:v>2001</c:v>
                </c:pt>
                <c:pt idx="24">
                  <c:v>2002</c:v>
                </c:pt>
                <c:pt idx="25">
                  <c:v>2003</c:v>
                </c:pt>
                <c:pt idx="26">
                  <c:v>2004</c:v>
                </c:pt>
                <c:pt idx="27">
                  <c:v>2005</c:v>
                </c:pt>
                <c:pt idx="28">
                  <c:v>2006</c:v>
                </c:pt>
                <c:pt idx="29">
                  <c:v>2007</c:v>
                </c:pt>
                <c:pt idx="30">
                  <c:v>2008</c:v>
                </c:pt>
                <c:pt idx="31">
                  <c:v>2009</c:v>
                </c:pt>
                <c:pt idx="32">
                  <c:v>2010</c:v>
                </c:pt>
                <c:pt idx="33">
                  <c:v>2011</c:v>
                </c:pt>
                <c:pt idx="34">
                  <c:v>2012</c:v>
                </c:pt>
                <c:pt idx="35">
                  <c:v>2013</c:v>
                </c:pt>
                <c:pt idx="36">
                  <c:v>2014</c:v>
                </c:pt>
                <c:pt idx="37">
                  <c:v>2015</c:v>
                </c:pt>
              </c:numCache>
            </c:numRef>
          </c:cat>
          <c:val>
            <c:numRef>
              <c:f>Portuárias_Cor_Dados_Graf!$H$5:$H$42</c:f>
              <c:numCache>
                <c:formatCode>0.00%</c:formatCode>
                <c:ptCount val="38"/>
                <c:pt idx="0">
                  <c:v>0.71409796120020808</c:v>
                </c:pt>
                <c:pt idx="1">
                  <c:v>0.55883942696741795</c:v>
                </c:pt>
                <c:pt idx="2">
                  <c:v>0.34019448068510649</c:v>
                </c:pt>
                <c:pt idx="3">
                  <c:v>0.42790567334923407</c:v>
                </c:pt>
                <c:pt idx="4">
                  <c:v>0.39669308716390989</c:v>
                </c:pt>
                <c:pt idx="5">
                  <c:v>0.38970582088429284</c:v>
                </c:pt>
                <c:pt idx="6">
                  <c:v>0.41249593949716168</c:v>
                </c:pt>
                <c:pt idx="7">
                  <c:v>0.16721705138435855</c:v>
                </c:pt>
                <c:pt idx="8">
                  <c:v>0.79900981309192809</c:v>
                </c:pt>
                <c:pt idx="9">
                  <c:v>0.40630343108377998</c:v>
                </c:pt>
                <c:pt idx="10">
                  <c:v>0.39930561449052937</c:v>
                </c:pt>
                <c:pt idx="11">
                  <c:v>0.349035671808549</c:v>
                </c:pt>
                <c:pt idx="12">
                  <c:v>0.202778142328567</c:v>
                </c:pt>
                <c:pt idx="13">
                  <c:v>0.14427447749208766</c:v>
                </c:pt>
                <c:pt idx="14">
                  <c:v>0.14108867148483756</c:v>
                </c:pt>
                <c:pt idx="15">
                  <c:v>0.16226973031675423</c:v>
                </c:pt>
                <c:pt idx="16">
                  <c:v>0.11516744324353033</c:v>
                </c:pt>
                <c:pt idx="17">
                  <c:v>0.15299986617641922</c:v>
                </c:pt>
                <c:pt idx="18">
                  <c:v>0.22811959793749523</c:v>
                </c:pt>
                <c:pt idx="19">
                  <c:v>0.32052184447363841</c:v>
                </c:pt>
                <c:pt idx="20">
                  <c:v>6.2939778705598137E-2</c:v>
                </c:pt>
                <c:pt idx="21">
                  <c:v>0.2593140995394268</c:v>
                </c:pt>
                <c:pt idx="22">
                  <c:v>0.26116336630341674</c:v>
                </c:pt>
                <c:pt idx="23">
                  <c:v>8.667037213765813E-2</c:v>
                </c:pt>
                <c:pt idx="24">
                  <c:v>0.11200343520190348</c:v>
                </c:pt>
                <c:pt idx="25">
                  <c:v>8.5752665308765311E-2</c:v>
                </c:pt>
                <c:pt idx="26">
                  <c:v>0.15735229950240281</c:v>
                </c:pt>
                <c:pt idx="27">
                  <c:v>0.25350807412917281</c:v>
                </c:pt>
                <c:pt idx="28">
                  <c:v>3.1995173831116795E-2</c:v>
                </c:pt>
                <c:pt idx="29">
                  <c:v>0.37286220389479291</c:v>
                </c:pt>
                <c:pt idx="30">
                  <c:v>0.36211994481400311</c:v>
                </c:pt>
                <c:pt idx="31">
                  <c:v>0.22876633146814052</c:v>
                </c:pt>
                <c:pt idx="32">
                  <c:v>0.59287582144218376</c:v>
                </c:pt>
                <c:pt idx="33">
                  <c:v>0.4014474955815972</c:v>
                </c:pt>
                <c:pt idx="34">
                  <c:v>0.40598503540447367</c:v>
                </c:pt>
                <c:pt idx="35">
                  <c:v>0.57347157592238773</c:v>
                </c:pt>
                <c:pt idx="36">
                  <c:v>0.83458599475673312</c:v>
                </c:pt>
                <c:pt idx="37">
                  <c:v>0.37045378882844843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7C7-4A19-BB42-0EADB05D31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5317376"/>
        <c:axId val="135318912"/>
      </c:barChart>
      <c:catAx>
        <c:axId val="135317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35318912"/>
        <c:crosses val="autoZero"/>
        <c:auto val="1"/>
        <c:lblAlgn val="ctr"/>
        <c:lblOffset val="100"/>
        <c:noMultiLvlLbl val="0"/>
      </c:catAx>
      <c:valAx>
        <c:axId val="135318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353173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724759405074366"/>
          <c:y val="0.12133480177008862"/>
          <c:w val="0.84341251093613301"/>
          <c:h val="0.726450298941003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Portuárias_Cor_Dados_Graf!$K$4</c:f>
              <c:strCache>
                <c:ptCount val="1"/>
                <c:pt idx="0">
                  <c:v>Norte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Portuárias_Cor_Dados_Graf!$J$5:$J$42</c:f>
              <c:numCache>
                <c:formatCode>General</c:formatCode>
                <c:ptCount val="38"/>
                <c:pt idx="0">
                  <c:v>1978</c:v>
                </c:pt>
                <c:pt idx="1">
                  <c:v>1979</c:v>
                </c:pt>
                <c:pt idx="2">
                  <c:v>1980</c:v>
                </c:pt>
                <c:pt idx="3">
                  <c:v>1981</c:v>
                </c:pt>
                <c:pt idx="4">
                  <c:v>1982</c:v>
                </c:pt>
                <c:pt idx="5">
                  <c:v>1983</c:v>
                </c:pt>
                <c:pt idx="6">
                  <c:v>1984</c:v>
                </c:pt>
                <c:pt idx="7">
                  <c:v>1985</c:v>
                </c:pt>
                <c:pt idx="8">
                  <c:v>1986</c:v>
                </c:pt>
                <c:pt idx="9">
                  <c:v>1987</c:v>
                </c:pt>
                <c:pt idx="10">
                  <c:v>1988</c:v>
                </c:pt>
                <c:pt idx="11">
                  <c:v>1989</c:v>
                </c:pt>
                <c:pt idx="12">
                  <c:v>1990</c:v>
                </c:pt>
                <c:pt idx="13">
                  <c:v>1991</c:v>
                </c:pt>
                <c:pt idx="14">
                  <c:v>1992</c:v>
                </c:pt>
                <c:pt idx="15">
                  <c:v>1993</c:v>
                </c:pt>
                <c:pt idx="16">
                  <c:v>1994</c:v>
                </c:pt>
                <c:pt idx="17">
                  <c:v>1995</c:v>
                </c:pt>
                <c:pt idx="18">
                  <c:v>1996</c:v>
                </c:pt>
                <c:pt idx="19">
                  <c:v>1997</c:v>
                </c:pt>
                <c:pt idx="20">
                  <c:v>1998</c:v>
                </c:pt>
                <c:pt idx="21">
                  <c:v>1999</c:v>
                </c:pt>
                <c:pt idx="22">
                  <c:v>2000</c:v>
                </c:pt>
                <c:pt idx="23">
                  <c:v>2001</c:v>
                </c:pt>
                <c:pt idx="24">
                  <c:v>2002</c:v>
                </c:pt>
                <c:pt idx="25">
                  <c:v>2003</c:v>
                </c:pt>
                <c:pt idx="26">
                  <c:v>2004</c:v>
                </c:pt>
                <c:pt idx="27">
                  <c:v>2005</c:v>
                </c:pt>
                <c:pt idx="28">
                  <c:v>2006</c:v>
                </c:pt>
                <c:pt idx="29">
                  <c:v>2007</c:v>
                </c:pt>
                <c:pt idx="30">
                  <c:v>2008</c:v>
                </c:pt>
                <c:pt idx="31">
                  <c:v>2009</c:v>
                </c:pt>
                <c:pt idx="32">
                  <c:v>2010</c:v>
                </c:pt>
                <c:pt idx="33">
                  <c:v>2011</c:v>
                </c:pt>
                <c:pt idx="34">
                  <c:v>2012</c:v>
                </c:pt>
                <c:pt idx="35">
                  <c:v>2013</c:v>
                </c:pt>
                <c:pt idx="36">
                  <c:v>2014</c:v>
                </c:pt>
                <c:pt idx="37">
                  <c:v>2015</c:v>
                </c:pt>
              </c:numCache>
            </c:numRef>
          </c:cat>
          <c:val>
            <c:numRef>
              <c:f>Portuárias_Cor_Dados_Graf!$K$5:$K$42</c:f>
              <c:numCache>
                <c:formatCode>0.00%</c:formatCode>
                <c:ptCount val="38"/>
                <c:pt idx="0">
                  <c:v>1.0351099292578317E-3</c:v>
                </c:pt>
                <c:pt idx="1">
                  <c:v>9.6222286585815752E-4</c:v>
                </c:pt>
                <c:pt idx="2">
                  <c:v>9.3903891064596185E-4</c:v>
                </c:pt>
                <c:pt idx="3">
                  <c:v>7.1956812824372225E-4</c:v>
                </c:pt>
                <c:pt idx="4">
                  <c:v>4.249977239851194E-4</c:v>
                </c:pt>
                <c:pt idx="5">
                  <c:v>2.4478852055607992E-4</c:v>
                </c:pt>
                <c:pt idx="6">
                  <c:v>4.4698308618036094E-4</c:v>
                </c:pt>
                <c:pt idx="7">
                  <c:v>2.3019085481686661E-4</c:v>
                </c:pt>
                <c:pt idx="8">
                  <c:v>4.4363530592216575E-4</c:v>
                </c:pt>
                <c:pt idx="9">
                  <c:v>2.4386519376959898E-4</c:v>
                </c:pt>
                <c:pt idx="10">
                  <c:v>3.7743635188149512E-4</c:v>
                </c:pt>
                <c:pt idx="11">
                  <c:v>3.4161914509594441E-4</c:v>
                </c:pt>
                <c:pt idx="12">
                  <c:v>3.4916968367115932E-4</c:v>
                </c:pt>
                <c:pt idx="13">
                  <c:v>3.9227757137804851E-4</c:v>
                </c:pt>
                <c:pt idx="14">
                  <c:v>2.9506282725986067E-4</c:v>
                </c:pt>
                <c:pt idx="15">
                  <c:v>3.6468075667258753E-4</c:v>
                </c:pt>
                <c:pt idx="16">
                  <c:v>2.854845663852729E-4</c:v>
                </c:pt>
                <c:pt idx="17">
                  <c:v>2.9644675492992853E-4</c:v>
                </c:pt>
                <c:pt idx="18">
                  <c:v>2.7285160042260769E-4</c:v>
                </c:pt>
                <c:pt idx="19">
                  <c:v>4.0668848629545783E-4</c:v>
                </c:pt>
                <c:pt idx="20">
                  <c:v>3.903390039463044E-4</c:v>
                </c:pt>
                <c:pt idx="21">
                  <c:v>5.013108740956467E-4</c:v>
                </c:pt>
                <c:pt idx="22">
                  <c:v>6.2089103160829274E-4</c:v>
                </c:pt>
                <c:pt idx="23">
                  <c:v>3.4858573139491653E-4</c:v>
                </c:pt>
                <c:pt idx="24">
                  <c:v>3.6145656538252852E-4</c:v>
                </c:pt>
                <c:pt idx="25">
                  <c:v>2.2445218899652504E-4</c:v>
                </c:pt>
                <c:pt idx="26">
                  <c:v>2.2456165943813858E-4</c:v>
                </c:pt>
                <c:pt idx="27">
                  <c:v>1.981931902839974E-4</c:v>
                </c:pt>
                <c:pt idx="28">
                  <c:v>5.2719549392765583E-5</c:v>
                </c:pt>
                <c:pt idx="29">
                  <c:v>9.3188446835263338E-4</c:v>
                </c:pt>
                <c:pt idx="30">
                  <c:v>5.5449550065605232E-4</c:v>
                </c:pt>
                <c:pt idx="31">
                  <c:v>4.5317510537152221E-4</c:v>
                </c:pt>
                <c:pt idx="32">
                  <c:v>1.5900858201783003E-3</c:v>
                </c:pt>
                <c:pt idx="33">
                  <c:v>8.8144925705199717E-4</c:v>
                </c:pt>
                <c:pt idx="34">
                  <c:v>8.3804255398920217E-4</c:v>
                </c:pt>
                <c:pt idx="35">
                  <c:v>1.0109682748188837E-3</c:v>
                </c:pt>
                <c:pt idx="36">
                  <c:v>1.1502768950196922E-3</c:v>
                </c:pt>
                <c:pt idx="37">
                  <c:v>5.0708465251466241E-4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E3D-44EA-B9AB-4CFFAA0EF0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6383488"/>
        <c:axId val="136385280"/>
      </c:barChart>
      <c:catAx>
        <c:axId val="136383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36385280"/>
        <c:crosses val="autoZero"/>
        <c:auto val="1"/>
        <c:lblAlgn val="ctr"/>
        <c:lblOffset val="100"/>
        <c:noMultiLvlLbl val="0"/>
      </c:catAx>
      <c:valAx>
        <c:axId val="1363852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363834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724759405074366"/>
          <c:y val="0.12133480177008862"/>
          <c:w val="0.84341251093613301"/>
          <c:h val="0.726450298941003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Portuárias_Cor_Dados_Graf!$N$4</c:f>
              <c:strCache>
                <c:ptCount val="1"/>
                <c:pt idx="0">
                  <c:v>Norte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Portuárias_Cor_Dados_Graf!$M$5:$M$42</c:f>
              <c:numCache>
                <c:formatCode>General</c:formatCode>
                <c:ptCount val="38"/>
                <c:pt idx="0">
                  <c:v>1978</c:v>
                </c:pt>
                <c:pt idx="1">
                  <c:v>1979</c:v>
                </c:pt>
                <c:pt idx="2">
                  <c:v>1980</c:v>
                </c:pt>
                <c:pt idx="3">
                  <c:v>1981</c:v>
                </c:pt>
                <c:pt idx="4">
                  <c:v>1982</c:v>
                </c:pt>
                <c:pt idx="5">
                  <c:v>1983</c:v>
                </c:pt>
                <c:pt idx="6">
                  <c:v>1984</c:v>
                </c:pt>
                <c:pt idx="7">
                  <c:v>1985</c:v>
                </c:pt>
                <c:pt idx="8">
                  <c:v>1986</c:v>
                </c:pt>
                <c:pt idx="9">
                  <c:v>1987</c:v>
                </c:pt>
                <c:pt idx="10">
                  <c:v>1988</c:v>
                </c:pt>
                <c:pt idx="11">
                  <c:v>1989</c:v>
                </c:pt>
                <c:pt idx="12">
                  <c:v>1990</c:v>
                </c:pt>
                <c:pt idx="13">
                  <c:v>1991</c:v>
                </c:pt>
                <c:pt idx="14">
                  <c:v>1992</c:v>
                </c:pt>
                <c:pt idx="15">
                  <c:v>1993</c:v>
                </c:pt>
                <c:pt idx="16">
                  <c:v>1994</c:v>
                </c:pt>
                <c:pt idx="17">
                  <c:v>1995</c:v>
                </c:pt>
                <c:pt idx="18">
                  <c:v>1996</c:v>
                </c:pt>
                <c:pt idx="19">
                  <c:v>1997</c:v>
                </c:pt>
                <c:pt idx="20">
                  <c:v>1998</c:v>
                </c:pt>
                <c:pt idx="21">
                  <c:v>1999</c:v>
                </c:pt>
                <c:pt idx="22">
                  <c:v>2000</c:v>
                </c:pt>
                <c:pt idx="23">
                  <c:v>2001</c:v>
                </c:pt>
                <c:pt idx="24">
                  <c:v>2002</c:v>
                </c:pt>
                <c:pt idx="25">
                  <c:v>2003</c:v>
                </c:pt>
                <c:pt idx="26">
                  <c:v>2004</c:v>
                </c:pt>
                <c:pt idx="27">
                  <c:v>2005</c:v>
                </c:pt>
                <c:pt idx="28">
                  <c:v>2006</c:v>
                </c:pt>
                <c:pt idx="29">
                  <c:v>2007</c:v>
                </c:pt>
                <c:pt idx="30">
                  <c:v>2008</c:v>
                </c:pt>
                <c:pt idx="31">
                  <c:v>2009</c:v>
                </c:pt>
                <c:pt idx="32">
                  <c:v>2010</c:v>
                </c:pt>
                <c:pt idx="33">
                  <c:v>2011</c:v>
                </c:pt>
                <c:pt idx="34">
                  <c:v>2012</c:v>
                </c:pt>
                <c:pt idx="35">
                  <c:v>2013</c:v>
                </c:pt>
                <c:pt idx="36">
                  <c:v>2014</c:v>
                </c:pt>
                <c:pt idx="37">
                  <c:v>2015</c:v>
                </c:pt>
              </c:numCache>
            </c:numRef>
          </c:cat>
          <c:val>
            <c:numRef>
              <c:f>Portuárias_Cor_Dados_Graf!$N$5:$N$42</c:f>
              <c:numCache>
                <c:formatCode>0.00%</c:formatCode>
                <c:ptCount val="38"/>
                <c:pt idx="0">
                  <c:v>2.9711833843458908E-4</c:v>
                </c:pt>
                <c:pt idx="1">
                  <c:v>3.1076905403764173E-4</c:v>
                </c:pt>
                <c:pt idx="2">
                  <c:v>2.7302427869091168E-4</c:v>
                </c:pt>
                <c:pt idx="3">
                  <c:v>2.3867664077439763E-4</c:v>
                </c:pt>
                <c:pt idx="4">
                  <c:v>1.3895675069143244E-4</c:v>
                </c:pt>
                <c:pt idx="5">
                  <c:v>7.5824892609476389E-5</c:v>
                </c:pt>
                <c:pt idx="6">
                  <c:v>1.2177628498937247E-4</c:v>
                </c:pt>
                <c:pt idx="7">
                  <c:v>5.8875471660047405E-5</c:v>
                </c:pt>
                <c:pt idx="8">
                  <c:v>1.096575248616831E-4</c:v>
                </c:pt>
                <c:pt idx="9">
                  <c:v>6.780655912188324E-5</c:v>
                </c:pt>
                <c:pt idx="10">
                  <c:v>1.1223925706917333E-4</c:v>
                </c:pt>
                <c:pt idx="11">
                  <c:v>9.8801108857309294E-5</c:v>
                </c:pt>
                <c:pt idx="12">
                  <c:v>9.6959360827647591E-5</c:v>
                </c:pt>
                <c:pt idx="13">
                  <c:v>1.0636644806382189E-4</c:v>
                </c:pt>
                <c:pt idx="14">
                  <c:v>7.9534027589141923E-5</c:v>
                </c:pt>
                <c:pt idx="15">
                  <c:v>8.8714315393359912E-5</c:v>
                </c:pt>
                <c:pt idx="16">
                  <c:v>6.669360335886418E-5</c:v>
                </c:pt>
                <c:pt idx="17">
                  <c:v>6.8980563853455185E-5</c:v>
                </c:pt>
                <c:pt idx="18">
                  <c:v>6.4929041733016295E-5</c:v>
                </c:pt>
                <c:pt idx="19">
                  <c:v>1.0567267717528204E-4</c:v>
                </c:pt>
                <c:pt idx="20">
                  <c:v>1.0669410489407928E-4</c:v>
                </c:pt>
                <c:pt idx="21">
                  <c:v>1.3825445195731037E-4</c:v>
                </c:pt>
                <c:pt idx="22">
                  <c:v>1.7379408214220974E-4</c:v>
                </c:pt>
                <c:pt idx="23">
                  <c:v>9.5397939783806502E-5</c:v>
                </c:pt>
                <c:pt idx="24">
                  <c:v>9.341063047828178E-5</c:v>
                </c:pt>
                <c:pt idx="25">
                  <c:v>5.3296343758787562E-5</c:v>
                </c:pt>
                <c:pt idx="26">
                  <c:v>5.2533936770369283E-5</c:v>
                </c:pt>
                <c:pt idx="27">
                  <c:v>4.5777566834706769E-5</c:v>
                </c:pt>
                <c:pt idx="28">
                  <c:v>1.1862324336972258E-5</c:v>
                </c:pt>
                <c:pt idx="29">
                  <c:v>2.0949857438149586E-4</c:v>
                </c:pt>
                <c:pt idx="30">
                  <c:v>1.2663405686505369E-4</c:v>
                </c:pt>
                <c:pt idx="31">
                  <c:v>9.584525803057541E-5</c:v>
                </c:pt>
                <c:pt idx="32">
                  <c:v>3.2642793467229996E-4</c:v>
                </c:pt>
                <c:pt idx="33">
                  <c:v>1.6237252123841865E-4</c:v>
                </c:pt>
                <c:pt idx="34">
                  <c:v>1.3273477713512038E-4</c:v>
                </c:pt>
                <c:pt idx="35">
                  <c:v>1.4916103490177031E-4</c:v>
                </c:pt>
                <c:pt idx="36">
                  <c:v>1.7091386839261974E-4</c:v>
                </c:pt>
                <c:pt idx="37">
                  <c:v>7.6253063390724761E-5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1D3-4F5C-8705-FBB8D0B1C7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6418048"/>
        <c:axId val="136419584"/>
      </c:barChart>
      <c:catAx>
        <c:axId val="136418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36419584"/>
        <c:crosses val="autoZero"/>
        <c:auto val="1"/>
        <c:lblAlgn val="ctr"/>
        <c:lblOffset val="100"/>
        <c:noMultiLvlLbl val="0"/>
      </c:catAx>
      <c:valAx>
        <c:axId val="1364195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364180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724759405074366"/>
          <c:y val="0.12133480177008862"/>
          <c:w val="0.84341251093613301"/>
          <c:h val="0.726450298941003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Aeroportuárias_Cor_Dados_Graf!$E$4</c:f>
              <c:strCache>
                <c:ptCount val="1"/>
                <c:pt idx="0">
                  <c:v>Norte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Aeroportuárias_Cor_Dados_Graf!$D$5:$D$42</c:f>
              <c:numCache>
                <c:formatCode>General</c:formatCode>
                <c:ptCount val="38"/>
                <c:pt idx="0">
                  <c:v>1978</c:v>
                </c:pt>
                <c:pt idx="1">
                  <c:v>1979</c:v>
                </c:pt>
                <c:pt idx="2">
                  <c:v>1980</c:v>
                </c:pt>
                <c:pt idx="3">
                  <c:v>1981</c:v>
                </c:pt>
                <c:pt idx="4">
                  <c:v>1982</c:v>
                </c:pt>
                <c:pt idx="5">
                  <c:v>1983</c:v>
                </c:pt>
                <c:pt idx="6">
                  <c:v>1984</c:v>
                </c:pt>
                <c:pt idx="7">
                  <c:v>1985</c:v>
                </c:pt>
                <c:pt idx="8">
                  <c:v>1986</c:v>
                </c:pt>
                <c:pt idx="9">
                  <c:v>1987</c:v>
                </c:pt>
                <c:pt idx="10">
                  <c:v>1988</c:v>
                </c:pt>
                <c:pt idx="11">
                  <c:v>1989</c:v>
                </c:pt>
                <c:pt idx="12">
                  <c:v>1990</c:v>
                </c:pt>
                <c:pt idx="13">
                  <c:v>1991</c:v>
                </c:pt>
                <c:pt idx="14">
                  <c:v>1992</c:v>
                </c:pt>
                <c:pt idx="15">
                  <c:v>1993</c:v>
                </c:pt>
                <c:pt idx="16">
                  <c:v>1994</c:v>
                </c:pt>
                <c:pt idx="17">
                  <c:v>1995</c:v>
                </c:pt>
                <c:pt idx="18">
                  <c:v>1996</c:v>
                </c:pt>
                <c:pt idx="19">
                  <c:v>1997</c:v>
                </c:pt>
                <c:pt idx="20">
                  <c:v>1998</c:v>
                </c:pt>
                <c:pt idx="21">
                  <c:v>1999</c:v>
                </c:pt>
                <c:pt idx="22">
                  <c:v>2000</c:v>
                </c:pt>
                <c:pt idx="23">
                  <c:v>2001</c:v>
                </c:pt>
                <c:pt idx="24">
                  <c:v>2002</c:v>
                </c:pt>
                <c:pt idx="25">
                  <c:v>2003</c:v>
                </c:pt>
                <c:pt idx="26">
                  <c:v>2004</c:v>
                </c:pt>
                <c:pt idx="27">
                  <c:v>2005</c:v>
                </c:pt>
                <c:pt idx="28">
                  <c:v>2006</c:v>
                </c:pt>
                <c:pt idx="29">
                  <c:v>2007</c:v>
                </c:pt>
                <c:pt idx="30">
                  <c:v>2008</c:v>
                </c:pt>
                <c:pt idx="31">
                  <c:v>2009</c:v>
                </c:pt>
                <c:pt idx="32">
                  <c:v>2010</c:v>
                </c:pt>
                <c:pt idx="33">
                  <c:v>2011</c:v>
                </c:pt>
                <c:pt idx="34">
                  <c:v>2012</c:v>
                </c:pt>
                <c:pt idx="35">
                  <c:v>2013</c:v>
                </c:pt>
                <c:pt idx="36">
                  <c:v>2014</c:v>
                </c:pt>
                <c:pt idx="37">
                  <c:v>2015</c:v>
                </c:pt>
              </c:numCache>
            </c:numRef>
          </c:cat>
          <c:val>
            <c:numRef>
              <c:f>Aeroportuárias_Cor_Dados_Graf!$E$5:$E$42</c:f>
              <c:numCache>
                <c:formatCode>General</c:formatCode>
                <c:ptCount val="38"/>
                <c:pt idx="0">
                  <c:v>126.08613242086571</c:v>
                </c:pt>
                <c:pt idx="1">
                  <c:v>43.235801717859957</c:v>
                </c:pt>
                <c:pt idx="2">
                  <c:v>132.62537285142807</c:v>
                </c:pt>
                <c:pt idx="3">
                  <c:v>220.96746840115321</c:v>
                </c:pt>
                <c:pt idx="4">
                  <c:v>572.64492572899314</c:v>
                </c:pt>
                <c:pt idx="5">
                  <c:v>1132.2712263445098</c:v>
                </c:pt>
                <c:pt idx="6">
                  <c:v>608.53343442304049</c:v>
                </c:pt>
                <c:pt idx="7">
                  <c:v>682.66976586426711</c:v>
                </c:pt>
                <c:pt idx="8">
                  <c:v>1301.8625113476521</c:v>
                </c:pt>
                <c:pt idx="9">
                  <c:v>6684.6300415997448</c:v>
                </c:pt>
                <c:pt idx="10">
                  <c:v>10705.888807972786</c:v>
                </c:pt>
                <c:pt idx="11">
                  <c:v>6819.6845602098938</c:v>
                </c:pt>
                <c:pt idx="12">
                  <c:v>14080.97485061003</c:v>
                </c:pt>
                <c:pt idx="13">
                  <c:v>3881.3160283716243</c:v>
                </c:pt>
                <c:pt idx="14">
                  <c:v>4207.6146486966409</c:v>
                </c:pt>
                <c:pt idx="15">
                  <c:v>1993.4956754222324</c:v>
                </c:pt>
                <c:pt idx="16">
                  <c:v>2155.7147275067086</c:v>
                </c:pt>
                <c:pt idx="17">
                  <c:v>1680.8890573717342</c:v>
                </c:pt>
                <c:pt idx="18">
                  <c:v>4360.211889346675</c:v>
                </c:pt>
                <c:pt idx="19">
                  <c:v>1098.4377649863827</c:v>
                </c:pt>
                <c:pt idx="20">
                  <c:v>1131.862212068914</c:v>
                </c:pt>
                <c:pt idx="21">
                  <c:v>2858.161829989725</c:v>
                </c:pt>
                <c:pt idx="22">
                  <c:v>10411.03440707894</c:v>
                </c:pt>
                <c:pt idx="23">
                  <c:v>67678</c:v>
                </c:pt>
                <c:pt idx="24">
                  <c:v>37437</c:v>
                </c:pt>
                <c:pt idx="25">
                  <c:v>30441</c:v>
                </c:pt>
                <c:pt idx="26">
                  <c:v>122368</c:v>
                </c:pt>
                <c:pt idx="27">
                  <c:v>94593</c:v>
                </c:pt>
                <c:pt idx="28">
                  <c:v>58408</c:v>
                </c:pt>
                <c:pt idx="29">
                  <c:v>10792</c:v>
                </c:pt>
                <c:pt idx="30">
                  <c:v>7708</c:v>
                </c:pt>
                <c:pt idx="31">
                  <c:v>13900</c:v>
                </c:pt>
                <c:pt idx="32">
                  <c:v>9456</c:v>
                </c:pt>
                <c:pt idx="33">
                  <c:v>10802</c:v>
                </c:pt>
                <c:pt idx="34">
                  <c:v>4950</c:v>
                </c:pt>
                <c:pt idx="35">
                  <c:v>2430.8690000000001</c:v>
                </c:pt>
                <c:pt idx="36">
                  <c:v>2903</c:v>
                </c:pt>
                <c:pt idx="37">
                  <c:v>12919.687739999999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D7D-43A4-AE25-8F08CA2159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6499584"/>
        <c:axId val="136501120"/>
      </c:barChart>
      <c:catAx>
        <c:axId val="136499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36501120"/>
        <c:crosses val="autoZero"/>
        <c:auto val="1"/>
        <c:lblAlgn val="ctr"/>
        <c:lblOffset val="100"/>
        <c:noMultiLvlLbl val="0"/>
      </c:catAx>
      <c:valAx>
        <c:axId val="136501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364995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  <c:userShapes r:id="rId1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Drop" dropStyle="combo" dx="16" fmlaLink="Ferroviárias_Cor_Dados_Graf!$A$1" fmlaRange="Ferroviárias_Cor_Dados_Graf!$B$5:$B$10" val="0"/>
</file>

<file path=xl/ctrlProps/ctrlProp2.xml><?xml version="1.0" encoding="utf-8"?>
<formControlPr xmlns="http://schemas.microsoft.com/office/spreadsheetml/2009/9/main" objectType="Drop" dropStyle="combo" dx="16" fmlaLink="Portuárias_Cor_Dados_Graf!$A$1" fmlaRange="Portuárias_Cor_Dados_Graf!$B$5:$B$10" val="0"/>
</file>

<file path=xl/ctrlProps/ctrlProp3.xml><?xml version="1.0" encoding="utf-8"?>
<formControlPr xmlns="http://schemas.microsoft.com/office/spreadsheetml/2009/9/main" objectType="Drop" dropStyle="combo" dx="16" fmlaLink="Aeroportuárias_Cor_Dados_Graf!$A$1" fmlaRange="Aeroportuárias_Cor_Dados_Graf!$B$5:$B$10" val="0"/>
</file>

<file path=xl/ctrlProps/ctrlProp4.xml><?xml version="1.0" encoding="utf-8"?>
<formControlPr xmlns="http://schemas.microsoft.com/office/spreadsheetml/2009/9/main" objectType="Drop" dropStyle="combo" dx="16" fmlaLink="Ferroviárias_Const_Dados_Graf!$A$1" fmlaRange="Ferroviárias_Const_Dados_Graf!$B$5:$B$10" val="0"/>
</file>

<file path=xl/ctrlProps/ctrlProp5.xml><?xml version="1.0" encoding="utf-8"?>
<formControlPr xmlns="http://schemas.microsoft.com/office/spreadsheetml/2009/9/main" objectType="Drop" dropStyle="combo" dx="16" fmlaLink="Portuárias_Const_Dados_Graf!$A$1" fmlaRange="Portuárias_Const_Dados_Graf!$B$5:$B$10" val="0"/>
</file>

<file path=xl/ctrlProps/ctrlProp6.xml><?xml version="1.0" encoding="utf-8"?>
<formControlPr xmlns="http://schemas.microsoft.com/office/spreadsheetml/2009/9/main" objectType="Drop" dropStyle="combo" dx="16" fmlaLink="Aeroportuárias_Const_Dados_Graf!$A$1" fmlaRange="Aeroportuárias_Const_Dados_Graf!$B$5:$B$10" val="0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4" Type="http://schemas.openxmlformats.org/officeDocument/2006/relationships/chart" Target="../charts/chart12.xml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Relationship Id="rId4" Type="http://schemas.openxmlformats.org/officeDocument/2006/relationships/chart" Target="../charts/chart16.xml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9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4" Type="http://schemas.openxmlformats.org/officeDocument/2006/relationships/chart" Target="../charts/chart20.xml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3.xml"/><Relationship Id="rId2" Type="http://schemas.openxmlformats.org/officeDocument/2006/relationships/chart" Target="../charts/chart22.xml"/><Relationship Id="rId1" Type="http://schemas.openxmlformats.org/officeDocument/2006/relationships/chart" Target="../charts/chart21.xml"/><Relationship Id="rId4" Type="http://schemas.openxmlformats.org/officeDocument/2006/relationships/chart" Target="../charts/chart24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0</xdr:row>
          <xdr:rowOff>38100</xdr:rowOff>
        </xdr:from>
        <xdr:to>
          <xdr:col>3</xdr:col>
          <xdr:colOff>561975</xdr:colOff>
          <xdr:row>0</xdr:row>
          <xdr:rowOff>285750</xdr:rowOff>
        </xdr:to>
        <xdr:sp macro="" textlink="">
          <xdr:nvSpPr>
            <xdr:cNvPr id="43009" name="Drop Down 1" hidden="1">
              <a:extLst>
                <a:ext uri="{63B3BB69-23CF-44E3-9099-C40C66FF867C}">
                  <a14:compatExt spid="_x0000_s430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>
    <xdr:from>
      <xdr:col>0</xdr:col>
      <xdr:colOff>85724</xdr:colOff>
      <xdr:row>2</xdr:row>
      <xdr:rowOff>47626</xdr:rowOff>
    </xdr:from>
    <xdr:to>
      <xdr:col>12</xdr:col>
      <xdr:colOff>57149</xdr:colOff>
      <xdr:row>21</xdr:row>
      <xdr:rowOff>38102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352425</xdr:colOff>
      <xdr:row>2</xdr:row>
      <xdr:rowOff>57150</xdr:rowOff>
    </xdr:from>
    <xdr:to>
      <xdr:col>24</xdr:col>
      <xdr:colOff>323850</xdr:colOff>
      <xdr:row>21</xdr:row>
      <xdr:rowOff>47626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76200</xdr:colOff>
      <xdr:row>22</xdr:row>
      <xdr:rowOff>104775</xdr:rowOff>
    </xdr:from>
    <xdr:to>
      <xdr:col>12</xdr:col>
      <xdr:colOff>47625</xdr:colOff>
      <xdr:row>41</xdr:row>
      <xdr:rowOff>228601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333375</xdr:colOff>
      <xdr:row>22</xdr:row>
      <xdr:rowOff>104775</xdr:rowOff>
    </xdr:from>
    <xdr:to>
      <xdr:col>24</xdr:col>
      <xdr:colOff>304800</xdr:colOff>
      <xdr:row>41</xdr:row>
      <xdr:rowOff>228601</xdr:rowOff>
    </xdr:to>
    <xdr:graphicFrame macro="">
      <xdr:nvGraphicFramePr>
        <xdr:cNvPr id="6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0.05534</cdr:x>
      <cdr:y>0.01052</cdr:y>
    </cdr:from>
    <cdr:to>
      <cdr:x>0.96383</cdr:x>
      <cdr:y>0.06575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403225" y="50800"/>
          <a:ext cx="6619875" cy="266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t-PT" sz="1100" b="1">
              <a:solidFill>
                <a:srgbClr val="002060"/>
              </a:solidFill>
            </a:rPr>
            <a:t>Peso no</a:t>
          </a:r>
          <a:r>
            <a:rPr lang="pt-PT" sz="1100" b="1" baseline="0">
              <a:solidFill>
                <a:srgbClr val="002060"/>
              </a:solidFill>
            </a:rPr>
            <a:t> PIB de Portugal</a:t>
          </a:r>
          <a:endParaRPr lang="pt-PT" sz="1100" b="1">
            <a:solidFill>
              <a:srgbClr val="002060"/>
            </a:solidFill>
          </a:endParaRPr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0</xdr:row>
          <xdr:rowOff>38100</xdr:rowOff>
        </xdr:from>
        <xdr:to>
          <xdr:col>3</xdr:col>
          <xdr:colOff>561975</xdr:colOff>
          <xdr:row>0</xdr:row>
          <xdr:rowOff>285750</xdr:rowOff>
        </xdr:to>
        <xdr:sp macro="" textlink="">
          <xdr:nvSpPr>
            <xdr:cNvPr id="45057" name="Drop Down 1" hidden="1">
              <a:extLst>
                <a:ext uri="{63B3BB69-23CF-44E3-9099-C40C66FF867C}">
                  <a14:compatExt spid="_x0000_s450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>
    <xdr:from>
      <xdr:col>0</xdr:col>
      <xdr:colOff>85724</xdr:colOff>
      <xdr:row>2</xdr:row>
      <xdr:rowOff>47626</xdr:rowOff>
    </xdr:from>
    <xdr:to>
      <xdr:col>12</xdr:col>
      <xdr:colOff>57149</xdr:colOff>
      <xdr:row>21</xdr:row>
      <xdr:rowOff>38102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352425</xdr:colOff>
      <xdr:row>2</xdr:row>
      <xdr:rowOff>57150</xdr:rowOff>
    </xdr:from>
    <xdr:to>
      <xdr:col>24</xdr:col>
      <xdr:colOff>323850</xdr:colOff>
      <xdr:row>21</xdr:row>
      <xdr:rowOff>47626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76200</xdr:colOff>
      <xdr:row>22</xdr:row>
      <xdr:rowOff>104775</xdr:rowOff>
    </xdr:from>
    <xdr:to>
      <xdr:col>12</xdr:col>
      <xdr:colOff>47625</xdr:colOff>
      <xdr:row>41</xdr:row>
      <xdr:rowOff>228601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333375</xdr:colOff>
      <xdr:row>22</xdr:row>
      <xdr:rowOff>104775</xdr:rowOff>
    </xdr:from>
    <xdr:to>
      <xdr:col>24</xdr:col>
      <xdr:colOff>304800</xdr:colOff>
      <xdr:row>41</xdr:row>
      <xdr:rowOff>228601</xdr:rowOff>
    </xdr:to>
    <xdr:graphicFrame macro="">
      <xdr:nvGraphicFramePr>
        <xdr:cNvPr id="6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0.05882</cdr:x>
      <cdr:y>0.03945</cdr:y>
    </cdr:from>
    <cdr:to>
      <cdr:x>0.96863</cdr:x>
      <cdr:y>0.0789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428626" y="190499"/>
          <a:ext cx="6629400" cy="190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pt-PT" sz="1100"/>
        </a:p>
      </cdr:txBody>
    </cdr:sp>
  </cdr:relSizeAnchor>
  <cdr:relSizeAnchor xmlns:cdr="http://schemas.openxmlformats.org/drawingml/2006/chartDrawing">
    <cdr:from>
      <cdr:x>0.0549</cdr:x>
      <cdr:y>0.01381</cdr:y>
    </cdr:from>
    <cdr:to>
      <cdr:x>0.9634</cdr:x>
      <cdr:y>0.06903</cdr:y>
    </cdr:to>
    <cdr:sp macro="" textlink="">
      <cdr:nvSpPr>
        <cdr:cNvPr id="3" name="CaixaDeTexto 2"/>
        <cdr:cNvSpPr txBox="1"/>
      </cdr:nvSpPr>
      <cdr:spPr>
        <a:xfrm xmlns:a="http://schemas.openxmlformats.org/drawingml/2006/main">
          <a:off x="400051" y="66674"/>
          <a:ext cx="6619875" cy="266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pt-PT" sz="1100" b="1">
              <a:solidFill>
                <a:srgbClr val="002060"/>
              </a:solidFill>
            </a:rPr>
            <a:t>Valore</a:t>
          </a:r>
          <a:r>
            <a:rPr lang="pt-PT" sz="1100" b="1" baseline="0">
              <a:solidFill>
                <a:srgbClr val="002060"/>
              </a:solidFill>
            </a:rPr>
            <a:t>s em mil euros</a:t>
          </a:r>
          <a:endParaRPr lang="pt-PT" sz="1100" b="1">
            <a:solidFill>
              <a:srgbClr val="002060"/>
            </a:solidFill>
          </a:endParaRPr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0.05926</cdr:x>
      <cdr:y>0.0263</cdr:y>
    </cdr:from>
    <cdr:to>
      <cdr:x>0.96776</cdr:x>
      <cdr:y>0.08153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431800" y="127000"/>
          <a:ext cx="6619875" cy="266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t-PT" sz="1100" b="1">
              <a:solidFill>
                <a:srgbClr val="002060"/>
              </a:solidFill>
            </a:rPr>
            <a:t>Peso no Investimento em Infraestruturas Aeroportuárias do Continente</a:t>
          </a:r>
          <a:r>
            <a:rPr lang="pt-PT" sz="1100" b="1" baseline="0">
              <a:solidFill>
                <a:srgbClr val="002060"/>
              </a:solidFill>
            </a:rPr>
            <a:t> </a:t>
          </a:r>
          <a:endParaRPr lang="pt-PT" sz="1100" b="1">
            <a:solidFill>
              <a:srgbClr val="002060"/>
            </a:solidFill>
          </a:endParaRPr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0.0671</cdr:x>
      <cdr:y>0.00855</cdr:y>
    </cdr:from>
    <cdr:to>
      <cdr:x>0.9756</cdr:x>
      <cdr:y>0.06377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488950" y="41275"/>
          <a:ext cx="6619875" cy="266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t-PT" sz="1100" b="1">
              <a:solidFill>
                <a:srgbClr val="002060"/>
              </a:solidFill>
            </a:rPr>
            <a:t>Peso no</a:t>
          </a:r>
          <a:r>
            <a:rPr lang="pt-PT" sz="1100" b="1" baseline="0">
              <a:solidFill>
                <a:srgbClr val="002060"/>
              </a:solidFill>
            </a:rPr>
            <a:t> FBCF de Portugal</a:t>
          </a:r>
          <a:endParaRPr lang="pt-PT" sz="1100" b="1">
            <a:solidFill>
              <a:srgbClr val="002060"/>
            </a:solidFill>
          </a:endParaRPr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0.05534</cdr:x>
      <cdr:y>0.01052</cdr:y>
    </cdr:from>
    <cdr:to>
      <cdr:x>0.96383</cdr:x>
      <cdr:y>0.06575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403225" y="50800"/>
          <a:ext cx="6619875" cy="266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t-PT" sz="1100" b="1">
              <a:solidFill>
                <a:srgbClr val="002060"/>
              </a:solidFill>
            </a:rPr>
            <a:t>Peso no</a:t>
          </a:r>
          <a:r>
            <a:rPr lang="pt-PT" sz="1100" b="1" baseline="0">
              <a:solidFill>
                <a:srgbClr val="002060"/>
              </a:solidFill>
            </a:rPr>
            <a:t> PIB de Portugal</a:t>
          </a:r>
          <a:endParaRPr lang="pt-PT" sz="1100" b="1">
            <a:solidFill>
              <a:srgbClr val="002060"/>
            </a:solidFill>
          </a:endParaRPr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0</xdr:row>
          <xdr:rowOff>38100</xdr:rowOff>
        </xdr:from>
        <xdr:to>
          <xdr:col>3</xdr:col>
          <xdr:colOff>561975</xdr:colOff>
          <xdr:row>0</xdr:row>
          <xdr:rowOff>285750</xdr:rowOff>
        </xdr:to>
        <xdr:sp macro="" textlink="">
          <xdr:nvSpPr>
            <xdr:cNvPr id="46081" name="Drop Down 1" hidden="1">
              <a:extLst>
                <a:ext uri="{63B3BB69-23CF-44E3-9099-C40C66FF867C}">
                  <a14:compatExt spid="_x0000_s460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>
    <xdr:from>
      <xdr:col>0</xdr:col>
      <xdr:colOff>85724</xdr:colOff>
      <xdr:row>2</xdr:row>
      <xdr:rowOff>47626</xdr:rowOff>
    </xdr:from>
    <xdr:to>
      <xdr:col>12</xdr:col>
      <xdr:colOff>57149</xdr:colOff>
      <xdr:row>21</xdr:row>
      <xdr:rowOff>38102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352425</xdr:colOff>
      <xdr:row>2</xdr:row>
      <xdr:rowOff>57150</xdr:rowOff>
    </xdr:from>
    <xdr:to>
      <xdr:col>24</xdr:col>
      <xdr:colOff>323850</xdr:colOff>
      <xdr:row>21</xdr:row>
      <xdr:rowOff>47626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76200</xdr:colOff>
      <xdr:row>22</xdr:row>
      <xdr:rowOff>104775</xdr:rowOff>
    </xdr:from>
    <xdr:to>
      <xdr:col>12</xdr:col>
      <xdr:colOff>47625</xdr:colOff>
      <xdr:row>41</xdr:row>
      <xdr:rowOff>228601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333375</xdr:colOff>
      <xdr:row>22</xdr:row>
      <xdr:rowOff>104775</xdr:rowOff>
    </xdr:from>
    <xdr:to>
      <xdr:col>24</xdr:col>
      <xdr:colOff>304800</xdr:colOff>
      <xdr:row>41</xdr:row>
      <xdr:rowOff>228601</xdr:rowOff>
    </xdr:to>
    <xdr:graphicFrame macro="">
      <xdr:nvGraphicFramePr>
        <xdr:cNvPr id="6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0.05882</cdr:x>
      <cdr:y>0.03945</cdr:y>
    </cdr:from>
    <cdr:to>
      <cdr:x>0.96863</cdr:x>
      <cdr:y>0.0789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428626" y="190499"/>
          <a:ext cx="6629400" cy="190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pt-PT" sz="1100"/>
        </a:p>
      </cdr:txBody>
    </cdr:sp>
  </cdr:relSizeAnchor>
  <cdr:relSizeAnchor xmlns:cdr="http://schemas.openxmlformats.org/drawingml/2006/chartDrawing">
    <cdr:from>
      <cdr:x>0.0549</cdr:x>
      <cdr:y>0.01381</cdr:y>
    </cdr:from>
    <cdr:to>
      <cdr:x>0.9634</cdr:x>
      <cdr:y>0.06903</cdr:y>
    </cdr:to>
    <cdr:sp macro="" textlink="">
      <cdr:nvSpPr>
        <cdr:cNvPr id="3" name="CaixaDeTexto 2"/>
        <cdr:cNvSpPr txBox="1"/>
      </cdr:nvSpPr>
      <cdr:spPr>
        <a:xfrm xmlns:a="http://schemas.openxmlformats.org/drawingml/2006/main">
          <a:off x="400051" y="66674"/>
          <a:ext cx="6619875" cy="266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pt-PT" sz="1100" b="1">
              <a:solidFill>
                <a:srgbClr val="002060"/>
              </a:solidFill>
            </a:rPr>
            <a:t>Valore</a:t>
          </a:r>
          <a:r>
            <a:rPr lang="pt-PT" sz="1100" b="1" baseline="0">
              <a:solidFill>
                <a:srgbClr val="002060"/>
              </a:solidFill>
            </a:rPr>
            <a:t>s em mil euros</a:t>
          </a:r>
          <a:endParaRPr lang="pt-PT" sz="1100" b="1">
            <a:solidFill>
              <a:srgbClr val="002060"/>
            </a:solidFill>
          </a:endParaRPr>
        </a:p>
      </cdr:txBody>
    </cdr:sp>
  </cdr:relSizeAnchor>
</c:userShapes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0.05926</cdr:x>
      <cdr:y>0.0263</cdr:y>
    </cdr:from>
    <cdr:to>
      <cdr:x>0.96776</cdr:x>
      <cdr:y>0.08153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431800" y="127000"/>
          <a:ext cx="6619875" cy="266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t-PT" sz="1100" b="1">
              <a:solidFill>
                <a:srgbClr val="002060"/>
              </a:solidFill>
            </a:rPr>
            <a:t>Peso no Investimento em Infraestruturas Ferroviárias do Continente</a:t>
          </a:r>
          <a:r>
            <a:rPr lang="pt-PT" sz="1100" b="1" baseline="0">
              <a:solidFill>
                <a:srgbClr val="002060"/>
              </a:solidFill>
            </a:rPr>
            <a:t> </a:t>
          </a:r>
          <a:endParaRPr lang="pt-PT" sz="1100" b="1">
            <a:solidFill>
              <a:srgbClr val="002060"/>
            </a:solidFill>
          </a:endParaRPr>
        </a:p>
      </cdr:txBody>
    </cdr:sp>
  </cdr:relSizeAnchor>
</c:userShapes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0.0671</cdr:x>
      <cdr:y>0.00855</cdr:y>
    </cdr:from>
    <cdr:to>
      <cdr:x>0.9756</cdr:x>
      <cdr:y>0.06377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488950" y="41275"/>
          <a:ext cx="6619875" cy="266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t-PT" sz="1100" b="1">
              <a:solidFill>
                <a:srgbClr val="002060"/>
              </a:solidFill>
            </a:rPr>
            <a:t>Peso no</a:t>
          </a:r>
          <a:r>
            <a:rPr lang="pt-PT" sz="1100" b="1" baseline="0">
              <a:solidFill>
                <a:srgbClr val="002060"/>
              </a:solidFill>
            </a:rPr>
            <a:t> FBCF de Portugal</a:t>
          </a:r>
          <a:endParaRPr lang="pt-PT" sz="1100" b="1">
            <a:solidFill>
              <a:srgbClr val="002060"/>
            </a:solidFill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0.05882</cdr:x>
      <cdr:y>0.03945</cdr:y>
    </cdr:from>
    <cdr:to>
      <cdr:x>0.96863</cdr:x>
      <cdr:y>0.0789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428626" y="190499"/>
          <a:ext cx="6629400" cy="190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pt-PT" sz="1100"/>
        </a:p>
      </cdr:txBody>
    </cdr:sp>
  </cdr:relSizeAnchor>
  <cdr:relSizeAnchor xmlns:cdr="http://schemas.openxmlformats.org/drawingml/2006/chartDrawing">
    <cdr:from>
      <cdr:x>0.0549</cdr:x>
      <cdr:y>0.01381</cdr:y>
    </cdr:from>
    <cdr:to>
      <cdr:x>0.9634</cdr:x>
      <cdr:y>0.06903</cdr:y>
    </cdr:to>
    <cdr:sp macro="" textlink="">
      <cdr:nvSpPr>
        <cdr:cNvPr id="3" name="CaixaDeTexto 2"/>
        <cdr:cNvSpPr txBox="1"/>
      </cdr:nvSpPr>
      <cdr:spPr>
        <a:xfrm xmlns:a="http://schemas.openxmlformats.org/drawingml/2006/main">
          <a:off x="400051" y="66674"/>
          <a:ext cx="6619875" cy="266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pt-PT" sz="1100" b="1">
              <a:solidFill>
                <a:srgbClr val="002060"/>
              </a:solidFill>
            </a:rPr>
            <a:t>Valore</a:t>
          </a:r>
          <a:r>
            <a:rPr lang="pt-PT" sz="1100" b="1" baseline="0">
              <a:solidFill>
                <a:srgbClr val="002060"/>
              </a:solidFill>
            </a:rPr>
            <a:t>s em mil euros</a:t>
          </a:r>
          <a:endParaRPr lang="pt-PT" sz="1100" b="1">
            <a:solidFill>
              <a:srgbClr val="002060"/>
            </a:solidFill>
          </a:endParaRPr>
        </a:p>
      </cdr:txBody>
    </cdr:sp>
  </cdr:relSizeAnchor>
</c:userShapes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0.05534</cdr:x>
      <cdr:y>0.01052</cdr:y>
    </cdr:from>
    <cdr:to>
      <cdr:x>0.96383</cdr:x>
      <cdr:y>0.06575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403225" y="50800"/>
          <a:ext cx="6619875" cy="266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t-PT" sz="1100" b="1">
              <a:solidFill>
                <a:srgbClr val="002060"/>
              </a:solidFill>
            </a:rPr>
            <a:t>Peso no</a:t>
          </a:r>
          <a:r>
            <a:rPr lang="pt-PT" sz="1100" b="1" baseline="0">
              <a:solidFill>
                <a:srgbClr val="002060"/>
              </a:solidFill>
            </a:rPr>
            <a:t> PIB de Portugal</a:t>
          </a:r>
          <a:endParaRPr lang="pt-PT" sz="1100" b="1">
            <a:solidFill>
              <a:srgbClr val="002060"/>
            </a:solidFill>
          </a:endParaRPr>
        </a:p>
      </cdr:txBody>
    </cdr:sp>
  </cdr:relSizeAnchor>
</c:userShapes>
</file>

<file path=xl/drawings/drawing2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0</xdr:row>
          <xdr:rowOff>38100</xdr:rowOff>
        </xdr:from>
        <xdr:to>
          <xdr:col>3</xdr:col>
          <xdr:colOff>561975</xdr:colOff>
          <xdr:row>0</xdr:row>
          <xdr:rowOff>285750</xdr:rowOff>
        </xdr:to>
        <xdr:sp macro="" textlink="">
          <xdr:nvSpPr>
            <xdr:cNvPr id="47105" name="Drop Down 1" hidden="1">
              <a:extLst>
                <a:ext uri="{63B3BB69-23CF-44E3-9099-C40C66FF867C}">
                  <a14:compatExt spid="_x0000_s471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>
    <xdr:from>
      <xdr:col>0</xdr:col>
      <xdr:colOff>85724</xdr:colOff>
      <xdr:row>2</xdr:row>
      <xdr:rowOff>47626</xdr:rowOff>
    </xdr:from>
    <xdr:to>
      <xdr:col>12</xdr:col>
      <xdr:colOff>57149</xdr:colOff>
      <xdr:row>21</xdr:row>
      <xdr:rowOff>38102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352425</xdr:colOff>
      <xdr:row>2</xdr:row>
      <xdr:rowOff>57150</xdr:rowOff>
    </xdr:from>
    <xdr:to>
      <xdr:col>24</xdr:col>
      <xdr:colOff>323850</xdr:colOff>
      <xdr:row>21</xdr:row>
      <xdr:rowOff>47626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76200</xdr:colOff>
      <xdr:row>22</xdr:row>
      <xdr:rowOff>104775</xdr:rowOff>
    </xdr:from>
    <xdr:to>
      <xdr:col>12</xdr:col>
      <xdr:colOff>47625</xdr:colOff>
      <xdr:row>41</xdr:row>
      <xdr:rowOff>228601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333375</xdr:colOff>
      <xdr:row>22</xdr:row>
      <xdr:rowOff>104775</xdr:rowOff>
    </xdr:from>
    <xdr:to>
      <xdr:col>24</xdr:col>
      <xdr:colOff>304800</xdr:colOff>
      <xdr:row>41</xdr:row>
      <xdr:rowOff>228601</xdr:rowOff>
    </xdr:to>
    <xdr:graphicFrame macro="">
      <xdr:nvGraphicFramePr>
        <xdr:cNvPr id="6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0.05882</cdr:x>
      <cdr:y>0.03945</cdr:y>
    </cdr:from>
    <cdr:to>
      <cdr:x>0.96863</cdr:x>
      <cdr:y>0.0789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428626" y="190499"/>
          <a:ext cx="6629400" cy="190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pt-PT" sz="1100"/>
        </a:p>
      </cdr:txBody>
    </cdr:sp>
  </cdr:relSizeAnchor>
  <cdr:relSizeAnchor xmlns:cdr="http://schemas.openxmlformats.org/drawingml/2006/chartDrawing">
    <cdr:from>
      <cdr:x>0.0549</cdr:x>
      <cdr:y>0.01381</cdr:y>
    </cdr:from>
    <cdr:to>
      <cdr:x>0.9634</cdr:x>
      <cdr:y>0.06903</cdr:y>
    </cdr:to>
    <cdr:sp macro="" textlink="">
      <cdr:nvSpPr>
        <cdr:cNvPr id="3" name="CaixaDeTexto 2"/>
        <cdr:cNvSpPr txBox="1"/>
      </cdr:nvSpPr>
      <cdr:spPr>
        <a:xfrm xmlns:a="http://schemas.openxmlformats.org/drawingml/2006/main">
          <a:off x="400051" y="66674"/>
          <a:ext cx="6619875" cy="266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pt-PT" sz="1100" b="1">
              <a:solidFill>
                <a:srgbClr val="002060"/>
              </a:solidFill>
            </a:rPr>
            <a:t>Valore</a:t>
          </a:r>
          <a:r>
            <a:rPr lang="pt-PT" sz="1100" b="1" baseline="0">
              <a:solidFill>
                <a:srgbClr val="002060"/>
              </a:solidFill>
            </a:rPr>
            <a:t>s em mil euros</a:t>
          </a:r>
          <a:endParaRPr lang="pt-PT" sz="1100" b="1">
            <a:solidFill>
              <a:srgbClr val="002060"/>
            </a:solidFill>
          </a:endParaRPr>
        </a:p>
      </cdr:txBody>
    </cdr:sp>
  </cdr:relSizeAnchor>
</c:userShapes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0.05926</cdr:x>
      <cdr:y>0.0263</cdr:y>
    </cdr:from>
    <cdr:to>
      <cdr:x>0.96776</cdr:x>
      <cdr:y>0.08153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431800" y="127000"/>
          <a:ext cx="6619875" cy="266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t-PT" sz="1100" b="1">
              <a:solidFill>
                <a:srgbClr val="002060"/>
              </a:solidFill>
            </a:rPr>
            <a:t>Peso no Investimento em Infraestruturas Portuárias do Continente</a:t>
          </a:r>
          <a:r>
            <a:rPr lang="pt-PT" sz="1100" b="1" baseline="0">
              <a:solidFill>
                <a:srgbClr val="002060"/>
              </a:solidFill>
            </a:rPr>
            <a:t> </a:t>
          </a:r>
          <a:endParaRPr lang="pt-PT" sz="1100" b="1">
            <a:solidFill>
              <a:srgbClr val="002060"/>
            </a:solidFill>
          </a:endParaRPr>
        </a:p>
      </cdr:txBody>
    </cdr:sp>
  </cdr:relSizeAnchor>
</c:userShapes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0.0671</cdr:x>
      <cdr:y>0.00855</cdr:y>
    </cdr:from>
    <cdr:to>
      <cdr:x>0.9756</cdr:x>
      <cdr:y>0.06377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488950" y="41275"/>
          <a:ext cx="6619875" cy="266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t-PT" sz="1100" b="1">
              <a:solidFill>
                <a:srgbClr val="002060"/>
              </a:solidFill>
            </a:rPr>
            <a:t>Peso no</a:t>
          </a:r>
          <a:r>
            <a:rPr lang="pt-PT" sz="1100" b="1" baseline="0">
              <a:solidFill>
                <a:srgbClr val="002060"/>
              </a:solidFill>
            </a:rPr>
            <a:t> FBCF de Portugal</a:t>
          </a:r>
          <a:endParaRPr lang="pt-PT" sz="1100" b="1">
            <a:solidFill>
              <a:srgbClr val="002060"/>
            </a:solidFill>
          </a:endParaRPr>
        </a:p>
      </cdr:txBody>
    </cdr:sp>
  </cdr:relSizeAnchor>
</c:userShapes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0.05534</cdr:x>
      <cdr:y>0.01052</cdr:y>
    </cdr:from>
    <cdr:to>
      <cdr:x>0.96383</cdr:x>
      <cdr:y>0.06575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403225" y="50800"/>
          <a:ext cx="6619875" cy="266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t-PT" sz="1100" b="1">
              <a:solidFill>
                <a:srgbClr val="002060"/>
              </a:solidFill>
            </a:rPr>
            <a:t>Peso no</a:t>
          </a:r>
          <a:r>
            <a:rPr lang="pt-PT" sz="1100" b="1" baseline="0">
              <a:solidFill>
                <a:srgbClr val="002060"/>
              </a:solidFill>
            </a:rPr>
            <a:t> PIB de Portugal</a:t>
          </a:r>
          <a:endParaRPr lang="pt-PT" sz="1100" b="1">
            <a:solidFill>
              <a:srgbClr val="002060"/>
            </a:solidFill>
          </a:endParaRPr>
        </a:p>
      </cdr:txBody>
    </cdr:sp>
  </cdr:relSizeAnchor>
</c:userShapes>
</file>

<file path=xl/drawings/drawing2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0</xdr:row>
          <xdr:rowOff>38100</xdr:rowOff>
        </xdr:from>
        <xdr:to>
          <xdr:col>3</xdr:col>
          <xdr:colOff>561975</xdr:colOff>
          <xdr:row>0</xdr:row>
          <xdr:rowOff>285750</xdr:rowOff>
        </xdr:to>
        <xdr:sp macro="" textlink="">
          <xdr:nvSpPr>
            <xdr:cNvPr id="48129" name="Drop Down 1" hidden="1">
              <a:extLst>
                <a:ext uri="{63B3BB69-23CF-44E3-9099-C40C66FF867C}">
                  <a14:compatExt spid="_x0000_s481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>
    <xdr:from>
      <xdr:col>0</xdr:col>
      <xdr:colOff>85724</xdr:colOff>
      <xdr:row>2</xdr:row>
      <xdr:rowOff>47626</xdr:rowOff>
    </xdr:from>
    <xdr:to>
      <xdr:col>12</xdr:col>
      <xdr:colOff>57149</xdr:colOff>
      <xdr:row>21</xdr:row>
      <xdr:rowOff>38102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352425</xdr:colOff>
      <xdr:row>2</xdr:row>
      <xdr:rowOff>57150</xdr:rowOff>
    </xdr:from>
    <xdr:to>
      <xdr:col>24</xdr:col>
      <xdr:colOff>323850</xdr:colOff>
      <xdr:row>21</xdr:row>
      <xdr:rowOff>47626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76200</xdr:colOff>
      <xdr:row>22</xdr:row>
      <xdr:rowOff>104775</xdr:rowOff>
    </xdr:from>
    <xdr:to>
      <xdr:col>12</xdr:col>
      <xdr:colOff>47625</xdr:colOff>
      <xdr:row>41</xdr:row>
      <xdr:rowOff>228601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333375</xdr:colOff>
      <xdr:row>22</xdr:row>
      <xdr:rowOff>104775</xdr:rowOff>
    </xdr:from>
    <xdr:to>
      <xdr:col>24</xdr:col>
      <xdr:colOff>304800</xdr:colOff>
      <xdr:row>41</xdr:row>
      <xdr:rowOff>228601</xdr:rowOff>
    </xdr:to>
    <xdr:graphicFrame macro="">
      <xdr:nvGraphicFramePr>
        <xdr:cNvPr id="6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7.xml><?xml version="1.0" encoding="utf-8"?>
<c:userShapes xmlns:c="http://schemas.openxmlformats.org/drawingml/2006/chart">
  <cdr:relSizeAnchor xmlns:cdr="http://schemas.openxmlformats.org/drawingml/2006/chartDrawing">
    <cdr:from>
      <cdr:x>0.05882</cdr:x>
      <cdr:y>0.03945</cdr:y>
    </cdr:from>
    <cdr:to>
      <cdr:x>0.96863</cdr:x>
      <cdr:y>0.0789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428626" y="190499"/>
          <a:ext cx="6629400" cy="190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pt-PT" sz="1100"/>
        </a:p>
      </cdr:txBody>
    </cdr:sp>
  </cdr:relSizeAnchor>
  <cdr:relSizeAnchor xmlns:cdr="http://schemas.openxmlformats.org/drawingml/2006/chartDrawing">
    <cdr:from>
      <cdr:x>0.0549</cdr:x>
      <cdr:y>0.01381</cdr:y>
    </cdr:from>
    <cdr:to>
      <cdr:x>0.9634</cdr:x>
      <cdr:y>0.06903</cdr:y>
    </cdr:to>
    <cdr:sp macro="" textlink="">
      <cdr:nvSpPr>
        <cdr:cNvPr id="3" name="CaixaDeTexto 2"/>
        <cdr:cNvSpPr txBox="1"/>
      </cdr:nvSpPr>
      <cdr:spPr>
        <a:xfrm xmlns:a="http://schemas.openxmlformats.org/drawingml/2006/main">
          <a:off x="400051" y="66674"/>
          <a:ext cx="6619875" cy="266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pt-PT" sz="1100" b="1">
              <a:solidFill>
                <a:srgbClr val="002060"/>
              </a:solidFill>
            </a:rPr>
            <a:t>Valore</a:t>
          </a:r>
          <a:r>
            <a:rPr lang="pt-PT" sz="1100" b="1" baseline="0">
              <a:solidFill>
                <a:srgbClr val="002060"/>
              </a:solidFill>
            </a:rPr>
            <a:t>s em mil euros</a:t>
          </a:r>
          <a:endParaRPr lang="pt-PT" sz="1100" b="1">
            <a:solidFill>
              <a:srgbClr val="002060"/>
            </a:solidFill>
          </a:endParaRPr>
        </a:p>
      </cdr:txBody>
    </cdr:sp>
  </cdr:relSizeAnchor>
</c:userShapes>
</file>

<file path=xl/drawings/drawing28.xml><?xml version="1.0" encoding="utf-8"?>
<c:userShapes xmlns:c="http://schemas.openxmlformats.org/drawingml/2006/chart">
  <cdr:relSizeAnchor xmlns:cdr="http://schemas.openxmlformats.org/drawingml/2006/chartDrawing">
    <cdr:from>
      <cdr:x>0.05926</cdr:x>
      <cdr:y>0.0263</cdr:y>
    </cdr:from>
    <cdr:to>
      <cdr:x>0.96776</cdr:x>
      <cdr:y>0.08153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431800" y="127000"/>
          <a:ext cx="6619875" cy="266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t-PT" sz="1100" b="1">
              <a:solidFill>
                <a:srgbClr val="002060"/>
              </a:solidFill>
            </a:rPr>
            <a:t>Peso no Investimento em Infraestruturas Aeroportuárias do Continente</a:t>
          </a:r>
          <a:r>
            <a:rPr lang="pt-PT" sz="1100" b="1" baseline="0">
              <a:solidFill>
                <a:srgbClr val="002060"/>
              </a:solidFill>
            </a:rPr>
            <a:t> </a:t>
          </a:r>
          <a:endParaRPr lang="pt-PT" sz="1100" b="1">
            <a:solidFill>
              <a:srgbClr val="002060"/>
            </a:solidFill>
          </a:endParaRPr>
        </a:p>
      </cdr:txBody>
    </cdr:sp>
  </cdr:relSizeAnchor>
</c:userShapes>
</file>

<file path=xl/drawings/drawing29.xml><?xml version="1.0" encoding="utf-8"?>
<c:userShapes xmlns:c="http://schemas.openxmlformats.org/drawingml/2006/chart">
  <cdr:relSizeAnchor xmlns:cdr="http://schemas.openxmlformats.org/drawingml/2006/chartDrawing">
    <cdr:from>
      <cdr:x>0.0671</cdr:x>
      <cdr:y>0.00855</cdr:y>
    </cdr:from>
    <cdr:to>
      <cdr:x>0.9756</cdr:x>
      <cdr:y>0.06377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488950" y="41275"/>
          <a:ext cx="6619875" cy="266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t-PT" sz="1100" b="1">
              <a:solidFill>
                <a:srgbClr val="002060"/>
              </a:solidFill>
            </a:rPr>
            <a:t>Peso no</a:t>
          </a:r>
          <a:r>
            <a:rPr lang="pt-PT" sz="1100" b="1" baseline="0">
              <a:solidFill>
                <a:srgbClr val="002060"/>
              </a:solidFill>
            </a:rPr>
            <a:t> FBCF de Portugal</a:t>
          </a:r>
          <a:endParaRPr lang="pt-PT" sz="1100" b="1">
            <a:solidFill>
              <a:srgbClr val="002060"/>
            </a:solidFill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0.05926</cdr:x>
      <cdr:y>0.0263</cdr:y>
    </cdr:from>
    <cdr:to>
      <cdr:x>0.96776</cdr:x>
      <cdr:y>0.08153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431800" y="127000"/>
          <a:ext cx="6619875" cy="266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t-PT" sz="1100" b="1">
              <a:solidFill>
                <a:srgbClr val="002060"/>
              </a:solidFill>
            </a:rPr>
            <a:t>Peso no Investimento em Infraestruturas Ferroviárias do Continente</a:t>
          </a:r>
          <a:r>
            <a:rPr lang="pt-PT" sz="1100" b="1" baseline="0">
              <a:solidFill>
                <a:srgbClr val="002060"/>
              </a:solidFill>
            </a:rPr>
            <a:t> </a:t>
          </a:r>
          <a:endParaRPr lang="pt-PT" sz="1100" b="1">
            <a:solidFill>
              <a:srgbClr val="002060"/>
            </a:solidFill>
          </a:endParaRPr>
        </a:p>
      </cdr:txBody>
    </cdr:sp>
  </cdr:relSizeAnchor>
</c:userShapes>
</file>

<file path=xl/drawings/drawing30.xml><?xml version="1.0" encoding="utf-8"?>
<c:userShapes xmlns:c="http://schemas.openxmlformats.org/drawingml/2006/chart">
  <cdr:relSizeAnchor xmlns:cdr="http://schemas.openxmlformats.org/drawingml/2006/chartDrawing">
    <cdr:from>
      <cdr:x>0.05534</cdr:x>
      <cdr:y>0.01052</cdr:y>
    </cdr:from>
    <cdr:to>
      <cdr:x>0.96383</cdr:x>
      <cdr:y>0.06575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403225" y="50800"/>
          <a:ext cx="6619875" cy="266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t-PT" sz="1100" b="1">
              <a:solidFill>
                <a:srgbClr val="002060"/>
              </a:solidFill>
            </a:rPr>
            <a:t>Peso no</a:t>
          </a:r>
          <a:r>
            <a:rPr lang="pt-PT" sz="1100" b="1" baseline="0">
              <a:solidFill>
                <a:srgbClr val="002060"/>
              </a:solidFill>
            </a:rPr>
            <a:t> PIB de Portugal</a:t>
          </a:r>
          <a:endParaRPr lang="pt-PT" sz="1100" b="1">
            <a:solidFill>
              <a:srgbClr val="002060"/>
            </a:solidFill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0.0671</cdr:x>
      <cdr:y>0.00855</cdr:y>
    </cdr:from>
    <cdr:to>
      <cdr:x>0.9756</cdr:x>
      <cdr:y>0.06377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488950" y="41275"/>
          <a:ext cx="6619875" cy="266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t-PT" sz="1100" b="1">
              <a:solidFill>
                <a:srgbClr val="002060"/>
              </a:solidFill>
            </a:rPr>
            <a:t>Peso no</a:t>
          </a:r>
          <a:r>
            <a:rPr lang="pt-PT" sz="1100" b="1" baseline="0">
              <a:solidFill>
                <a:srgbClr val="002060"/>
              </a:solidFill>
            </a:rPr>
            <a:t> FBCF de Portugal</a:t>
          </a:r>
          <a:endParaRPr lang="pt-PT" sz="1100" b="1">
            <a:solidFill>
              <a:srgbClr val="002060"/>
            </a:solidFill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0.05534</cdr:x>
      <cdr:y>0.01052</cdr:y>
    </cdr:from>
    <cdr:to>
      <cdr:x>0.96383</cdr:x>
      <cdr:y>0.06575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403225" y="50800"/>
          <a:ext cx="6619875" cy="266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t-PT" sz="1100" b="1">
              <a:solidFill>
                <a:srgbClr val="002060"/>
              </a:solidFill>
            </a:rPr>
            <a:t>Peso no</a:t>
          </a:r>
          <a:r>
            <a:rPr lang="pt-PT" sz="1100" b="1" baseline="0">
              <a:solidFill>
                <a:srgbClr val="002060"/>
              </a:solidFill>
            </a:rPr>
            <a:t> PIB de Portugal</a:t>
          </a:r>
          <a:endParaRPr lang="pt-PT" sz="1100" b="1">
            <a:solidFill>
              <a:srgbClr val="002060"/>
            </a:solidFill>
          </a:endParaRP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0</xdr:row>
          <xdr:rowOff>38100</xdr:rowOff>
        </xdr:from>
        <xdr:to>
          <xdr:col>3</xdr:col>
          <xdr:colOff>561975</xdr:colOff>
          <xdr:row>0</xdr:row>
          <xdr:rowOff>285750</xdr:rowOff>
        </xdr:to>
        <xdr:sp macro="" textlink="">
          <xdr:nvSpPr>
            <xdr:cNvPr id="44033" name="Drop Down 1" hidden="1">
              <a:extLst>
                <a:ext uri="{63B3BB69-23CF-44E3-9099-C40C66FF867C}">
                  <a14:compatExt spid="_x0000_s44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>
    <xdr:from>
      <xdr:col>0</xdr:col>
      <xdr:colOff>85724</xdr:colOff>
      <xdr:row>2</xdr:row>
      <xdr:rowOff>47626</xdr:rowOff>
    </xdr:from>
    <xdr:to>
      <xdr:col>12</xdr:col>
      <xdr:colOff>57149</xdr:colOff>
      <xdr:row>21</xdr:row>
      <xdr:rowOff>38102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352425</xdr:colOff>
      <xdr:row>2</xdr:row>
      <xdr:rowOff>57150</xdr:rowOff>
    </xdr:from>
    <xdr:to>
      <xdr:col>24</xdr:col>
      <xdr:colOff>323850</xdr:colOff>
      <xdr:row>21</xdr:row>
      <xdr:rowOff>47626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76200</xdr:colOff>
      <xdr:row>22</xdr:row>
      <xdr:rowOff>104775</xdr:rowOff>
    </xdr:from>
    <xdr:to>
      <xdr:col>12</xdr:col>
      <xdr:colOff>47625</xdr:colOff>
      <xdr:row>41</xdr:row>
      <xdr:rowOff>228601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333375</xdr:colOff>
      <xdr:row>22</xdr:row>
      <xdr:rowOff>104775</xdr:rowOff>
    </xdr:from>
    <xdr:to>
      <xdr:col>24</xdr:col>
      <xdr:colOff>304800</xdr:colOff>
      <xdr:row>41</xdr:row>
      <xdr:rowOff>228601</xdr:rowOff>
    </xdr:to>
    <xdr:graphicFrame macro="">
      <xdr:nvGraphicFramePr>
        <xdr:cNvPr id="6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0.05882</cdr:x>
      <cdr:y>0.03945</cdr:y>
    </cdr:from>
    <cdr:to>
      <cdr:x>0.96863</cdr:x>
      <cdr:y>0.0789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428626" y="190499"/>
          <a:ext cx="6629400" cy="190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pt-PT" sz="1100"/>
        </a:p>
      </cdr:txBody>
    </cdr:sp>
  </cdr:relSizeAnchor>
  <cdr:relSizeAnchor xmlns:cdr="http://schemas.openxmlformats.org/drawingml/2006/chartDrawing">
    <cdr:from>
      <cdr:x>0.0549</cdr:x>
      <cdr:y>0.01381</cdr:y>
    </cdr:from>
    <cdr:to>
      <cdr:x>0.9634</cdr:x>
      <cdr:y>0.06903</cdr:y>
    </cdr:to>
    <cdr:sp macro="" textlink="">
      <cdr:nvSpPr>
        <cdr:cNvPr id="3" name="CaixaDeTexto 2"/>
        <cdr:cNvSpPr txBox="1"/>
      </cdr:nvSpPr>
      <cdr:spPr>
        <a:xfrm xmlns:a="http://schemas.openxmlformats.org/drawingml/2006/main">
          <a:off x="400051" y="66674"/>
          <a:ext cx="6619875" cy="266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pt-PT" sz="1100" b="1">
              <a:solidFill>
                <a:srgbClr val="002060"/>
              </a:solidFill>
            </a:rPr>
            <a:t>Valore</a:t>
          </a:r>
          <a:r>
            <a:rPr lang="pt-PT" sz="1100" b="1" baseline="0">
              <a:solidFill>
                <a:srgbClr val="002060"/>
              </a:solidFill>
            </a:rPr>
            <a:t>s em mil euros</a:t>
          </a:r>
          <a:endParaRPr lang="pt-PT" sz="1100" b="1">
            <a:solidFill>
              <a:srgbClr val="002060"/>
            </a:solidFill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0.05926</cdr:x>
      <cdr:y>0.0263</cdr:y>
    </cdr:from>
    <cdr:to>
      <cdr:x>0.96776</cdr:x>
      <cdr:y>0.08153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431800" y="127000"/>
          <a:ext cx="6619875" cy="266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t-PT" sz="1100" b="1">
              <a:solidFill>
                <a:srgbClr val="002060"/>
              </a:solidFill>
            </a:rPr>
            <a:t>Peso no Investimento em Infraestruturas Portuárias do Continente</a:t>
          </a:r>
          <a:r>
            <a:rPr lang="pt-PT" sz="1100" b="1" baseline="0">
              <a:solidFill>
                <a:srgbClr val="002060"/>
              </a:solidFill>
            </a:rPr>
            <a:t> </a:t>
          </a:r>
          <a:endParaRPr lang="pt-PT" sz="1100" b="1">
            <a:solidFill>
              <a:srgbClr val="002060"/>
            </a:solidFill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0.0671</cdr:x>
      <cdr:y>0.00855</cdr:y>
    </cdr:from>
    <cdr:to>
      <cdr:x>0.9756</cdr:x>
      <cdr:y>0.06377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488950" y="41275"/>
          <a:ext cx="6619875" cy="266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t-PT" sz="1100" b="1">
              <a:solidFill>
                <a:srgbClr val="002060"/>
              </a:solidFill>
            </a:rPr>
            <a:t>Peso no</a:t>
          </a:r>
          <a:r>
            <a:rPr lang="pt-PT" sz="1100" b="1" baseline="0">
              <a:solidFill>
                <a:srgbClr val="002060"/>
              </a:solidFill>
            </a:rPr>
            <a:t> FBCF de Portugal</a:t>
          </a:r>
          <a:endParaRPr lang="pt-PT" sz="1100" b="1">
            <a:solidFill>
              <a:srgbClr val="002060"/>
            </a:solidFill>
          </a:endParaRPr>
        </a:p>
      </cdr:txBody>
    </cdr:sp>
  </cdr:relSizeAnchor>
</c:userShape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7.bin"/><Relationship Id="rId4" Type="http://schemas.openxmlformats.org/officeDocument/2006/relationships/ctrlProp" Target="../ctrlProps/ctrlProp3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9.bin"/><Relationship Id="rId4" Type="http://schemas.openxmlformats.org/officeDocument/2006/relationships/ctrlProp" Target="../ctrlProps/ctrlProp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11.bin"/><Relationship Id="rId4" Type="http://schemas.openxmlformats.org/officeDocument/2006/relationships/ctrlProp" Target="../ctrlProps/ctrlProp5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13.bin"/><Relationship Id="rId4" Type="http://schemas.openxmlformats.org/officeDocument/2006/relationships/ctrlProp" Target="../ctrlProps/ctrlProp6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trlProp" Target="../ctrlProps/ctrlProp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"/>
  <dimension ref="A1:B22"/>
  <sheetViews>
    <sheetView showGridLines="0" tabSelected="1" workbookViewId="0">
      <selection activeCell="A23" sqref="A23"/>
    </sheetView>
  </sheetViews>
  <sheetFormatPr defaultRowHeight="15" x14ac:dyDescent="0.25"/>
  <cols>
    <col min="1" max="1" width="22.7109375" style="33" customWidth="1"/>
    <col min="2" max="9" width="80" style="33" customWidth="1"/>
    <col min="10" max="16384" width="9.140625" style="33"/>
  </cols>
  <sheetData>
    <row r="1" spans="1:2" ht="18.75" x14ac:dyDescent="0.3">
      <c r="A1" s="42" t="s">
        <v>60</v>
      </c>
      <c r="B1" s="42"/>
    </row>
    <row r="2" spans="1:2" s="34" customFormat="1" ht="15.75" x14ac:dyDescent="0.25">
      <c r="A2" s="43" t="s">
        <v>4</v>
      </c>
      <c r="B2" s="43"/>
    </row>
    <row r="3" spans="1:2" s="34" customFormat="1" x14ac:dyDescent="0.25">
      <c r="A3" s="35"/>
    </row>
    <row r="4" spans="1:2" s="34" customFormat="1" ht="15.75" x14ac:dyDescent="0.25">
      <c r="A4" s="43" t="s">
        <v>53</v>
      </c>
      <c r="B4" s="43"/>
    </row>
    <row r="5" spans="1:2" s="34" customFormat="1" x14ac:dyDescent="0.25">
      <c r="A5" s="36" t="s">
        <v>54</v>
      </c>
    </row>
    <row r="6" spans="1:2" s="34" customFormat="1" x14ac:dyDescent="0.25">
      <c r="A6" s="37" t="s">
        <v>61</v>
      </c>
    </row>
    <row r="7" spans="1:2" s="34" customFormat="1" x14ac:dyDescent="0.25">
      <c r="A7" s="37" t="s">
        <v>62</v>
      </c>
    </row>
    <row r="8" spans="1:2" s="34" customFormat="1" x14ac:dyDescent="0.25">
      <c r="A8" s="36" t="s">
        <v>55</v>
      </c>
    </row>
    <row r="9" spans="1:2" s="34" customFormat="1" x14ac:dyDescent="0.25">
      <c r="A9" s="37" t="s">
        <v>61</v>
      </c>
    </row>
    <row r="10" spans="1:2" s="34" customFormat="1" x14ac:dyDescent="0.25">
      <c r="A10" s="37" t="s">
        <v>62</v>
      </c>
    </row>
    <row r="11" spans="1:2" s="34" customFormat="1" x14ac:dyDescent="0.25">
      <c r="A11" s="36" t="s">
        <v>56</v>
      </c>
    </row>
    <row r="12" spans="1:2" s="34" customFormat="1" x14ac:dyDescent="0.25">
      <c r="A12" s="37" t="s">
        <v>61</v>
      </c>
    </row>
    <row r="13" spans="1:2" s="34" customFormat="1" x14ac:dyDescent="0.25">
      <c r="A13" s="37" t="s">
        <v>62</v>
      </c>
    </row>
    <row r="14" spans="1:2" x14ac:dyDescent="0.25">
      <c r="A14" s="36" t="s">
        <v>57</v>
      </c>
    </row>
    <row r="15" spans="1:2" x14ac:dyDescent="0.25">
      <c r="A15" s="37" t="s">
        <v>61</v>
      </c>
    </row>
    <row r="16" spans="1:2" x14ac:dyDescent="0.25">
      <c r="A16" s="37" t="s">
        <v>62</v>
      </c>
    </row>
    <row r="17" spans="1:1" x14ac:dyDescent="0.25">
      <c r="A17" s="36" t="s">
        <v>58</v>
      </c>
    </row>
    <row r="18" spans="1:1" x14ac:dyDescent="0.25">
      <c r="A18" s="37" t="s">
        <v>61</v>
      </c>
    </row>
    <row r="19" spans="1:1" x14ac:dyDescent="0.25">
      <c r="A19" s="37" t="s">
        <v>62</v>
      </c>
    </row>
    <row r="20" spans="1:1" x14ac:dyDescent="0.25">
      <c r="A20" s="36" t="s">
        <v>59</v>
      </c>
    </row>
    <row r="21" spans="1:1" x14ac:dyDescent="0.25">
      <c r="A21" s="37" t="s">
        <v>61</v>
      </c>
    </row>
    <row r="22" spans="1:1" x14ac:dyDescent="0.25">
      <c r="A22" s="37" t="s">
        <v>62</v>
      </c>
    </row>
  </sheetData>
  <sheetProtection algorithmName="SHA-512" hashValue="IXdK94RD1JbQQvOyjXk7jMx0HLutaNwW6PVJuLnMnOaYgGH1JkDO2MoCQkcP78aebQO+FlQtA5QxbyzR+dOKNQ==" saltValue="AF8GpDzLHW4s2VheW4/ZoQ==" spinCount="100000" sheet="1" objects="1" scenarios="1" insertHyperlinks="0" autoFilter="0"/>
  <mergeCells count="3">
    <mergeCell ref="A1:B1"/>
    <mergeCell ref="A2:B2"/>
    <mergeCell ref="A4:B4"/>
  </mergeCells>
  <hyperlinks>
    <hyperlink ref="A6" location="'Ferroviárias Cor NUTS II Tab'!A1" display="Tabela de dados"/>
    <hyperlink ref="A7" location="'Ferroviárias Cor NUTS II Gráf'!A1" display="Gráficos"/>
    <hyperlink ref="A9" location="'Portuárias Cor NUTS II Tab'!A1" display="Tabela de dados"/>
    <hyperlink ref="A10" location="'Portuárias Cor NUTS II Gráf'!A1" display="Gráficos"/>
    <hyperlink ref="A12" location="'Aeroportuárias Cor NUTS II Tab'!A1" display="Tabela de dados"/>
    <hyperlink ref="A13" location="'Aeroportuárias Cor NUTS II Gráf'!A1" display="Gráficos"/>
    <hyperlink ref="A15" location="'Ferroviárias Const NUTS II Tab'!A1" display="Tabela de dados"/>
    <hyperlink ref="A16" location="'Ferroviárias Const NUTS II Gráf'!A1" display="Gráficos"/>
    <hyperlink ref="A18" location="'Portuárias Const NUTS II Tab'!A1" display="Tabela de dados"/>
    <hyperlink ref="A19" location="'Portuárias Const NUTS II Gráf'!A1" display="Gráficos"/>
    <hyperlink ref="A21" location="'Aeroportuárias Const NUTS II Ta'!A1" display="Tabela de dados"/>
    <hyperlink ref="A22" location="'Aeroportuárias Const NUTS II Gr'!A1" display="Gráficos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23">
    <pageSetUpPr fitToPage="1"/>
  </sheetPr>
  <dimension ref="A1:BZ46"/>
  <sheetViews>
    <sheetView showGridLines="0" topLeftCell="A19" zoomScaleNormal="100" workbookViewId="0">
      <selection activeCell="L36" sqref="L36"/>
    </sheetView>
  </sheetViews>
  <sheetFormatPr defaultColWidth="7" defaultRowHeight="15" x14ac:dyDescent="0.25"/>
  <cols>
    <col min="1" max="1" width="6.7109375" style="25" bestFit="1" customWidth="1"/>
    <col min="2" max="9" width="15.140625" style="25" customWidth="1"/>
    <col min="10" max="10" width="5.7109375" style="23" customWidth="1"/>
    <col min="11" max="11" width="9.140625" style="23" customWidth="1"/>
    <col min="12" max="14" width="11.5703125" style="23" customWidth="1"/>
    <col min="15" max="16384" width="7" style="23"/>
  </cols>
  <sheetData>
    <row r="1" spans="1:78" s="16" customFormat="1" ht="33" customHeight="1" x14ac:dyDescent="0.25">
      <c r="A1" s="59" t="s">
        <v>7</v>
      </c>
      <c r="B1" s="59"/>
      <c r="C1" s="59"/>
      <c r="D1" s="59"/>
      <c r="E1" s="59"/>
      <c r="F1" s="59"/>
      <c r="G1" s="59"/>
      <c r="H1" s="59"/>
      <c r="I1" s="59"/>
    </row>
    <row r="2" spans="1:78" s="17" customFormat="1" ht="19.5" customHeight="1" x14ac:dyDescent="0.25">
      <c r="B2" s="18"/>
      <c r="C2" s="18"/>
      <c r="D2" s="18"/>
      <c r="E2" s="18"/>
      <c r="F2" s="18"/>
      <c r="G2" s="26"/>
      <c r="H2" s="18"/>
      <c r="I2" s="26" t="s">
        <v>37</v>
      </c>
    </row>
    <row r="3" spans="1:78" s="17" customFormat="1" ht="19.5" customHeight="1" x14ac:dyDescent="0.25">
      <c r="A3" s="60"/>
      <c r="B3" s="62" t="s">
        <v>7</v>
      </c>
      <c r="C3" s="63"/>
      <c r="D3" s="63"/>
      <c r="E3" s="63"/>
      <c r="F3" s="63"/>
      <c r="G3" s="64"/>
      <c r="H3" s="57" t="s">
        <v>38</v>
      </c>
      <c r="I3" s="58"/>
    </row>
    <row r="4" spans="1:78" s="20" customFormat="1" ht="30" customHeight="1" x14ac:dyDescent="0.25">
      <c r="A4" s="61"/>
      <c r="B4" s="27" t="s">
        <v>0</v>
      </c>
      <c r="C4" s="27" t="s">
        <v>1</v>
      </c>
      <c r="D4" s="27" t="s">
        <v>35</v>
      </c>
      <c r="E4" s="27" t="s">
        <v>2</v>
      </c>
      <c r="F4" s="28" t="s">
        <v>3</v>
      </c>
      <c r="G4" s="21" t="s">
        <v>34</v>
      </c>
      <c r="H4" s="21" t="s">
        <v>39</v>
      </c>
      <c r="I4" s="28" t="s">
        <v>40</v>
      </c>
      <c r="J4" s="19"/>
      <c r="K4" s="19"/>
      <c r="L4" s="19"/>
      <c r="N4" s="19"/>
      <c r="O4" s="19"/>
      <c r="Q4" s="19"/>
      <c r="R4" s="19"/>
      <c r="T4" s="19"/>
      <c r="U4" s="19"/>
      <c r="W4" s="19"/>
      <c r="X4" s="19"/>
      <c r="Z4" s="19"/>
      <c r="AA4" s="19"/>
      <c r="AC4" s="19"/>
      <c r="AD4" s="19"/>
      <c r="AF4" s="19"/>
      <c r="AG4" s="19"/>
      <c r="AI4" s="19"/>
      <c r="AJ4" s="19"/>
      <c r="AL4" s="19"/>
      <c r="AM4" s="19"/>
      <c r="AO4" s="19"/>
      <c r="AP4" s="19"/>
      <c r="AR4" s="19"/>
      <c r="AS4" s="19"/>
      <c r="AU4" s="19"/>
      <c r="AV4" s="19"/>
      <c r="AX4" s="19"/>
      <c r="AY4" s="19"/>
      <c r="BA4" s="19"/>
      <c r="BB4" s="19"/>
      <c r="BD4" s="19"/>
      <c r="BE4" s="19"/>
      <c r="BG4" s="19"/>
      <c r="BH4" s="19"/>
      <c r="BJ4" s="19"/>
      <c r="BK4" s="19"/>
      <c r="BM4" s="19"/>
      <c r="BN4" s="19"/>
      <c r="BP4" s="19"/>
      <c r="BQ4" s="19"/>
      <c r="BS4" s="19"/>
      <c r="BT4" s="19"/>
      <c r="BV4" s="19"/>
      <c r="BW4" s="19"/>
      <c r="BY4" s="19"/>
      <c r="BZ4" s="19"/>
    </row>
    <row r="5" spans="1:78" ht="20.100000000000001" customHeight="1" x14ac:dyDescent="0.25">
      <c r="A5" s="22">
        <v>1978</v>
      </c>
      <c r="B5" s="29">
        <v>126.08613242086571</v>
      </c>
      <c r="C5" s="30">
        <v>0</v>
      </c>
      <c r="D5" s="30">
        <v>446.32435829650541</v>
      </c>
      <c r="E5" s="30">
        <v>0</v>
      </c>
      <c r="F5" s="30">
        <v>177.47229177681788</v>
      </c>
      <c r="G5" s="30">
        <v>749.88278249418897</v>
      </c>
      <c r="H5" s="30">
        <f>'BdP_Series Longas'!D25*1000</f>
        <v>1434800</v>
      </c>
      <c r="I5" s="30">
        <f>'BdP_Series Longas'!E25*1000</f>
        <v>4998600</v>
      </c>
    </row>
    <row r="6" spans="1:78" ht="20.100000000000001" customHeight="1" x14ac:dyDescent="0.25">
      <c r="A6" s="22">
        <v>1979</v>
      </c>
      <c r="B6" s="29">
        <v>43.235801717859957</v>
      </c>
      <c r="C6" s="30">
        <v>0</v>
      </c>
      <c r="D6" s="30">
        <v>865.09512075897089</v>
      </c>
      <c r="E6" s="30">
        <v>0</v>
      </c>
      <c r="F6" s="30">
        <v>402.54985484981194</v>
      </c>
      <c r="G6" s="30">
        <v>1310.8807773266428</v>
      </c>
      <c r="H6" s="30">
        <f>'BdP_Series Longas'!D26*1000</f>
        <v>2052699.9999999998</v>
      </c>
      <c r="I6" s="30">
        <f>'BdP_Series Longas'!E26*1000</f>
        <v>6355700</v>
      </c>
    </row>
    <row r="7" spans="1:78" ht="20.100000000000001" customHeight="1" x14ac:dyDescent="0.25">
      <c r="A7" s="22">
        <v>1980</v>
      </c>
      <c r="B7" s="29">
        <v>132.62537285142807</v>
      </c>
      <c r="C7" s="30">
        <v>0</v>
      </c>
      <c r="D7" s="30">
        <v>851.73232509651734</v>
      </c>
      <c r="E7" s="30">
        <v>0</v>
      </c>
      <c r="F7" s="30">
        <v>202.66158557875519</v>
      </c>
      <c r="G7" s="30">
        <v>1187.0192835267007</v>
      </c>
      <c r="H7" s="30">
        <f>'BdP_Series Longas'!D27*1000</f>
        <v>2401700</v>
      </c>
      <c r="I7" s="30">
        <f>'BdP_Series Longas'!E27*1000</f>
        <v>8260400</v>
      </c>
    </row>
    <row r="8" spans="1:78" ht="20.100000000000001" customHeight="1" x14ac:dyDescent="0.25">
      <c r="A8" s="22">
        <v>1981</v>
      </c>
      <c r="B8" s="29">
        <v>220.96746840115321</v>
      </c>
      <c r="C8" s="30">
        <v>0</v>
      </c>
      <c r="D8" s="30">
        <v>771.69521453297557</v>
      </c>
      <c r="E8" s="30">
        <v>0</v>
      </c>
      <c r="F8" s="30">
        <v>323.92933031394341</v>
      </c>
      <c r="G8" s="30">
        <v>1316.5920132480721</v>
      </c>
      <c r="H8" s="30">
        <f>'BdP_Series Longas'!D28*1000</f>
        <v>3291900</v>
      </c>
      <c r="I8" s="30">
        <f>'BdP_Series Longas'!E28*1000</f>
        <v>9924500</v>
      </c>
    </row>
    <row r="9" spans="1:78" ht="20.100000000000001" customHeight="1" x14ac:dyDescent="0.25">
      <c r="A9" s="22">
        <v>1982</v>
      </c>
      <c r="B9" s="29">
        <v>572.64492572899314</v>
      </c>
      <c r="C9" s="30">
        <v>0</v>
      </c>
      <c r="D9" s="30">
        <v>2569.5623547251125</v>
      </c>
      <c r="E9" s="30">
        <v>0</v>
      </c>
      <c r="F9" s="30">
        <v>377.48526052214163</v>
      </c>
      <c r="G9" s="30">
        <v>3519.6925409762475</v>
      </c>
      <c r="H9" s="30">
        <f>'BdP_Series Longas'!D29*1000</f>
        <v>3923800</v>
      </c>
      <c r="I9" s="30">
        <f>'BdP_Series Longas'!E29*1000</f>
        <v>12000900</v>
      </c>
    </row>
    <row r="10" spans="1:78" ht="20.100000000000001" customHeight="1" x14ac:dyDescent="0.25">
      <c r="A10" s="22">
        <v>1983</v>
      </c>
      <c r="B10" s="29">
        <v>1132.2712263445098</v>
      </c>
      <c r="C10" s="30">
        <v>0</v>
      </c>
      <c r="D10" s="30">
        <v>2179.7468101874483</v>
      </c>
      <c r="E10" s="30">
        <v>0</v>
      </c>
      <c r="F10" s="30">
        <v>274.33884338743627</v>
      </c>
      <c r="G10" s="30">
        <v>3586.3568799193945</v>
      </c>
      <c r="H10" s="30">
        <f>'BdP_Series Longas'!D30*1000</f>
        <v>4749500</v>
      </c>
      <c r="I10" s="30">
        <f>'BdP_Series Longas'!E30*1000</f>
        <v>15333000</v>
      </c>
    </row>
    <row r="11" spans="1:78" ht="20.100000000000001" customHeight="1" x14ac:dyDescent="0.25">
      <c r="A11" s="22">
        <v>1984</v>
      </c>
      <c r="B11" s="29">
        <v>608.53343442304049</v>
      </c>
      <c r="C11" s="30">
        <v>0</v>
      </c>
      <c r="D11" s="30">
        <v>4135.0345666942667</v>
      </c>
      <c r="E11" s="30">
        <v>0</v>
      </c>
      <c r="F11" s="30">
        <v>284.31480132879761</v>
      </c>
      <c r="G11" s="30">
        <v>5027.8828024461045</v>
      </c>
      <c r="H11" s="30">
        <f>'BdP_Series Longas'!D31*1000</f>
        <v>5129700</v>
      </c>
      <c r="I11" s="30">
        <f>'BdP_Series Longas'!E31*1000</f>
        <v>18828700</v>
      </c>
    </row>
    <row r="12" spans="1:78" ht="20.100000000000001" customHeight="1" x14ac:dyDescent="0.25">
      <c r="A12" s="22">
        <v>1985</v>
      </c>
      <c r="B12" s="29">
        <v>682.66976586426711</v>
      </c>
      <c r="C12" s="30">
        <v>0</v>
      </c>
      <c r="D12" s="30">
        <v>5027.8329226563983</v>
      </c>
      <c r="E12" s="30">
        <v>0</v>
      </c>
      <c r="F12" s="30">
        <v>210.09866222404005</v>
      </c>
      <c r="G12" s="30">
        <v>5920.6013507447051</v>
      </c>
      <c r="H12" s="30">
        <f>'BdP_Series Longas'!D32*1000</f>
        <v>5911900</v>
      </c>
      <c r="I12" s="30">
        <f>'BdP_Series Longas'!E32*1000</f>
        <v>23114300</v>
      </c>
    </row>
    <row r="13" spans="1:78" ht="20.100000000000001" customHeight="1" x14ac:dyDescent="0.25">
      <c r="A13" s="22">
        <v>1986</v>
      </c>
      <c r="B13" s="29">
        <v>1301.8625113476521</v>
      </c>
      <c r="C13" s="30">
        <v>0</v>
      </c>
      <c r="D13" s="30">
        <v>5576.5604892209776</v>
      </c>
      <c r="E13" s="30">
        <v>0</v>
      </c>
      <c r="F13" s="30">
        <v>1626.081144441895</v>
      </c>
      <c r="G13" s="30">
        <v>8504.5041450105236</v>
      </c>
      <c r="H13" s="30">
        <f>'BdP_Series Longas'!D33*1000</f>
        <v>6982300</v>
      </c>
      <c r="I13" s="30">
        <f>'BdP_Series Longas'!E33*1000</f>
        <v>28247900</v>
      </c>
    </row>
    <row r="14" spans="1:78" ht="20.100000000000001" customHeight="1" x14ac:dyDescent="0.25">
      <c r="A14" s="22">
        <v>1987</v>
      </c>
      <c r="B14" s="29">
        <v>6684.6300415997448</v>
      </c>
      <c r="C14" s="30">
        <v>0</v>
      </c>
      <c r="D14" s="30">
        <v>8101.1312736305508</v>
      </c>
      <c r="E14" s="30">
        <v>0</v>
      </c>
      <c r="F14" s="30">
        <v>4028.381600343173</v>
      </c>
      <c r="G14" s="30">
        <v>18814.142915573466</v>
      </c>
      <c r="H14" s="30">
        <f>'BdP_Series Longas'!D34*1000</f>
        <v>9254400</v>
      </c>
      <c r="I14" s="30">
        <f>'BdP_Series Longas'!E34*1000</f>
        <v>33283300.000000004</v>
      </c>
    </row>
    <row r="15" spans="1:78" ht="20.100000000000001" customHeight="1" x14ac:dyDescent="0.25">
      <c r="A15" s="22">
        <v>1988</v>
      </c>
      <c r="B15" s="29">
        <v>10705.888807972786</v>
      </c>
      <c r="C15" s="30">
        <v>0</v>
      </c>
      <c r="D15" s="30">
        <v>6335.2769824722418</v>
      </c>
      <c r="E15" s="30">
        <v>0</v>
      </c>
      <c r="F15" s="30">
        <v>7487.210821919175</v>
      </c>
      <c r="G15" s="30">
        <v>24528.376612364202</v>
      </c>
      <c r="H15" s="30">
        <f>'BdP_Series Longas'!D35*1000</f>
        <v>11814200</v>
      </c>
      <c r="I15" s="30">
        <f>'BdP_Series Longas'!E35*1000</f>
        <v>39728600</v>
      </c>
    </row>
    <row r="16" spans="1:78" ht="20.100000000000001" customHeight="1" x14ac:dyDescent="0.25">
      <c r="A16" s="22">
        <v>1989</v>
      </c>
      <c r="B16" s="29">
        <v>6819.6845602098938</v>
      </c>
      <c r="C16" s="30">
        <v>0</v>
      </c>
      <c r="D16" s="30">
        <v>14746.431101046479</v>
      </c>
      <c r="E16" s="30">
        <v>0</v>
      </c>
      <c r="F16" s="30">
        <v>10562.42954479704</v>
      </c>
      <c r="G16" s="30">
        <v>32128.545206053412</v>
      </c>
      <c r="H16" s="30">
        <f>'BdP_Series Longas'!D36*1000</f>
        <v>13574500</v>
      </c>
      <c r="I16" s="30">
        <f>'BdP_Series Longas'!E36*1000</f>
        <v>46935800</v>
      </c>
    </row>
    <row r="17" spans="1:9" ht="20.100000000000001" customHeight="1" x14ac:dyDescent="0.25">
      <c r="A17" s="22">
        <v>1990</v>
      </c>
      <c r="B17" s="29">
        <v>14080.97485061003</v>
      </c>
      <c r="C17" s="30">
        <v>0</v>
      </c>
      <c r="D17" s="30">
        <v>15500.314242675153</v>
      </c>
      <c r="E17" s="30">
        <v>0</v>
      </c>
      <c r="F17" s="30">
        <v>3870.776428806576</v>
      </c>
      <c r="G17" s="30">
        <v>33452.065522091754</v>
      </c>
      <c r="H17" s="30">
        <f>'BdP_Series Longas'!D37*1000</f>
        <v>15649300</v>
      </c>
      <c r="I17" s="30">
        <f>'BdP_Series Longas'!E37*1000</f>
        <v>56356200</v>
      </c>
    </row>
    <row r="18" spans="1:9" ht="20.100000000000001" customHeight="1" x14ac:dyDescent="0.25">
      <c r="A18" s="22">
        <v>1991</v>
      </c>
      <c r="B18" s="29">
        <v>3881.3160283716243</v>
      </c>
      <c r="C18" s="30">
        <v>0</v>
      </c>
      <c r="D18" s="30">
        <v>21581.209285621651</v>
      </c>
      <c r="E18" s="30">
        <v>0</v>
      </c>
      <c r="F18" s="30">
        <v>4820.8367833521215</v>
      </c>
      <c r="G18" s="30">
        <v>30283.362097345398</v>
      </c>
      <c r="H18" s="30">
        <f>'BdP_Series Longas'!D38*1000</f>
        <v>17522400</v>
      </c>
      <c r="I18" s="30">
        <f>'BdP_Series Longas'!E38*1000</f>
        <v>64622300</v>
      </c>
    </row>
    <row r="19" spans="1:9" ht="20.100000000000001" customHeight="1" x14ac:dyDescent="0.25">
      <c r="A19" s="22">
        <v>1992</v>
      </c>
      <c r="B19" s="29">
        <v>4207.6146486966409</v>
      </c>
      <c r="C19" s="30">
        <v>0</v>
      </c>
      <c r="D19" s="30">
        <v>11204.013327879809</v>
      </c>
      <c r="E19" s="30">
        <v>0</v>
      </c>
      <c r="F19" s="30">
        <v>2908.0466076755019</v>
      </c>
      <c r="G19" s="30">
        <v>18319.674584251952</v>
      </c>
      <c r="H19" s="30">
        <f>'BdP_Series Longas'!D39*1000</f>
        <v>19583200</v>
      </c>
      <c r="I19" s="30">
        <f>'BdP_Series Longas'!E39*1000</f>
        <v>72651600</v>
      </c>
    </row>
    <row r="20" spans="1:9" ht="20.100000000000001" customHeight="1" x14ac:dyDescent="0.25">
      <c r="A20" s="22">
        <v>1993</v>
      </c>
      <c r="B20" s="29">
        <v>1993.4956754222324</v>
      </c>
      <c r="C20" s="30">
        <v>0</v>
      </c>
      <c r="D20" s="30">
        <v>9919.0500892848231</v>
      </c>
      <c r="E20" s="30">
        <v>0</v>
      </c>
      <c r="F20" s="30">
        <v>1372.2179547291028</v>
      </c>
      <c r="G20" s="30">
        <v>13284.76371943616</v>
      </c>
      <c r="H20" s="30">
        <f>'BdP_Series Longas'!D40*1000</f>
        <v>18483400</v>
      </c>
      <c r="I20" s="30">
        <f>'BdP_Series Longas'!E40*1000</f>
        <v>75980300</v>
      </c>
    </row>
    <row r="21" spans="1:9" ht="20.100000000000001" customHeight="1" x14ac:dyDescent="0.25">
      <c r="A21" s="22">
        <v>1994</v>
      </c>
      <c r="B21" s="29">
        <v>2155.7147275067086</v>
      </c>
      <c r="C21" s="30">
        <v>0</v>
      </c>
      <c r="D21" s="30">
        <v>12671.591464570385</v>
      </c>
      <c r="E21" s="30">
        <v>0</v>
      </c>
      <c r="F21" s="30">
        <v>2961.4229706407559</v>
      </c>
      <c r="G21" s="30">
        <v>17788.729162717849</v>
      </c>
      <c r="H21" s="30">
        <f>'BdP_Series Longas'!D41*1000</f>
        <v>19245100</v>
      </c>
      <c r="I21" s="30">
        <f>'BdP_Series Longas'!E41*1000</f>
        <v>82379400</v>
      </c>
    </row>
    <row r="22" spans="1:9" ht="20.100000000000001" customHeight="1" x14ac:dyDescent="0.25">
      <c r="A22" s="22">
        <v>1995</v>
      </c>
      <c r="B22" s="29">
        <v>1680.8890573717342</v>
      </c>
      <c r="C22" s="30">
        <v>0</v>
      </c>
      <c r="D22" s="30">
        <v>19704.377450344669</v>
      </c>
      <c r="E22" s="30">
        <v>0</v>
      </c>
      <c r="F22" s="30">
        <v>2891.8705918735845</v>
      </c>
      <c r="G22" s="30">
        <v>24277.137099589985</v>
      </c>
      <c r="H22" s="30">
        <f>'BdP_Series Longas'!D42*1000</f>
        <v>20718200</v>
      </c>
      <c r="I22" s="30">
        <f>'BdP_Series Longas'!E42*1000</f>
        <v>89037300</v>
      </c>
    </row>
    <row r="23" spans="1:9" ht="20.100000000000001" customHeight="1" x14ac:dyDescent="0.25">
      <c r="A23" s="22">
        <v>1996</v>
      </c>
      <c r="B23" s="29">
        <v>4360.211889346675</v>
      </c>
      <c r="C23" s="30">
        <v>0</v>
      </c>
      <c r="D23" s="30">
        <v>25840.17018984248</v>
      </c>
      <c r="E23" s="30">
        <v>0</v>
      </c>
      <c r="F23" s="30">
        <v>1373.9138675791344</v>
      </c>
      <c r="G23" s="30">
        <v>31574.295946768289</v>
      </c>
      <c r="H23" s="30">
        <f>'BdP_Series Longas'!D43*1000</f>
        <v>22452300</v>
      </c>
      <c r="I23" s="30">
        <f>'BdP_Series Longas'!E43*1000</f>
        <v>94351400</v>
      </c>
    </row>
    <row r="24" spans="1:9" ht="20.100000000000001" customHeight="1" x14ac:dyDescent="0.25">
      <c r="A24" s="22">
        <v>1997</v>
      </c>
      <c r="B24" s="29">
        <v>1098.4377649863827</v>
      </c>
      <c r="C24" s="30">
        <v>0</v>
      </c>
      <c r="D24" s="30">
        <v>36519.867120240218</v>
      </c>
      <c r="E24" s="30">
        <v>0</v>
      </c>
      <c r="F24" s="30">
        <v>1568.3602517931783</v>
      </c>
      <c r="G24" s="30">
        <v>39186.66513701978</v>
      </c>
      <c r="H24" s="30">
        <f>'BdP_Series Longas'!D44*1000</f>
        <v>26596100</v>
      </c>
      <c r="I24" s="30">
        <f>'BdP_Series Longas'!E44*1000</f>
        <v>102356900</v>
      </c>
    </row>
    <row r="25" spans="1:9" ht="20.100000000000001" customHeight="1" x14ac:dyDescent="0.25">
      <c r="A25" s="22">
        <v>1998</v>
      </c>
      <c r="B25" s="29">
        <v>1131.862212068914</v>
      </c>
      <c r="C25" s="30">
        <v>0</v>
      </c>
      <c r="D25" s="30">
        <v>54023.428537225285</v>
      </c>
      <c r="E25" s="30">
        <v>0</v>
      </c>
      <c r="F25" s="30">
        <v>5206.6519687553</v>
      </c>
      <c r="G25" s="30">
        <v>60361.942718049497</v>
      </c>
      <c r="H25" s="30">
        <f>'BdP_Series Longas'!D45*1000</f>
        <v>30445700</v>
      </c>
      <c r="I25" s="30">
        <f>'BdP_Series Longas'!E45*1000</f>
        <v>111385200</v>
      </c>
    </row>
    <row r="26" spans="1:9" ht="20.100000000000001" customHeight="1" x14ac:dyDescent="0.25">
      <c r="A26" s="22">
        <v>1999</v>
      </c>
      <c r="B26" s="29">
        <v>2858.161829989725</v>
      </c>
      <c r="C26" s="30">
        <v>0</v>
      </c>
      <c r="D26" s="30">
        <v>11223.002563821192</v>
      </c>
      <c r="E26" s="30">
        <v>0</v>
      </c>
      <c r="F26" s="30">
        <v>6730.8785826158955</v>
      </c>
      <c r="G26" s="30">
        <v>20812.042976426812</v>
      </c>
      <c r="H26" s="30">
        <f>'BdP_Series Longas'!D46*1000</f>
        <v>32994800.000000004</v>
      </c>
      <c r="I26" s="30">
        <f>'BdP_Series Longas'!E46*1000</f>
        <v>119639200</v>
      </c>
    </row>
    <row r="27" spans="1:9" ht="20.100000000000001" customHeight="1" x14ac:dyDescent="0.25">
      <c r="A27" s="22">
        <v>2000</v>
      </c>
      <c r="B27" s="29">
        <v>10411.03440707894</v>
      </c>
      <c r="C27" s="30">
        <v>0</v>
      </c>
      <c r="D27" s="30">
        <v>16662.343751558743</v>
      </c>
      <c r="E27" s="30">
        <v>0</v>
      </c>
      <c r="F27" s="30">
        <v>16287.053201783701</v>
      </c>
      <c r="G27" s="30">
        <v>43360.431360421382</v>
      </c>
      <c r="H27" s="30">
        <f>'BdP_Series Longas'!D47*1000</f>
        <v>35959100</v>
      </c>
      <c r="I27" s="30">
        <f>'BdP_Series Longas'!E47*1000</f>
        <v>128466300</v>
      </c>
    </row>
    <row r="28" spans="1:9" ht="20.100000000000001" customHeight="1" x14ac:dyDescent="0.25">
      <c r="A28" s="22">
        <v>2001</v>
      </c>
      <c r="B28" s="29">
        <v>67678</v>
      </c>
      <c r="C28" s="30">
        <v>0</v>
      </c>
      <c r="D28" s="30">
        <v>8682</v>
      </c>
      <c r="E28" s="30">
        <v>0</v>
      </c>
      <c r="F28" s="30">
        <v>35064</v>
      </c>
      <c r="G28" s="30">
        <v>111424</v>
      </c>
      <c r="H28" s="30">
        <f>'BdP_Series Longas'!D48*1000</f>
        <v>37172100</v>
      </c>
      <c r="I28" s="30">
        <f>'BdP_Series Longas'!E48*1000</f>
        <v>135827500</v>
      </c>
    </row>
    <row r="29" spans="1:9" ht="20.100000000000001" customHeight="1" x14ac:dyDescent="0.25">
      <c r="A29" s="22">
        <v>2002</v>
      </c>
      <c r="B29" s="29">
        <v>37437</v>
      </c>
      <c r="C29" s="30">
        <v>0</v>
      </c>
      <c r="D29" s="30">
        <v>22388</v>
      </c>
      <c r="E29" s="30">
        <v>0</v>
      </c>
      <c r="F29" s="30">
        <v>11335</v>
      </c>
      <c r="G29" s="30">
        <v>71160</v>
      </c>
      <c r="H29" s="30">
        <f>'BdP_Series Longas'!D49*1000</f>
        <v>36860000</v>
      </c>
      <c r="I29" s="30">
        <f>'BdP_Series Longas'!E49*1000</f>
        <v>142631400</v>
      </c>
    </row>
    <row r="30" spans="1:9" ht="20.100000000000001" customHeight="1" x14ac:dyDescent="0.25">
      <c r="A30" s="22">
        <v>2003</v>
      </c>
      <c r="B30" s="29">
        <v>30441</v>
      </c>
      <c r="C30" s="30">
        <v>0</v>
      </c>
      <c r="D30" s="30">
        <v>15401</v>
      </c>
      <c r="E30" s="30">
        <v>0</v>
      </c>
      <c r="F30" s="30">
        <v>8524</v>
      </c>
      <c r="G30" s="30">
        <v>54366</v>
      </c>
      <c r="H30" s="30">
        <f>'BdP_Series Longas'!D50*1000</f>
        <v>34705400</v>
      </c>
      <c r="I30" s="30">
        <f>'BdP_Series Longas'!E50*1000</f>
        <v>146158300</v>
      </c>
    </row>
    <row r="31" spans="1:9" ht="20.100000000000001" customHeight="1" x14ac:dyDescent="0.25">
      <c r="A31" s="22">
        <v>2004</v>
      </c>
      <c r="B31" s="29">
        <v>122368</v>
      </c>
      <c r="C31" s="30">
        <v>0</v>
      </c>
      <c r="D31" s="30">
        <v>17238</v>
      </c>
      <c r="E31" s="30">
        <v>0</v>
      </c>
      <c r="F31" s="30">
        <v>5280</v>
      </c>
      <c r="G31" s="30">
        <v>144886</v>
      </c>
      <c r="H31" s="30">
        <f>'BdP_Series Longas'!D51*1000</f>
        <v>35645800</v>
      </c>
      <c r="I31" s="30">
        <f>'BdP_Series Longas'!E51*1000</f>
        <v>152371600</v>
      </c>
    </row>
    <row r="32" spans="1:9" ht="20.100000000000001" customHeight="1" x14ac:dyDescent="0.25">
      <c r="A32" s="22">
        <v>2005</v>
      </c>
      <c r="B32" s="29">
        <v>94593</v>
      </c>
      <c r="C32" s="30">
        <v>0</v>
      </c>
      <c r="D32" s="30">
        <v>16678</v>
      </c>
      <c r="E32" s="30">
        <v>0</v>
      </c>
      <c r="F32" s="30">
        <v>6355</v>
      </c>
      <c r="G32" s="30">
        <v>117626</v>
      </c>
      <c r="H32" s="30">
        <f>'BdP_Series Longas'!D52*1000</f>
        <v>36644700</v>
      </c>
      <c r="I32" s="30">
        <f>'BdP_Series Longas'!E52*1000</f>
        <v>158652600</v>
      </c>
    </row>
    <row r="33" spans="1:9" ht="20.100000000000001" customHeight="1" x14ac:dyDescent="0.25">
      <c r="A33" s="22">
        <v>2006</v>
      </c>
      <c r="B33" s="29">
        <v>58408</v>
      </c>
      <c r="C33" s="30">
        <v>0</v>
      </c>
      <c r="D33" s="30">
        <v>14887</v>
      </c>
      <c r="E33" s="30">
        <v>851.50900000000001</v>
      </c>
      <c r="F33" s="30">
        <v>7658</v>
      </c>
      <c r="G33" s="30">
        <v>81804.509000000005</v>
      </c>
      <c r="H33" s="30">
        <f>'BdP_Series Longas'!D53*1000</f>
        <v>37407300</v>
      </c>
      <c r="I33" s="30">
        <f>'BdP_Series Longas'!E53*1000</f>
        <v>166248700</v>
      </c>
    </row>
    <row r="34" spans="1:9" ht="20.100000000000001" customHeight="1" x14ac:dyDescent="0.25">
      <c r="A34" s="22">
        <v>2007</v>
      </c>
      <c r="B34" s="29">
        <v>10792</v>
      </c>
      <c r="C34" s="30">
        <v>0</v>
      </c>
      <c r="D34" s="30">
        <v>50605</v>
      </c>
      <c r="E34" s="30">
        <v>5178.4380000000001</v>
      </c>
      <c r="F34" s="30">
        <v>5087</v>
      </c>
      <c r="G34" s="30">
        <v>71662.437999999995</v>
      </c>
      <c r="H34" s="30">
        <f>'BdP_Series Longas'!D54*1000</f>
        <v>39447200</v>
      </c>
      <c r="I34" s="30">
        <f>'BdP_Series Longas'!E54*1000</f>
        <v>175467700</v>
      </c>
    </row>
    <row r="35" spans="1:9" ht="20.100000000000001" customHeight="1" x14ac:dyDescent="0.25">
      <c r="A35" s="22">
        <v>2008</v>
      </c>
      <c r="B35" s="29">
        <v>7708</v>
      </c>
      <c r="C35" s="30">
        <v>0</v>
      </c>
      <c r="D35" s="30">
        <v>101610</v>
      </c>
      <c r="E35" s="30">
        <v>11681.892</v>
      </c>
      <c r="F35" s="30">
        <v>12210</v>
      </c>
      <c r="G35" s="30">
        <v>133209.89199999999</v>
      </c>
      <c r="H35" s="30">
        <f>'BdP_Series Longas'!D55*1000</f>
        <v>40850400</v>
      </c>
      <c r="I35" s="30">
        <f>'BdP_Series Longas'!E55*1000</f>
        <v>178872600</v>
      </c>
    </row>
    <row r="36" spans="1:9" ht="20.100000000000001" customHeight="1" x14ac:dyDescent="0.25">
      <c r="A36" s="22">
        <v>2009</v>
      </c>
      <c r="B36" s="29">
        <v>13900</v>
      </c>
      <c r="C36" s="30">
        <v>0</v>
      </c>
      <c r="D36" s="30">
        <v>111069.61613612912</v>
      </c>
      <c r="E36" s="30">
        <v>10417.897999999999</v>
      </c>
      <c r="F36" s="30">
        <v>15724</v>
      </c>
      <c r="G36" s="30">
        <v>151111.51413612912</v>
      </c>
      <c r="H36" s="30">
        <f>'BdP_Series Longas'!D56*1000</f>
        <v>37106800</v>
      </c>
      <c r="I36" s="30">
        <f>'BdP_Series Longas'!E56*1000</f>
        <v>175448200</v>
      </c>
    </row>
    <row r="37" spans="1:9" ht="20.100000000000001" customHeight="1" x14ac:dyDescent="0.25">
      <c r="A37" s="22">
        <v>2010</v>
      </c>
      <c r="B37" s="29">
        <v>9456</v>
      </c>
      <c r="C37" s="30">
        <v>0</v>
      </c>
      <c r="D37" s="30">
        <v>81940</v>
      </c>
      <c r="E37" s="30">
        <v>0</v>
      </c>
      <c r="F37" s="30">
        <v>17193</v>
      </c>
      <c r="G37" s="30">
        <v>108589</v>
      </c>
      <c r="H37" s="30">
        <f>'BdP_Series Longas'!D57*1000</f>
        <v>36937700</v>
      </c>
      <c r="I37" s="30">
        <f>'BdP_Series Longas'!E57*1000</f>
        <v>179929800</v>
      </c>
    </row>
    <row r="38" spans="1:9" ht="20.100000000000001" customHeight="1" x14ac:dyDescent="0.25">
      <c r="A38" s="22">
        <v>2011</v>
      </c>
      <c r="B38" s="29">
        <v>10802</v>
      </c>
      <c r="C38" s="30">
        <v>0</v>
      </c>
      <c r="D38" s="30">
        <v>46281</v>
      </c>
      <c r="E38" s="30">
        <v>1197</v>
      </c>
      <c r="F38" s="30">
        <v>21634</v>
      </c>
      <c r="G38" s="30">
        <v>79914</v>
      </c>
      <c r="H38" s="30">
        <f>'BdP_Series Longas'!D58*1000</f>
        <v>32451800</v>
      </c>
      <c r="I38" s="30">
        <f>'BdP_Series Longas'!E58*1000</f>
        <v>176166600</v>
      </c>
    </row>
    <row r="39" spans="1:9" ht="20.100000000000001" customHeight="1" x14ac:dyDescent="0.25">
      <c r="A39" s="22">
        <v>2012</v>
      </c>
      <c r="B39" s="29">
        <v>4950</v>
      </c>
      <c r="C39" s="30">
        <v>0</v>
      </c>
      <c r="D39" s="30">
        <v>38022</v>
      </c>
      <c r="E39" s="30">
        <v>927</v>
      </c>
      <c r="F39" s="30">
        <v>13594</v>
      </c>
      <c r="G39" s="30">
        <v>57493</v>
      </c>
      <c r="H39" s="30">
        <f>'BdP_Series Longas'!D59*1000</f>
        <v>26672000</v>
      </c>
      <c r="I39" s="30">
        <f>'BdP_Series Longas'!E59*1000</f>
        <v>168398000</v>
      </c>
    </row>
    <row r="40" spans="1:9" ht="20.100000000000001" customHeight="1" x14ac:dyDescent="0.25">
      <c r="A40" s="22">
        <v>2013</v>
      </c>
      <c r="B40" s="29">
        <v>2430.8690000000001</v>
      </c>
      <c r="C40" s="30">
        <v>0</v>
      </c>
      <c r="D40" s="30">
        <v>36890</v>
      </c>
      <c r="E40" s="30">
        <v>215</v>
      </c>
      <c r="F40" s="30">
        <v>9301.3739999999998</v>
      </c>
      <c r="G40" s="30">
        <v>48837.243000000002</v>
      </c>
      <c r="H40" s="30">
        <f>'BdP_Series Longas'!D60*1000</f>
        <v>25122000</v>
      </c>
      <c r="I40" s="30">
        <f>'BdP_Series Longas'!E60*1000</f>
        <v>170269300</v>
      </c>
    </row>
    <row r="41" spans="1:9" ht="20.100000000000001" customHeight="1" x14ac:dyDescent="0.25">
      <c r="A41" s="22">
        <v>2014</v>
      </c>
      <c r="B41" s="29">
        <v>2903</v>
      </c>
      <c r="C41" s="30">
        <v>0</v>
      </c>
      <c r="D41" s="30">
        <v>20009</v>
      </c>
      <c r="E41" s="30">
        <v>81</v>
      </c>
      <c r="F41" s="30">
        <v>2886</v>
      </c>
      <c r="G41" s="30">
        <v>25879</v>
      </c>
      <c r="H41" s="30">
        <f>'BdP_Series Longas'!D61*1000</f>
        <v>25771500</v>
      </c>
      <c r="I41" s="30">
        <f>'BdP_Series Longas'!E61*1000</f>
        <v>173446200</v>
      </c>
    </row>
    <row r="42" spans="1:9" ht="20.100000000000001" customHeight="1" x14ac:dyDescent="0.25">
      <c r="A42" s="22">
        <v>2015</v>
      </c>
      <c r="B42" s="29">
        <v>12919.687739999999</v>
      </c>
      <c r="C42" s="30">
        <v>0</v>
      </c>
      <c r="D42" s="30">
        <v>28647.91892</v>
      </c>
      <c r="E42" s="30">
        <v>18.2578</v>
      </c>
      <c r="F42" s="30">
        <v>4998.6271699999998</v>
      </c>
      <c r="G42" s="30">
        <v>46584.491629999997</v>
      </c>
      <c r="H42" s="30">
        <f>'BdP_Series Longas'!D62*1000</f>
        <v>26973800</v>
      </c>
      <c r="I42" s="30">
        <f>'BdP_Series Longas'!E62*1000</f>
        <v>179376400</v>
      </c>
    </row>
    <row r="43" spans="1:9" ht="3" customHeight="1" thickBot="1" x14ac:dyDescent="0.3">
      <c r="A43" s="24"/>
      <c r="B43" s="24"/>
      <c r="C43" s="24"/>
      <c r="D43" s="24"/>
      <c r="E43" s="24"/>
      <c r="F43" s="24"/>
      <c r="G43" s="24"/>
      <c r="H43" s="24"/>
      <c r="I43" s="24"/>
    </row>
    <row r="44" spans="1:9" ht="105" customHeight="1" x14ac:dyDescent="0.25">
      <c r="A44" s="65" t="s">
        <v>66</v>
      </c>
      <c r="B44" s="65"/>
      <c r="C44" s="65"/>
      <c r="D44" s="65"/>
      <c r="E44" s="65"/>
      <c r="F44" s="65"/>
      <c r="G44" s="65"/>
      <c r="H44" s="65"/>
      <c r="I44" s="65"/>
    </row>
    <row r="45" spans="1:9" ht="29.25" customHeight="1" x14ac:dyDescent="0.25">
      <c r="A45" s="56" t="s">
        <v>36</v>
      </c>
      <c r="B45" s="56"/>
      <c r="C45" s="56"/>
      <c r="D45" s="56"/>
      <c r="E45" s="56"/>
      <c r="F45" s="56"/>
      <c r="G45" s="56"/>
      <c r="H45" s="56"/>
      <c r="I45" s="56"/>
    </row>
    <row r="46" spans="1:9" x14ac:dyDescent="0.25">
      <c r="A46" s="31"/>
    </row>
  </sheetData>
  <sheetProtection algorithmName="SHA-512" hashValue="CQkdVajCkoNmMlYCW1hSsDifZq2zYvaLpt/iDEQCvVQl7JUqtASXRJlzv+C7gt6bMq+tT4Tnrnh44NJadDnTlg==" saltValue="85bFbkFd9qRlAME4lC4jHw==" spinCount="100000" sheet="1" objects="1" scenarios="1" insertHyperlinks="0" autoFilter="0"/>
  <mergeCells count="6">
    <mergeCell ref="A44:I44"/>
    <mergeCell ref="A45:I45"/>
    <mergeCell ref="A1:I1"/>
    <mergeCell ref="A3:A4"/>
    <mergeCell ref="B3:G3"/>
    <mergeCell ref="H3:I3"/>
  </mergeCells>
  <printOptions horizontalCentered="1" verticalCentered="1"/>
  <pageMargins left="0.74803149606299213" right="0.74803149606299213" top="0.98425196850393704" bottom="0.98425196850393704" header="0.51181102362204722" footer="0.51181102362204722"/>
  <pageSetup paperSize="9" scale="67" orientation="portrait" verticalDpi="300" r:id="rId1"/>
  <headerFooter alignWithMargins="0"/>
  <colBreaks count="1" manualBreakCount="1">
    <brk id="7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olha32">
    <pageSetUpPr fitToPage="1"/>
  </sheetPr>
  <dimension ref="A1:CP45"/>
  <sheetViews>
    <sheetView showGridLines="0" zoomScaleNormal="100" workbookViewId="0">
      <selection activeCell="I49" sqref="I49"/>
    </sheetView>
  </sheetViews>
  <sheetFormatPr defaultColWidth="7" defaultRowHeight="15" x14ac:dyDescent="0.25"/>
  <cols>
    <col min="1" max="27" width="9.140625" style="23" customWidth="1"/>
    <col min="28" max="30" width="11.5703125" style="23" customWidth="1"/>
    <col min="31" max="16384" width="7" style="23"/>
  </cols>
  <sheetData>
    <row r="1" spans="1:94" s="16" customFormat="1" ht="33" customHeight="1" x14ac:dyDescent="0.25">
      <c r="A1" s="68" t="s">
        <v>41</v>
      </c>
      <c r="B1" s="68"/>
    </row>
    <row r="2" spans="1:94" s="17" customFormat="1" ht="19.5" customHeight="1" x14ac:dyDescent="0.25">
      <c r="A2" s="66" t="str">
        <f>Aeroportuárias_Cor_Dados_Graf!B1&amp; " - Investimento em Infraestruturas Aeroportuárias - Preços correntes"</f>
        <v>Norte - Investimento em Infraestruturas Aeroportuárias - Preços correntes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</row>
    <row r="3" spans="1:94" s="17" customFormat="1" ht="19.5" customHeight="1" x14ac:dyDescent="0.25"/>
    <row r="4" spans="1:94" s="20" customFormat="1" ht="30" customHeight="1" x14ac:dyDescent="0.25">
      <c r="C4" s="19"/>
      <c r="D4" s="19"/>
      <c r="F4" s="19"/>
      <c r="G4" s="19"/>
      <c r="I4" s="19"/>
      <c r="J4" s="19"/>
      <c r="L4" s="19"/>
      <c r="M4" s="19"/>
      <c r="O4" s="19"/>
      <c r="P4" s="19"/>
      <c r="R4" s="19"/>
      <c r="S4" s="19"/>
      <c r="U4" s="19"/>
      <c r="V4" s="19"/>
      <c r="X4" s="19"/>
      <c r="Y4" s="19"/>
      <c r="AA4" s="19"/>
      <c r="AB4" s="19"/>
      <c r="AD4" s="19"/>
      <c r="AE4" s="19"/>
      <c r="AG4" s="19"/>
      <c r="AH4" s="19"/>
      <c r="AJ4" s="19"/>
      <c r="AK4" s="19"/>
      <c r="AM4" s="19"/>
      <c r="AN4" s="19"/>
      <c r="AP4" s="19"/>
      <c r="AQ4" s="19"/>
      <c r="AS4" s="19"/>
      <c r="AT4" s="19"/>
      <c r="AV4" s="19"/>
      <c r="AW4" s="19"/>
      <c r="AY4" s="19"/>
      <c r="AZ4" s="19"/>
      <c r="BB4" s="19"/>
      <c r="BC4" s="19"/>
      <c r="BE4" s="19"/>
      <c r="BF4" s="19"/>
      <c r="BH4" s="19"/>
      <c r="BI4" s="19"/>
      <c r="BK4" s="19"/>
      <c r="BL4" s="19"/>
      <c r="BN4" s="19"/>
      <c r="BO4" s="19"/>
      <c r="BQ4" s="19"/>
      <c r="BR4" s="19"/>
      <c r="BT4" s="19"/>
      <c r="BU4" s="19"/>
      <c r="BW4" s="19"/>
      <c r="BX4" s="19"/>
      <c r="BZ4" s="19"/>
      <c r="CA4" s="19"/>
      <c r="CC4" s="19"/>
      <c r="CD4" s="19"/>
      <c r="CF4" s="19"/>
      <c r="CG4" s="19"/>
      <c r="CI4" s="19"/>
      <c r="CJ4" s="19"/>
      <c r="CL4" s="19"/>
      <c r="CM4" s="19"/>
      <c r="CO4" s="19"/>
      <c r="CP4" s="19"/>
    </row>
    <row r="5" spans="1:94" ht="20.100000000000001" customHeight="1" x14ac:dyDescent="0.25"/>
    <row r="6" spans="1:94" ht="20.100000000000001" customHeight="1" x14ac:dyDescent="0.25"/>
    <row r="7" spans="1:94" ht="20.100000000000001" customHeight="1" x14ac:dyDescent="0.25"/>
    <row r="8" spans="1:94" ht="20.100000000000001" customHeight="1" x14ac:dyDescent="0.25"/>
    <row r="9" spans="1:94" ht="20.100000000000001" customHeight="1" x14ac:dyDescent="0.25"/>
    <row r="10" spans="1:94" ht="20.100000000000001" customHeight="1" x14ac:dyDescent="0.25"/>
    <row r="11" spans="1:94" ht="20.100000000000001" customHeight="1" x14ac:dyDescent="0.25"/>
    <row r="12" spans="1:94" ht="20.100000000000001" customHeight="1" x14ac:dyDescent="0.25"/>
    <row r="13" spans="1:94" ht="20.100000000000001" customHeight="1" x14ac:dyDescent="0.25"/>
    <row r="14" spans="1:94" ht="20.100000000000001" customHeight="1" x14ac:dyDescent="0.25"/>
    <row r="15" spans="1:94" ht="20.100000000000001" customHeight="1" x14ac:dyDescent="0.25"/>
    <row r="16" spans="1:94" ht="20.100000000000001" customHeight="1" x14ac:dyDescent="0.25"/>
    <row r="17" ht="20.100000000000001" customHeight="1" x14ac:dyDescent="0.25"/>
    <row r="18" ht="20.100000000000001" customHeight="1" x14ac:dyDescent="0.25"/>
    <row r="19" ht="20.100000000000001" customHeight="1" x14ac:dyDescent="0.25"/>
    <row r="20" ht="20.100000000000001" customHeight="1" x14ac:dyDescent="0.25"/>
    <row r="21" ht="20.100000000000001" customHeight="1" x14ac:dyDescent="0.25"/>
    <row r="22" ht="20.100000000000001" customHeight="1" x14ac:dyDescent="0.25"/>
    <row r="23" ht="20.100000000000001" customHeight="1" x14ac:dyDescent="0.25"/>
    <row r="24" ht="20.100000000000001" customHeight="1" x14ac:dyDescent="0.25"/>
    <row r="25" ht="20.100000000000001" customHeight="1" x14ac:dyDescent="0.25"/>
    <row r="26" ht="20.100000000000001" customHeight="1" x14ac:dyDescent="0.25"/>
    <row r="27" ht="20.100000000000001" customHeight="1" x14ac:dyDescent="0.25"/>
    <row r="28" ht="20.100000000000001" customHeight="1" x14ac:dyDescent="0.25"/>
    <row r="29" ht="20.100000000000001" customHeight="1" x14ac:dyDescent="0.25"/>
    <row r="30" ht="20.100000000000001" customHeight="1" x14ac:dyDescent="0.25"/>
    <row r="31" ht="20.100000000000001" customHeight="1" x14ac:dyDescent="0.25"/>
    <row r="32" ht="20.100000000000001" customHeight="1" x14ac:dyDescent="0.25"/>
    <row r="33" spans="1:24" ht="20.100000000000001" customHeight="1" x14ac:dyDescent="0.25"/>
    <row r="34" spans="1:24" ht="20.100000000000001" customHeight="1" x14ac:dyDescent="0.25"/>
    <row r="35" spans="1:24" ht="20.100000000000001" customHeight="1" x14ac:dyDescent="0.25"/>
    <row r="36" spans="1:24" ht="20.100000000000001" customHeight="1" x14ac:dyDescent="0.25"/>
    <row r="37" spans="1:24" ht="20.100000000000001" customHeight="1" x14ac:dyDescent="0.25"/>
    <row r="38" spans="1:24" ht="20.100000000000001" customHeight="1" x14ac:dyDescent="0.25"/>
    <row r="39" spans="1:24" ht="20.100000000000001" customHeight="1" x14ac:dyDescent="0.25"/>
    <row r="40" spans="1:24" ht="20.100000000000001" customHeight="1" x14ac:dyDescent="0.25"/>
    <row r="41" spans="1:24" ht="20.100000000000001" customHeight="1" x14ac:dyDescent="0.25"/>
    <row r="42" spans="1:24" ht="20.100000000000001" customHeight="1" x14ac:dyDescent="0.25"/>
    <row r="43" spans="1:24" ht="3" customHeight="1" x14ac:dyDescent="0.25"/>
    <row r="44" spans="1:24" ht="76.5" customHeight="1" x14ac:dyDescent="0.25">
      <c r="A44" s="56" t="s">
        <v>66</v>
      </c>
      <c r="B44" s="56"/>
      <c r="C44" s="56"/>
      <c r="D44" s="56"/>
      <c r="E44" s="56"/>
      <c r="F44" s="56"/>
      <c r="G44" s="56"/>
      <c r="H44" s="56"/>
      <c r="I44" s="56"/>
      <c r="J44" s="56"/>
      <c r="K44" s="56"/>
      <c r="L44" s="56"/>
      <c r="M44" s="56"/>
      <c r="N44" s="56"/>
      <c r="O44" s="56"/>
      <c r="P44" s="56"/>
      <c r="Q44" s="56"/>
      <c r="R44" s="56"/>
      <c r="S44" s="56"/>
      <c r="T44" s="56"/>
      <c r="U44" s="56"/>
      <c r="V44" s="56"/>
      <c r="W44" s="56"/>
      <c r="X44" s="56"/>
    </row>
    <row r="45" spans="1:24" ht="29.25" customHeight="1" x14ac:dyDescent="0.25"/>
  </sheetData>
  <sheetProtection algorithmName="SHA-512" hashValue="AmqL1HQ+voTSk3Ki4wL8S5nrE8C3xrIqf95QKl2uynbrN56oOZsXI0Mguhqp2wjSWvPYsEnu0q3utgaTQesP5Q==" saltValue="KzVMgXiE3NxNCdRtHILQ7A==" spinCount="100000" sheet="1" objects="1" scenarios="1" insertHyperlinks="0" autoFilter="0"/>
  <mergeCells count="3">
    <mergeCell ref="A2:Y2"/>
    <mergeCell ref="A44:X44"/>
    <mergeCell ref="A1:B1"/>
  </mergeCells>
  <printOptions horizontalCentered="1" verticalCentered="1"/>
  <pageMargins left="0.74803149606299213" right="0.74803149606299213" top="0.98425196850393704" bottom="0.98425196850393704" header="0.51181102362204722" footer="0.51181102362204722"/>
  <pageSetup paperSize="9" scale="53" orientation="landscape" verticalDpi="3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5057" r:id="rId4" name="Drop Down 1">
              <controlPr defaultSize="0" autoLine="0" autoPict="0">
                <anchor moveWithCells="1">
                  <from>
                    <xdr:col>2</xdr:col>
                    <xdr:colOff>0</xdr:colOff>
                    <xdr:row>0</xdr:row>
                    <xdr:rowOff>38100</xdr:rowOff>
                  </from>
                  <to>
                    <xdr:col>3</xdr:col>
                    <xdr:colOff>561975</xdr:colOff>
                    <xdr:row>0</xdr:row>
                    <xdr:rowOff>285750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24"/>
  <dimension ref="A1:R42"/>
  <sheetViews>
    <sheetView workbookViewId="0"/>
  </sheetViews>
  <sheetFormatPr defaultRowHeight="15" x14ac:dyDescent="0.25"/>
  <cols>
    <col min="2" max="2" width="21" bestFit="1" customWidth="1"/>
    <col min="16" max="16" width="12.140625" bestFit="1" customWidth="1"/>
    <col min="17" max="17" width="10.140625" bestFit="1" customWidth="1"/>
    <col min="18" max="18" width="11.140625" bestFit="1" customWidth="1"/>
  </cols>
  <sheetData>
    <row r="1" spans="1:18" x14ac:dyDescent="0.25">
      <c r="A1" s="41">
        <v>1</v>
      </c>
      <c r="B1" t="str">
        <f>VLOOKUP(A1,$A$5:$B$10,2,FALSE)</f>
        <v>Norte</v>
      </c>
      <c r="E1">
        <f>A1+1</f>
        <v>2</v>
      </c>
      <c r="P1">
        <v>7</v>
      </c>
      <c r="Q1">
        <v>8</v>
      </c>
      <c r="R1">
        <v>10</v>
      </c>
    </row>
    <row r="2" spans="1:18" x14ac:dyDescent="0.25">
      <c r="D2" s="55" t="s">
        <v>42</v>
      </c>
      <c r="E2" s="55"/>
      <c r="G2" s="55" t="s">
        <v>43</v>
      </c>
      <c r="H2" s="55"/>
      <c r="J2" s="55" t="s">
        <v>44</v>
      </c>
      <c r="K2" s="55"/>
      <c r="M2" s="55" t="s">
        <v>45</v>
      </c>
      <c r="N2" s="55"/>
    </row>
    <row r="4" spans="1:18" x14ac:dyDescent="0.25">
      <c r="D4" s="32"/>
      <c r="E4" s="2" t="str">
        <f>HLOOKUP(B1,'Ferroviárias Const NUTS II Tab'!$B$4:$J$42,1,FALSE)</f>
        <v>Norte</v>
      </c>
      <c r="G4" s="32"/>
      <c r="H4" s="2" t="str">
        <f>E4</f>
        <v>Norte</v>
      </c>
      <c r="J4" s="32"/>
      <c r="K4" s="2" t="str">
        <f>H4</f>
        <v>Norte</v>
      </c>
      <c r="M4" s="32"/>
      <c r="N4" s="2" t="str">
        <f>K4</f>
        <v>Norte</v>
      </c>
      <c r="P4" s="2" t="s">
        <v>34</v>
      </c>
      <c r="Q4" s="2" t="s">
        <v>39</v>
      </c>
      <c r="R4" s="2" t="s">
        <v>40</v>
      </c>
    </row>
    <row r="5" spans="1:18" x14ac:dyDescent="0.25">
      <c r="A5">
        <v>1</v>
      </c>
      <c r="B5" t="s">
        <v>0</v>
      </c>
      <c r="D5" s="22">
        <v>1978</v>
      </c>
      <c r="E5" t="str">
        <f>VLOOKUP($D5,'Ferroviárias Const NUTS II Tab'!$A$5:$J$100,E$1,FALSE)</f>
        <v/>
      </c>
      <c r="G5" s="22">
        <v>1978</v>
      </c>
      <c r="H5" s="3" t="str">
        <f>IF(SUM(E5)=0,"",E5/P5)</f>
        <v/>
      </c>
      <c r="J5" s="22">
        <v>1978</v>
      </c>
      <c r="K5" s="3" t="str">
        <f>IF(SUM(E5)=0,"",E5/Q5)</f>
        <v/>
      </c>
      <c r="M5" s="22">
        <v>1978</v>
      </c>
      <c r="N5" s="3" t="str">
        <f>IF(SUM(E5)=0,"",E5/R5)</f>
        <v/>
      </c>
      <c r="P5" s="1">
        <f>VLOOKUP($D5,'Ferroviárias Const NUTS II Tab'!$A$5:$J$100,P$1,FALSE)</f>
        <v>160052.38081548252</v>
      </c>
      <c r="Q5" s="1">
        <f>VLOOKUP($D5,'Ferroviárias Const NUTS II Tab'!$A$5:$J$100,Q$1,FALSE)</f>
        <v>15511900</v>
      </c>
      <c r="R5" s="1">
        <f>VLOOKUP($D5,'Ferroviárias Const NUTS II Tab'!$A$5:$J$100,R$1,FALSE)</f>
        <v>77474400</v>
      </c>
    </row>
    <row r="6" spans="1:18" x14ac:dyDescent="0.25">
      <c r="A6">
        <v>2</v>
      </c>
      <c r="B6" t="s">
        <v>1</v>
      </c>
      <c r="D6" s="22">
        <v>1979</v>
      </c>
      <c r="E6" t="str">
        <f>VLOOKUP($D6,'Ferroviárias Const NUTS II Tab'!$A$5:$J$100,E$1,FALSE)</f>
        <v/>
      </c>
      <c r="G6" s="22">
        <v>1979</v>
      </c>
      <c r="H6" s="3" t="str">
        <f t="shared" ref="H6:H42" si="0">IF(SUM(E6)=0,"",E6/P6)</f>
        <v/>
      </c>
      <c r="J6" s="22">
        <v>1979</v>
      </c>
      <c r="K6" s="3" t="str">
        <f t="shared" ref="K6:K42" si="1">IF(SUM(E6)=0,"",E6/Q6)</f>
        <v/>
      </c>
      <c r="M6" s="22">
        <v>1979</v>
      </c>
      <c r="N6" s="3" t="str">
        <f t="shared" ref="N6:N42" si="2">IF(SUM(E6)=0,"",E6/R6)</f>
        <v/>
      </c>
      <c r="P6" s="1">
        <f>VLOOKUP(D6,'Ferroviárias Const NUTS II Tab'!$A$5:$J$100,7,FALSE)</f>
        <v>126339.13478630013</v>
      </c>
      <c r="Q6" s="1">
        <f>VLOOKUP($D6,'Ferroviárias Const NUTS II Tab'!$A$5:$J$100,Q$1,FALSE)</f>
        <v>17608000</v>
      </c>
      <c r="R6" s="1">
        <f>VLOOKUP($D6,'Ferroviárias Const NUTS II Tab'!$A$5:$J$100,R$1,FALSE)</f>
        <v>82975900</v>
      </c>
    </row>
    <row r="7" spans="1:18" x14ac:dyDescent="0.25">
      <c r="A7">
        <v>3</v>
      </c>
      <c r="B7" t="s">
        <v>35</v>
      </c>
      <c r="D7" s="22">
        <v>1980</v>
      </c>
      <c r="E7">
        <f>VLOOKUP($D7,'Ferroviárias Const NUTS II Tab'!$A$5:$J$100,E$1,FALSE)</f>
        <v>10854.609318399469</v>
      </c>
      <c r="G7" s="22">
        <v>1980</v>
      </c>
      <c r="H7" s="3">
        <f t="shared" si="0"/>
        <v>0.18491762736562239</v>
      </c>
      <c r="J7" s="22">
        <v>1980</v>
      </c>
      <c r="K7" s="3">
        <f t="shared" si="1"/>
        <v>6.520381396510806E-4</v>
      </c>
      <c r="M7" s="22">
        <v>1980</v>
      </c>
      <c r="N7" s="3">
        <f t="shared" si="2"/>
        <v>1.2486738409116704E-4</v>
      </c>
      <c r="P7" s="1">
        <f>VLOOKUP(D7,'Ferroviárias Const NUTS II Tab'!$A$5:$J$100,7,FALSE)</f>
        <v>58699.700364084514</v>
      </c>
      <c r="Q7" s="1">
        <f>VLOOKUP($D7,'Ferroviárias Const NUTS II Tab'!$A$5:$J$100,Q$1,FALSE)</f>
        <v>16647200</v>
      </c>
      <c r="R7" s="1">
        <f>VLOOKUP($D7,'Ferroviárias Const NUTS II Tab'!$A$5:$J$100,R$1,FALSE)</f>
        <v>86929100</v>
      </c>
    </row>
    <row r="8" spans="1:18" x14ac:dyDescent="0.25">
      <c r="A8">
        <v>4</v>
      </c>
      <c r="B8" t="s">
        <v>2</v>
      </c>
      <c r="D8" s="22">
        <v>1981</v>
      </c>
      <c r="E8">
        <f>VLOOKUP($D8,'Ferroviárias Const NUTS II Tab'!$A$5:$J$100,E$1,FALSE)</f>
        <v>8249.3886813086665</v>
      </c>
      <c r="G8" s="22">
        <v>1981</v>
      </c>
      <c r="H8" s="3">
        <f t="shared" si="0"/>
        <v>0.12008740920780689</v>
      </c>
      <c r="J8" s="22">
        <v>1981</v>
      </c>
      <c r="K8" s="3">
        <f t="shared" si="1"/>
        <v>4.3166560345089458E-4</v>
      </c>
      <c r="M8" s="22">
        <v>1981</v>
      </c>
      <c r="N8" s="3">
        <f t="shared" si="2"/>
        <v>9.2878021082156041E-5</v>
      </c>
      <c r="P8" s="1">
        <f>VLOOKUP(D8,'Ferroviárias Const NUTS II Tab'!$A$5:$J$100,7,FALSE)</f>
        <v>68694.867644562139</v>
      </c>
      <c r="Q8" s="1">
        <f>VLOOKUP($D8,'Ferroviárias Const NUTS II Tab'!$A$5:$J$100,Q$1,FALSE)</f>
        <v>19110600</v>
      </c>
      <c r="R8" s="1">
        <f>VLOOKUP($D8,'Ferroviárias Const NUTS II Tab'!$A$5:$J$100,R$1,FALSE)</f>
        <v>88819600</v>
      </c>
    </row>
    <row r="9" spans="1:18" x14ac:dyDescent="0.25">
      <c r="A9">
        <v>5</v>
      </c>
      <c r="B9" t="s">
        <v>3</v>
      </c>
      <c r="D9" s="22">
        <v>1982</v>
      </c>
      <c r="E9">
        <f>VLOOKUP($D9,'Ferroviárias Const NUTS II Tab'!$A$5:$J$100,E$1,FALSE)</f>
        <v>13603.124777001884</v>
      </c>
      <c r="G9" s="22">
        <v>1982</v>
      </c>
      <c r="H9" s="3">
        <f t="shared" si="0"/>
        <v>0.13213652831144293</v>
      </c>
      <c r="J9" s="22">
        <v>1982</v>
      </c>
      <c r="K9" s="3">
        <f t="shared" si="1"/>
        <v>6.9779295580814501E-4</v>
      </c>
      <c r="M9" s="22">
        <v>1982</v>
      </c>
      <c r="N9" s="3">
        <f t="shared" si="2"/>
        <v>1.4991155901964806E-4</v>
      </c>
      <c r="P9" s="1">
        <f>VLOOKUP(D9,'Ferroviárias Const NUTS II Tab'!$A$5:$J$100,7,FALSE)</f>
        <v>102947.49643292892</v>
      </c>
      <c r="Q9" s="1">
        <f>VLOOKUP($D9,'Ferroviárias Const NUTS II Tab'!$A$5:$J$100,Q$1,FALSE)</f>
        <v>19494500</v>
      </c>
      <c r="R9" s="1">
        <f>VLOOKUP($D9,'Ferroviárias Const NUTS II Tab'!$A$5:$J$100,R$1,FALSE)</f>
        <v>90741000</v>
      </c>
    </row>
    <row r="10" spans="1:18" x14ac:dyDescent="0.25">
      <c r="A10">
        <v>6</v>
      </c>
      <c r="B10" t="s">
        <v>34</v>
      </c>
      <c r="D10" s="22">
        <v>1983</v>
      </c>
      <c r="E10">
        <f>VLOOKUP($D10,'Ferroviárias Const NUTS II Tab'!$A$5:$J$100,E$1,FALSE)</f>
        <v>14330.77191283293</v>
      </c>
      <c r="G10" s="22">
        <v>1983</v>
      </c>
      <c r="H10" s="3">
        <f t="shared" si="0"/>
        <v>0.18073948547761215</v>
      </c>
      <c r="J10" s="22">
        <v>1983</v>
      </c>
      <c r="K10" s="3">
        <f t="shared" si="1"/>
        <v>7.5544794188861985E-4</v>
      </c>
      <c r="M10" s="22">
        <v>1983</v>
      </c>
      <c r="N10" s="3">
        <f t="shared" si="2"/>
        <v>1.56410543149008E-4</v>
      </c>
      <c r="P10" s="1">
        <f>VLOOKUP(D10,'Ferroviárias Const NUTS II Tab'!$A$5:$J$100,7,FALSE)</f>
        <v>79289.657569640782</v>
      </c>
      <c r="Q10" s="1">
        <f>VLOOKUP($D10,'Ferroviárias Const NUTS II Tab'!$A$5:$J$100,Q$1,FALSE)</f>
        <v>18969900</v>
      </c>
      <c r="R10" s="1">
        <f>VLOOKUP($D10,'Ferroviárias Const NUTS II Tab'!$A$5:$J$100,R$1,FALSE)</f>
        <v>91622800</v>
      </c>
    </row>
    <row r="11" spans="1:18" x14ac:dyDescent="0.25">
      <c r="D11" s="22">
        <v>1984</v>
      </c>
      <c r="E11">
        <f>VLOOKUP($D11,'Ferroviárias Const NUTS II Tab'!$A$5:$J$100,E$1,FALSE)</f>
        <v>17011.074487786813</v>
      </c>
      <c r="G11" s="22">
        <v>1984</v>
      </c>
      <c r="H11" s="3">
        <f t="shared" si="0"/>
        <v>0.26748615489723709</v>
      </c>
      <c r="J11" s="22">
        <v>1984</v>
      </c>
      <c r="K11" s="3">
        <f t="shared" si="1"/>
        <v>1.0179932549661773E-3</v>
      </c>
      <c r="M11" s="22">
        <v>1984</v>
      </c>
      <c r="N11" s="3">
        <f t="shared" si="2"/>
        <v>1.8761897211797313E-4</v>
      </c>
      <c r="P11" s="1">
        <f>VLOOKUP(D11,'Ferroviárias Const NUTS II Tab'!$A$5:$J$100,7,FALSE)</f>
        <v>63596.093391533228</v>
      </c>
      <c r="Q11" s="1">
        <f>VLOOKUP($D11,'Ferroviárias Const NUTS II Tab'!$A$5:$J$100,Q$1,FALSE)</f>
        <v>16710400.000000002</v>
      </c>
      <c r="R11" s="1">
        <f>VLOOKUP($D11,'Ferroviárias Const NUTS II Tab'!$A$5:$J$100,R$1,FALSE)</f>
        <v>90668200</v>
      </c>
    </row>
    <row r="12" spans="1:18" x14ac:dyDescent="0.25">
      <c r="D12" s="22">
        <v>1985</v>
      </c>
      <c r="E12">
        <f>VLOOKUP($D12,'Ferroviárias Const NUTS II Tab'!$A$5:$J$100,E$1,FALSE)</f>
        <v>19133.421252050946</v>
      </c>
      <c r="G12" s="22">
        <v>1985</v>
      </c>
      <c r="H12" s="3">
        <f t="shared" si="0"/>
        <v>0.21651265533822972</v>
      </c>
      <c r="J12" s="22">
        <v>1985</v>
      </c>
      <c r="K12" s="3">
        <f t="shared" si="1"/>
        <v>1.1551277930952821E-3</v>
      </c>
      <c r="M12" s="22">
        <v>1985</v>
      </c>
      <c r="N12" s="3">
        <f t="shared" si="2"/>
        <v>2.0762915633916335E-4</v>
      </c>
      <c r="P12" s="1">
        <f>VLOOKUP(D12,'Ferroviárias Const NUTS II Tab'!$A$5:$J$100,7,FALSE)</f>
        <v>88370.914033460431</v>
      </c>
      <c r="Q12" s="1">
        <f>VLOOKUP($D12,'Ferroviárias Const NUTS II Tab'!$A$5:$J$100,Q$1,FALSE)</f>
        <v>16563900.000000002</v>
      </c>
      <c r="R12" s="1">
        <f>VLOOKUP($D12,'Ferroviárias Const NUTS II Tab'!$A$5:$J$100,R$1,FALSE)</f>
        <v>92151900</v>
      </c>
    </row>
    <row r="13" spans="1:18" x14ac:dyDescent="0.25">
      <c r="D13" s="22">
        <v>1986</v>
      </c>
      <c r="E13">
        <f>VLOOKUP($D13,'Ferroviárias Const NUTS II Tab'!$A$5:$J$100,E$1,FALSE)</f>
        <v>27656.188276069486</v>
      </c>
      <c r="G13" s="22">
        <v>1986</v>
      </c>
      <c r="H13" s="3">
        <f t="shared" si="0"/>
        <v>0.22492713500504774</v>
      </c>
      <c r="J13" s="22">
        <v>1986</v>
      </c>
      <c r="K13" s="3">
        <f t="shared" si="1"/>
        <v>1.5756985520530482E-3</v>
      </c>
      <c r="M13" s="22">
        <v>1986</v>
      </c>
      <c r="N13" s="3">
        <f t="shared" si="2"/>
        <v>2.9047200619327859E-4</v>
      </c>
      <c r="P13" s="1">
        <f>VLOOKUP(D13,'Ferroviárias Const NUTS II Tab'!$A$5:$J$100,7,FALSE)</f>
        <v>122956.2110211773</v>
      </c>
      <c r="Q13" s="1">
        <f>VLOOKUP($D13,'Ferroviárias Const NUTS II Tab'!$A$5:$J$100,Q$1,FALSE)</f>
        <v>17551700</v>
      </c>
      <c r="R13" s="1">
        <f>VLOOKUP($D13,'Ferroviárias Const NUTS II Tab'!$A$5:$J$100,R$1,FALSE)</f>
        <v>95211200</v>
      </c>
    </row>
    <row r="14" spans="1:18" x14ac:dyDescent="0.25">
      <c r="D14" s="22">
        <v>1987</v>
      </c>
      <c r="E14">
        <f>VLOOKUP($D14,'Ferroviárias Const NUTS II Tab'!$A$5:$J$100,E$1,FALSE)</f>
        <v>30800.698089557402</v>
      </c>
      <c r="G14" s="22">
        <v>1987</v>
      </c>
      <c r="H14" s="3">
        <f t="shared" si="0"/>
        <v>0.21270207194735608</v>
      </c>
      <c r="J14" s="22">
        <v>1987</v>
      </c>
      <c r="K14" s="3">
        <f t="shared" si="1"/>
        <v>1.4385589557399723E-3</v>
      </c>
      <c r="M14" s="22">
        <v>1987</v>
      </c>
      <c r="N14" s="3">
        <f t="shared" si="2"/>
        <v>3.0055941905091148E-4</v>
      </c>
      <c r="P14" s="1">
        <f>VLOOKUP(D14,'Ferroviárias Const NUTS II Tab'!$A$5:$J$100,7,FALSE)</f>
        <v>144806.76096648743</v>
      </c>
      <c r="Q14" s="1">
        <f>VLOOKUP($D14,'Ferroviárias Const NUTS II Tab'!$A$5:$J$100,Q$1,FALSE)</f>
        <v>21410800</v>
      </c>
      <c r="R14" s="1">
        <f>VLOOKUP($D14,'Ferroviárias Const NUTS II Tab'!$A$5:$J$100,R$1,FALSE)</f>
        <v>102477900</v>
      </c>
    </row>
    <row r="15" spans="1:18" x14ac:dyDescent="0.25">
      <c r="D15" s="22">
        <v>1988</v>
      </c>
      <c r="E15">
        <f>VLOOKUP($D15,'Ferroviárias Const NUTS II Tab'!$A$5:$J$100,E$1,FALSE)</f>
        <v>36892.858255319865</v>
      </c>
      <c r="G15" s="22">
        <v>1988</v>
      </c>
      <c r="H15" s="3">
        <f t="shared" si="0"/>
        <v>0.22501807031597687</v>
      </c>
      <c r="J15" s="22">
        <v>1988</v>
      </c>
      <c r="K15" s="3">
        <f t="shared" si="1"/>
        <v>1.4943034653213927E-3</v>
      </c>
      <c r="M15" s="22">
        <v>1988</v>
      </c>
      <c r="N15" s="3">
        <f t="shared" si="2"/>
        <v>3.4175812787118381E-4</v>
      </c>
      <c r="P15" s="1">
        <f>VLOOKUP(D15,'Ferroviárias Const NUTS II Tab'!$A$5:$J$100,7,FALSE)</f>
        <v>163955.09126673182</v>
      </c>
      <c r="Q15" s="1">
        <f>VLOOKUP($D15,'Ferroviárias Const NUTS II Tab'!$A$5:$J$100,Q$1,FALSE)</f>
        <v>24689000</v>
      </c>
      <c r="R15" s="1">
        <f>VLOOKUP($D15,'Ferroviárias Const NUTS II Tab'!$A$5:$J$100,R$1,FALSE)</f>
        <v>107950200</v>
      </c>
    </row>
    <row r="16" spans="1:18" x14ac:dyDescent="0.25">
      <c r="D16" s="22">
        <v>1989</v>
      </c>
      <c r="E16">
        <f>VLOOKUP($D16,'Ferroviárias Const NUTS II Tab'!$A$5:$J$100,E$1,FALSE)</f>
        <v>43073.542391984964</v>
      </c>
      <c r="G16" s="22">
        <v>1989</v>
      </c>
      <c r="H16" s="3">
        <f t="shared" si="0"/>
        <v>0.28204300784773711</v>
      </c>
      <c r="J16" s="22">
        <v>1989</v>
      </c>
      <c r="K16" s="3">
        <f t="shared" si="1"/>
        <v>1.6871339644185786E-3</v>
      </c>
      <c r="M16" s="22">
        <v>1989</v>
      </c>
      <c r="N16" s="3">
        <f t="shared" si="2"/>
        <v>3.7413773765594633E-4</v>
      </c>
      <c r="P16" s="1">
        <f>VLOOKUP(D16,'Ferroviárias Const NUTS II Tab'!$A$5:$J$100,7,FALSE)</f>
        <v>152719.76682094709</v>
      </c>
      <c r="Q16" s="1">
        <f>VLOOKUP($D16,'Ferroviárias Const NUTS II Tab'!$A$5:$J$100,Q$1,FALSE)</f>
        <v>25530600</v>
      </c>
      <c r="R16" s="1">
        <f>VLOOKUP($D16,'Ferroviárias Const NUTS II Tab'!$A$5:$J$100,R$1,FALSE)</f>
        <v>115127500</v>
      </c>
    </row>
    <row r="17" spans="4:18" x14ac:dyDescent="0.25">
      <c r="D17" s="22">
        <v>1990</v>
      </c>
      <c r="E17">
        <f>VLOOKUP($D17,'Ferroviárias Const NUTS II Tab'!$A$5:$J$100,E$1,FALSE)</f>
        <v>28326.454601803278</v>
      </c>
      <c r="G17" s="22">
        <v>1990</v>
      </c>
      <c r="H17" s="3">
        <f t="shared" si="0"/>
        <v>0.14991624128005843</v>
      </c>
      <c r="J17" s="22">
        <v>1990</v>
      </c>
      <c r="K17" s="3">
        <f t="shared" si="1"/>
        <v>1.0369153891867369E-3</v>
      </c>
      <c r="M17" s="22">
        <v>1990</v>
      </c>
      <c r="N17" s="3">
        <f t="shared" si="2"/>
        <v>2.2811574076271929E-4</v>
      </c>
      <c r="P17" s="1">
        <f>VLOOKUP(D17,'Ferroviárias Const NUTS II Tab'!$A$5:$J$100,7,FALSE)</f>
        <v>188948.5379298341</v>
      </c>
      <c r="Q17" s="1">
        <f>VLOOKUP($D17,'Ferroviárias Const NUTS II Tab'!$A$5:$J$100,Q$1,FALSE)</f>
        <v>27318000</v>
      </c>
      <c r="R17" s="1">
        <f>VLOOKUP($D17,'Ferroviárias Const NUTS II Tab'!$A$5:$J$100,R$1,FALSE)</f>
        <v>124175800</v>
      </c>
    </row>
    <row r="18" spans="4:18" x14ac:dyDescent="0.25">
      <c r="D18" s="22">
        <v>1991</v>
      </c>
      <c r="E18">
        <f>VLOOKUP($D18,'Ferroviárias Const NUTS II Tab'!$A$5:$J$100,E$1,FALSE)</f>
        <v>51572.033568460938</v>
      </c>
      <c r="G18" s="22">
        <v>1991</v>
      </c>
      <c r="H18" s="3">
        <f t="shared" si="0"/>
        <v>0.17113003255031048</v>
      </c>
      <c r="J18" s="22">
        <v>1991</v>
      </c>
      <c r="K18" s="3">
        <f t="shared" si="1"/>
        <v>1.8025498790120074E-3</v>
      </c>
      <c r="M18" s="22">
        <v>1991</v>
      </c>
      <c r="N18" s="3">
        <f t="shared" si="2"/>
        <v>4.0177526377653029E-4</v>
      </c>
      <c r="P18" s="1">
        <f>VLOOKUP(D18,'Ferroviárias Const NUTS II Tab'!$A$5:$J$100,7,FALSE)</f>
        <v>301361.67684827204</v>
      </c>
      <c r="Q18" s="1">
        <f>VLOOKUP($D18,'Ferroviárias Const NUTS II Tab'!$A$5:$J$100,Q$1,FALSE)</f>
        <v>28610600</v>
      </c>
      <c r="R18" s="1">
        <f>VLOOKUP($D18,'Ferroviárias Const NUTS II Tab'!$A$5:$J$100,R$1,FALSE)</f>
        <v>128360400</v>
      </c>
    </row>
    <row r="19" spans="4:18" x14ac:dyDescent="0.25">
      <c r="D19" s="22">
        <v>1992</v>
      </c>
      <c r="E19">
        <f>VLOOKUP($D19,'Ferroviárias Const NUTS II Tab'!$A$5:$J$100,E$1,FALSE)</f>
        <v>56934.280434249762</v>
      </c>
      <c r="G19" s="22">
        <v>1992</v>
      </c>
      <c r="H19" s="3">
        <f t="shared" si="0"/>
        <v>0.16957831558688713</v>
      </c>
      <c r="J19" s="22">
        <v>1992</v>
      </c>
      <c r="K19" s="3">
        <f t="shared" si="1"/>
        <v>1.8455615016953306E-3</v>
      </c>
      <c r="M19" s="22">
        <v>1992</v>
      </c>
      <c r="N19" s="3">
        <f t="shared" si="2"/>
        <v>4.3008803892370309E-4</v>
      </c>
      <c r="P19" s="1">
        <f>VLOOKUP(D19,'Ferroviárias Const NUTS II Tab'!$A$5:$J$100,7,FALSE)</f>
        <v>335740.33470734791</v>
      </c>
      <c r="Q19" s="1">
        <f>VLOOKUP($D19,'Ferroviárias Const NUTS II Tab'!$A$5:$J$100,Q$1,FALSE)</f>
        <v>30849300</v>
      </c>
      <c r="R19" s="1">
        <f>VLOOKUP($D19,'Ferroviárias Const NUTS II Tab'!$A$5:$J$100,R$1,FALSE)</f>
        <v>132378200.00000001</v>
      </c>
    </row>
    <row r="20" spans="4:18" x14ac:dyDescent="0.25">
      <c r="D20" s="22">
        <v>1993</v>
      </c>
      <c r="E20">
        <f>VLOOKUP($D20,'Ferroviárias Const NUTS II Tab'!$A$5:$J$100,E$1,FALSE)</f>
        <v>73460.520191090385</v>
      </c>
      <c r="G20" s="22">
        <v>1993</v>
      </c>
      <c r="H20" s="3">
        <f t="shared" si="0"/>
        <v>0.18035129363456714</v>
      </c>
      <c r="J20" s="22">
        <v>1993</v>
      </c>
      <c r="K20" s="3">
        <f t="shared" si="1"/>
        <v>2.6179707196727874E-3</v>
      </c>
      <c r="M20" s="22">
        <v>1993</v>
      </c>
      <c r="N20" s="3">
        <f t="shared" si="2"/>
        <v>5.5876983418124673E-4</v>
      </c>
      <c r="P20" s="1">
        <f>VLOOKUP(D20,'Ferroviárias Const NUTS II Tab'!$A$5:$J$100,7,FALSE)</f>
        <v>407319.06442511111</v>
      </c>
      <c r="Q20" s="1">
        <f>VLOOKUP($D20,'Ferroviárias Const NUTS II Tab'!$A$5:$J$100,Q$1,FALSE)</f>
        <v>28060100</v>
      </c>
      <c r="R20" s="1">
        <f>VLOOKUP($D20,'Ferroviárias Const NUTS II Tab'!$A$5:$J$100,R$1,FALSE)</f>
        <v>131468299.99999999</v>
      </c>
    </row>
    <row r="21" spans="4:18" x14ac:dyDescent="0.25">
      <c r="D21" s="22">
        <v>1994</v>
      </c>
      <c r="E21">
        <f>VLOOKUP($D21,'Ferroviárias Const NUTS II Tab'!$A$5:$J$100,E$1,FALSE)</f>
        <v>73984.423609126476</v>
      </c>
      <c r="G21" s="22">
        <v>1994</v>
      </c>
      <c r="H21" s="3">
        <f t="shared" si="0"/>
        <v>0.17014251428571428</v>
      </c>
      <c r="J21" s="22">
        <v>1994</v>
      </c>
      <c r="K21" s="3">
        <f t="shared" si="1"/>
        <v>2.6222778785249231E-3</v>
      </c>
      <c r="M21" s="22">
        <v>1994</v>
      </c>
      <c r="N21" s="3">
        <f t="shared" si="2"/>
        <v>5.5449738551247821E-4</v>
      </c>
      <c r="P21" s="1">
        <f>VLOOKUP(D21,'Ferroviárias Const NUTS II Tab'!$A$5:$J$100,7,FALSE)</f>
        <v>434837.95875313715</v>
      </c>
      <c r="Q21" s="1">
        <f>VLOOKUP($D21,'Ferroviárias Const NUTS II Tab'!$A$5:$J$100,Q$1,FALSE)</f>
        <v>28213800</v>
      </c>
      <c r="R21" s="1">
        <f>VLOOKUP($D21,'Ferroviárias Const NUTS II Tab'!$A$5:$J$100,R$1,FALSE)</f>
        <v>133426100</v>
      </c>
    </row>
    <row r="22" spans="4:18" x14ac:dyDescent="0.25">
      <c r="D22" s="22">
        <v>1995</v>
      </c>
      <c r="E22">
        <f>VLOOKUP($D22,'Ferroviárias Const NUTS II Tab'!$A$5:$J$100,E$1,FALSE)</f>
        <v>42087.588849417421</v>
      </c>
      <c r="G22" s="22">
        <v>1995</v>
      </c>
      <c r="H22" s="3">
        <f t="shared" si="0"/>
        <v>0.12351251210553531</v>
      </c>
      <c r="J22" s="22">
        <v>1995</v>
      </c>
      <c r="K22" s="3">
        <f t="shared" si="1"/>
        <v>1.4312536803390255E-3</v>
      </c>
      <c r="M22" s="22">
        <v>1995</v>
      </c>
      <c r="N22" s="3">
        <f t="shared" si="2"/>
        <v>3.0832359385264251E-4</v>
      </c>
      <c r="P22" s="1">
        <f>VLOOKUP(D22,'Ferroviárias Const NUTS II Tab'!$A$5:$J$100,7,FALSE)</f>
        <v>340755.67027132981</v>
      </c>
      <c r="Q22" s="1">
        <f>VLOOKUP($D22,'Ferroviárias Const NUTS II Tab'!$A$5:$J$100,Q$1,FALSE)</f>
        <v>29406100</v>
      </c>
      <c r="R22" s="1">
        <f>VLOOKUP($D22,'Ferroviárias Const NUTS II Tab'!$A$5:$J$100,R$1,FALSE)</f>
        <v>136504600</v>
      </c>
    </row>
    <row r="23" spans="4:18" x14ac:dyDescent="0.25">
      <c r="D23" s="22">
        <v>1996</v>
      </c>
      <c r="E23">
        <f>VLOOKUP($D23,'Ferroviárias Const NUTS II Tab'!$A$5:$J$100,E$1,FALSE)</f>
        <v>104635.40137090633</v>
      </c>
      <c r="G23" s="22">
        <v>1996</v>
      </c>
      <c r="H23" s="3">
        <f t="shared" si="0"/>
        <v>0.21120597929113011</v>
      </c>
      <c r="J23" s="22">
        <v>1996</v>
      </c>
      <c r="K23" s="3">
        <f t="shared" si="1"/>
        <v>3.3850429577370693E-3</v>
      </c>
      <c r="M23" s="22">
        <v>1996</v>
      </c>
      <c r="N23" s="3">
        <f t="shared" si="2"/>
        <v>7.406358350066771E-4</v>
      </c>
      <c r="P23" s="1">
        <f>VLOOKUP(D23,'Ferroviárias Const NUTS II Tab'!$A$5:$J$100,7,FALSE)</f>
        <v>495418.74582383398</v>
      </c>
      <c r="Q23" s="1">
        <f>VLOOKUP($D23,'Ferroviárias Const NUTS II Tab'!$A$5:$J$100,Q$1,FALSE)</f>
        <v>30911100</v>
      </c>
      <c r="R23" s="1">
        <f>VLOOKUP($D23,'Ferroviárias Const NUTS II Tab'!$A$5:$J$100,R$1,FALSE)</f>
        <v>141277800</v>
      </c>
    </row>
    <row r="24" spans="4:18" x14ac:dyDescent="0.25">
      <c r="D24" s="22">
        <v>1997</v>
      </c>
      <c r="E24">
        <f>VLOOKUP($D24,'Ferroviárias Const NUTS II Tab'!$A$5:$J$100,E$1,FALSE)</f>
        <v>85752.150315271792</v>
      </c>
      <c r="G24" s="22">
        <v>1997</v>
      </c>
      <c r="H24" s="3">
        <f t="shared" si="0"/>
        <v>0.12203928128023381</v>
      </c>
      <c r="J24" s="22">
        <v>1997</v>
      </c>
      <c r="K24" s="3">
        <f t="shared" si="1"/>
        <v>2.4279875620861705E-3</v>
      </c>
      <c r="M24" s="22">
        <v>1997</v>
      </c>
      <c r="N24" s="3">
        <f t="shared" si="2"/>
        <v>5.8124834994185493E-4</v>
      </c>
      <c r="P24" s="1">
        <f>VLOOKUP(D24,'Ferroviárias Const NUTS II Tab'!$A$5:$J$100,7,FALSE)</f>
        <v>702660.23706221802</v>
      </c>
      <c r="Q24" s="1">
        <f>VLOOKUP($D24,'Ferroviárias Const NUTS II Tab'!$A$5:$J$100,Q$1,FALSE)</f>
        <v>35318200</v>
      </c>
      <c r="R24" s="1">
        <f>VLOOKUP($D24,'Ferroviárias Const NUTS II Tab'!$A$5:$J$100,R$1,FALSE)</f>
        <v>147531000</v>
      </c>
    </row>
    <row r="25" spans="4:18" x14ac:dyDescent="0.25">
      <c r="D25" s="22">
        <v>1998</v>
      </c>
      <c r="E25">
        <f>VLOOKUP($D25,'Ferroviárias Const NUTS II Tab'!$A$5:$J$100,E$1,FALSE)</f>
        <v>134787.42038448778</v>
      </c>
      <c r="G25" s="22">
        <v>1998</v>
      </c>
      <c r="H25" s="3">
        <f t="shared" si="0"/>
        <v>0.16599958515472465</v>
      </c>
      <c r="J25" s="22">
        <v>1998</v>
      </c>
      <c r="K25" s="3">
        <f t="shared" si="1"/>
        <v>3.4153919929579544E-3</v>
      </c>
      <c r="M25" s="22">
        <v>1998</v>
      </c>
      <c r="N25" s="3">
        <f t="shared" si="2"/>
        <v>8.7184393044576717E-4</v>
      </c>
      <c r="P25" s="1">
        <f>VLOOKUP(D25,'Ferroviárias Const NUTS II Tab'!$A$5:$J$100,7,FALSE)</f>
        <v>811974.44113402639</v>
      </c>
      <c r="Q25" s="1">
        <f>VLOOKUP($D25,'Ferroviárias Const NUTS II Tab'!$A$5:$J$100,Q$1,FALSE)</f>
        <v>39464700</v>
      </c>
      <c r="R25" s="1">
        <f>VLOOKUP($D25,'Ferroviárias Const NUTS II Tab'!$A$5:$J$100,R$1,FALSE)</f>
        <v>154600400</v>
      </c>
    </row>
    <row r="26" spans="4:18" x14ac:dyDescent="0.25">
      <c r="D26" s="22">
        <v>1999</v>
      </c>
      <c r="E26">
        <f>VLOOKUP($D26,'Ferroviárias Const NUTS II Tab'!$A$5:$J$100,E$1,FALSE)</f>
        <v>177534.29290069948</v>
      </c>
      <c r="G26" s="22">
        <v>1999</v>
      </c>
      <c r="H26" s="3">
        <f t="shared" si="0"/>
        <v>0.23200005939761439</v>
      </c>
      <c r="J26" s="22">
        <v>1999</v>
      </c>
      <c r="K26" s="3">
        <f t="shared" si="1"/>
        <v>4.2407591499266546E-3</v>
      </c>
      <c r="M26" s="22">
        <v>1999</v>
      </c>
      <c r="N26" s="3">
        <f t="shared" si="2"/>
        <v>1.1053640764471526E-3</v>
      </c>
      <c r="P26" s="1">
        <f>VLOOKUP(D26,'Ferroviárias Const NUTS II Tab'!$A$5:$J$100,7,FALSE)</f>
        <v>765233.82520532678</v>
      </c>
      <c r="Q26" s="1">
        <f>VLOOKUP($D26,'Ferroviárias Const NUTS II Tab'!$A$5:$J$100,Q$1,FALSE)</f>
        <v>41863800</v>
      </c>
      <c r="R26" s="1">
        <f>VLOOKUP($D26,'Ferroviárias Const NUTS II Tab'!$A$5:$J$100,R$1,FALSE)</f>
        <v>160611600</v>
      </c>
    </row>
    <row r="27" spans="4:18" x14ac:dyDescent="0.25">
      <c r="D27" s="22">
        <v>2000</v>
      </c>
      <c r="E27">
        <f>VLOOKUP($D27,'Ferroviárias Const NUTS II Tab'!$A$5:$J$100,E$1,FALSE)</f>
        <v>163203.56093450615</v>
      </c>
      <c r="G27" s="22">
        <v>2000</v>
      </c>
      <c r="H27" s="3">
        <f t="shared" si="0"/>
        <v>0.22037129596992761</v>
      </c>
      <c r="J27" s="22">
        <v>2000</v>
      </c>
      <c r="K27" s="3">
        <f t="shared" si="1"/>
        <v>3.7459502601566779E-3</v>
      </c>
      <c r="M27" s="22">
        <v>2000</v>
      </c>
      <c r="N27" s="3">
        <f t="shared" si="2"/>
        <v>9.7905668827206961E-4</v>
      </c>
      <c r="P27" s="1">
        <f>VLOOKUP(D27,'Ferroviárias Const NUTS II Tab'!$A$5:$J$100,7,FALSE)</f>
        <v>740584.47683121718</v>
      </c>
      <c r="Q27" s="1">
        <f>VLOOKUP($D27,'Ferroviárias Const NUTS II Tab'!$A$5:$J$100,Q$1,FALSE)</f>
        <v>43568000</v>
      </c>
      <c r="R27" s="1">
        <f>VLOOKUP($D27,'Ferroviárias Const NUTS II Tab'!$A$5:$J$100,R$1,FALSE)</f>
        <v>166694700</v>
      </c>
    </row>
    <row r="28" spans="4:18" x14ac:dyDescent="0.25">
      <c r="D28" s="22">
        <v>2001</v>
      </c>
      <c r="E28">
        <f>VLOOKUP($D28,'Ferroviárias Const NUTS II Tab'!$A$5:$J$100,E$1,FALSE)</f>
        <v>169619.85556102562</v>
      </c>
      <c r="G28" s="22">
        <v>2001</v>
      </c>
      <c r="H28" s="3">
        <f t="shared" si="0"/>
        <v>0.28706878557306731</v>
      </c>
      <c r="J28" s="22">
        <v>2001</v>
      </c>
      <c r="K28" s="3">
        <f t="shared" si="1"/>
        <v>3.8561447967696205E-3</v>
      </c>
      <c r="M28" s="22">
        <v>2001</v>
      </c>
      <c r="N28" s="3">
        <f t="shared" si="2"/>
        <v>9.981507864579599E-4</v>
      </c>
      <c r="P28" s="1">
        <f>VLOOKUP(D28,'Ferroviárias Const NUTS II Tab'!$A$5:$J$100,7,FALSE)</f>
        <v>590868.33569319732</v>
      </c>
      <c r="Q28" s="1">
        <f>VLOOKUP($D28,'Ferroviárias Const NUTS II Tab'!$A$5:$J$100,Q$1,FALSE)</f>
        <v>43986900</v>
      </c>
      <c r="R28" s="1">
        <f>VLOOKUP($D28,'Ferroviárias Const NUTS II Tab'!$A$5:$J$100,R$1,FALSE)</f>
        <v>169934100</v>
      </c>
    </row>
    <row r="29" spans="4:18" x14ac:dyDescent="0.25">
      <c r="D29" s="22">
        <v>2002</v>
      </c>
      <c r="E29">
        <f>VLOOKUP($D29,'Ferroviárias Const NUTS II Tab'!$A$5:$J$100,E$1,FALSE)</f>
        <v>251943.43198046664</v>
      </c>
      <c r="G29" s="22">
        <v>2002</v>
      </c>
      <c r="H29" s="3">
        <f t="shared" si="0"/>
        <v>0.33898100306443907</v>
      </c>
      <c r="J29" s="22">
        <v>2002</v>
      </c>
      <c r="K29" s="3">
        <f t="shared" si="1"/>
        <v>5.9280249593054802E-3</v>
      </c>
      <c r="M29" s="22">
        <v>2002</v>
      </c>
      <c r="N29" s="3">
        <f t="shared" si="2"/>
        <v>1.4712841411959592E-3</v>
      </c>
      <c r="P29" s="1">
        <f>VLOOKUP(D29,'Ferroviárias Const NUTS II Tab'!$A$5:$J$100,7,FALSE)</f>
        <v>743237.61421100376</v>
      </c>
      <c r="Q29" s="1">
        <f>VLOOKUP($D29,'Ferroviárias Const NUTS II Tab'!$A$5:$J$100,Q$1,FALSE)</f>
        <v>42500400</v>
      </c>
      <c r="R29" s="1">
        <f>VLOOKUP($D29,'Ferroviárias Const NUTS II Tab'!$A$5:$J$100,R$1,FALSE)</f>
        <v>171240500</v>
      </c>
    </row>
    <row r="30" spans="4:18" x14ac:dyDescent="0.25">
      <c r="D30" s="22">
        <v>2003</v>
      </c>
      <c r="E30">
        <f>VLOOKUP($D30,'Ferroviárias Const NUTS II Tab'!$A$5:$J$100,E$1,FALSE)</f>
        <v>349333.98063125624</v>
      </c>
      <c r="G30" s="22">
        <v>2003</v>
      </c>
      <c r="H30" s="3">
        <f t="shared" si="0"/>
        <v>0.37046584661676618</v>
      </c>
      <c r="J30" s="22">
        <v>2003</v>
      </c>
      <c r="K30" s="3">
        <f t="shared" si="1"/>
        <v>8.8683029153964511E-3</v>
      </c>
      <c r="M30" s="22">
        <v>2003</v>
      </c>
      <c r="N30" s="3">
        <f t="shared" si="2"/>
        <v>2.0592568570252925E-3</v>
      </c>
      <c r="P30" s="1">
        <f>VLOOKUP(D30,'Ferroviárias Const NUTS II Tab'!$A$5:$J$100,7,FALSE)</f>
        <v>942958.66628869006</v>
      </c>
      <c r="Q30" s="1">
        <f>VLOOKUP($D30,'Ferroviárias Const NUTS II Tab'!$A$5:$J$100,Q$1,FALSE)</f>
        <v>39391300</v>
      </c>
      <c r="R30" s="1">
        <f>VLOOKUP($D30,'Ferroviárias Const NUTS II Tab'!$A$5:$J$100,R$1,FALSE)</f>
        <v>169640800</v>
      </c>
    </row>
    <row r="31" spans="4:18" x14ac:dyDescent="0.25">
      <c r="D31" s="22">
        <v>2004</v>
      </c>
      <c r="E31">
        <f>VLOOKUP($D31,'Ferroviárias Const NUTS II Tab'!$A$5:$J$100,E$1,FALSE)</f>
        <v>184574.67388584345</v>
      </c>
      <c r="G31" s="22">
        <v>2004</v>
      </c>
      <c r="H31" s="3">
        <f t="shared" si="0"/>
        <v>0.28836928691497266</v>
      </c>
      <c r="J31" s="22">
        <v>2004</v>
      </c>
      <c r="K31" s="3">
        <f t="shared" si="1"/>
        <v>4.6789243052477421E-3</v>
      </c>
      <c r="M31" s="22">
        <v>2004</v>
      </c>
      <c r="N31" s="3">
        <f t="shared" si="2"/>
        <v>1.0686723362659857E-3</v>
      </c>
      <c r="P31" s="1">
        <f>VLOOKUP(D31,'Ferroviárias Const NUTS II Tab'!$A$5:$J$100,7,FALSE)</f>
        <v>640063.56523073954</v>
      </c>
      <c r="Q31" s="1">
        <f>VLOOKUP($D31,'Ferroviárias Const NUTS II Tab'!$A$5:$J$100,Q$1,FALSE)</f>
        <v>39448100</v>
      </c>
      <c r="R31" s="1">
        <f>VLOOKUP($D31,'Ferroviárias Const NUTS II Tab'!$A$5:$J$100,R$1,FALSE)</f>
        <v>172714000</v>
      </c>
    </row>
    <row r="32" spans="4:18" x14ac:dyDescent="0.25">
      <c r="D32" s="22">
        <v>2005</v>
      </c>
      <c r="E32">
        <f>VLOOKUP($D32,'Ferroviárias Const NUTS II Tab'!$A$5:$J$100,E$1,FALSE)</f>
        <v>113502.94759678755</v>
      </c>
      <c r="G32" s="22">
        <v>2005</v>
      </c>
      <c r="H32" s="3">
        <f t="shared" si="0"/>
        <v>0.21865145889705034</v>
      </c>
      <c r="J32" s="22">
        <v>2005</v>
      </c>
      <c r="K32" s="3">
        <f t="shared" si="1"/>
        <v>2.8745766782099463E-3</v>
      </c>
      <c r="M32" s="22">
        <v>2005</v>
      </c>
      <c r="N32" s="3">
        <f t="shared" si="2"/>
        <v>6.5217223793146426E-4</v>
      </c>
      <c r="P32" s="1">
        <f>VLOOKUP(D32,'Ferroviárias Const NUTS II Tab'!$A$5:$J$100,7,FALSE)</f>
        <v>519104.460447388</v>
      </c>
      <c r="Q32" s="1">
        <f>VLOOKUP($D32,'Ferroviárias Const NUTS II Tab'!$A$5:$J$100,Q$1,FALSE)</f>
        <v>39485100</v>
      </c>
      <c r="R32" s="1">
        <f>VLOOKUP($D32,'Ferroviárias Const NUTS II Tab'!$A$5:$J$100,R$1,FALSE)</f>
        <v>174038300</v>
      </c>
    </row>
    <row r="33" spans="4:18" x14ac:dyDescent="0.25">
      <c r="D33" s="22">
        <v>2006</v>
      </c>
      <c r="E33">
        <f>VLOOKUP($D33,'Ferroviárias Const NUTS II Tab'!$A$5:$J$100,E$1,FALSE)</f>
        <v>85843.271767810016</v>
      </c>
      <c r="G33" s="22">
        <v>2006</v>
      </c>
      <c r="H33" s="3">
        <f t="shared" si="0"/>
        <v>0.23688861105870665</v>
      </c>
      <c r="J33" s="22">
        <v>2006</v>
      </c>
      <c r="K33" s="3">
        <f t="shared" si="1"/>
        <v>2.1926201570281732E-3</v>
      </c>
      <c r="M33" s="22">
        <v>2006</v>
      </c>
      <c r="N33" s="3">
        <f t="shared" si="2"/>
        <v>4.8570040130886297E-4</v>
      </c>
      <c r="P33" s="1">
        <f>VLOOKUP(D33,'Ferroviárias Const NUTS II Tab'!$A$5:$J$100,7,FALSE)</f>
        <v>362378.21389621811</v>
      </c>
      <c r="Q33" s="1">
        <f>VLOOKUP($D33,'Ferroviárias Const NUTS II Tab'!$A$5:$J$100,Q$1,FALSE)</f>
        <v>39151000</v>
      </c>
      <c r="R33" s="1">
        <f>VLOOKUP($D33,'Ferroviárias Const NUTS II Tab'!$A$5:$J$100,R$1,FALSE)</f>
        <v>176741200</v>
      </c>
    </row>
    <row r="34" spans="4:18" x14ac:dyDescent="0.25">
      <c r="D34" s="22">
        <v>2007</v>
      </c>
      <c r="E34">
        <f>VLOOKUP($D34,'Ferroviárias Const NUTS II Tab'!$A$5:$J$100,E$1,FALSE)</f>
        <v>108212.53258532927</v>
      </c>
      <c r="G34" s="22">
        <v>2007</v>
      </c>
      <c r="H34" s="3">
        <f t="shared" si="0"/>
        <v>0.29800741893655602</v>
      </c>
      <c r="J34" s="22">
        <v>2007</v>
      </c>
      <c r="K34" s="3">
        <f t="shared" si="1"/>
        <v>2.6808239875073521E-3</v>
      </c>
      <c r="M34" s="22">
        <v>2007</v>
      </c>
      <c r="N34" s="3">
        <f t="shared" si="2"/>
        <v>5.9737875270130371E-4</v>
      </c>
      <c r="P34" s="1">
        <f>VLOOKUP(D34,'Ferroviárias Const NUTS II Tab'!$A$5:$J$100,7,FALSE)</f>
        <v>363120.26382258313</v>
      </c>
      <c r="Q34" s="1">
        <f>VLOOKUP($D34,'Ferroviárias Const NUTS II Tab'!$A$5:$J$100,Q$1,FALSE)</f>
        <v>40365400</v>
      </c>
      <c r="R34" s="1">
        <f>VLOOKUP($D34,'Ferroviárias Const NUTS II Tab'!$A$5:$J$100,R$1,FALSE)</f>
        <v>181145600</v>
      </c>
    </row>
    <row r="35" spans="4:18" x14ac:dyDescent="0.25">
      <c r="D35" s="22">
        <v>2008</v>
      </c>
      <c r="E35">
        <f>VLOOKUP($D35,'Ferroviárias Const NUTS II Tab'!$A$5:$J$100,E$1,FALSE)</f>
        <v>173271.99512367079</v>
      </c>
      <c r="G35" s="22">
        <v>2008</v>
      </c>
      <c r="H35" s="3">
        <f t="shared" si="0"/>
        <v>0.36346851667035596</v>
      </c>
      <c r="J35" s="22">
        <v>2008</v>
      </c>
      <c r="K35" s="3">
        <f t="shared" si="1"/>
        <v>4.2768002271703588E-3</v>
      </c>
      <c r="M35" s="22">
        <v>2008</v>
      </c>
      <c r="N35" s="3">
        <f t="shared" si="2"/>
        <v>9.5463192591162412E-4</v>
      </c>
      <c r="P35" s="1">
        <f>VLOOKUP(D35,'Ferroviárias Const NUTS II Tab'!$A$5:$J$100,7,FALSE)</f>
        <v>476718.02969614021</v>
      </c>
      <c r="Q35" s="1">
        <f>VLOOKUP($D35,'Ferroviárias Const NUTS II Tab'!$A$5:$J$100,Q$1,FALSE)</f>
        <v>40514400</v>
      </c>
      <c r="R35" s="1">
        <f>VLOOKUP($D35,'Ferroviárias Const NUTS II Tab'!$A$5:$J$100,R$1,FALSE)</f>
        <v>181506600</v>
      </c>
    </row>
    <row r="36" spans="4:18" x14ac:dyDescent="0.25">
      <c r="D36" s="22">
        <v>2009</v>
      </c>
      <c r="E36">
        <f>VLOOKUP($D36,'Ferroviárias Const NUTS II Tab'!$A$5:$J$100,E$1,FALSE)</f>
        <v>114619.20704830381</v>
      </c>
      <c r="G36" s="22">
        <v>2009</v>
      </c>
      <c r="H36" s="3">
        <f t="shared" si="0"/>
        <v>0.2480556140262945</v>
      </c>
      <c r="J36" s="22">
        <v>2009</v>
      </c>
      <c r="K36" s="3">
        <f t="shared" si="1"/>
        <v>3.060813651406211E-3</v>
      </c>
      <c r="M36" s="22">
        <v>2009</v>
      </c>
      <c r="N36" s="3">
        <f t="shared" si="2"/>
        <v>6.5087124362754947E-4</v>
      </c>
      <c r="P36" s="1">
        <f>VLOOKUP(D36,'Ferroviárias Const NUTS II Tab'!$A$5:$J$100,7,FALSE)</f>
        <v>462070.60258734517</v>
      </c>
      <c r="Q36" s="1">
        <f>VLOOKUP($D36,'Ferroviárias Const NUTS II Tab'!$A$5:$J$100,Q$1,FALSE)</f>
        <v>37447300</v>
      </c>
      <c r="R36" s="1">
        <f>VLOOKUP($D36,'Ferroviárias Const NUTS II Tab'!$A$5:$J$100,R$1,FALSE)</f>
        <v>176101200</v>
      </c>
    </row>
    <row r="37" spans="4:18" x14ac:dyDescent="0.25">
      <c r="D37" s="22">
        <v>2010</v>
      </c>
      <c r="E37">
        <f>VLOOKUP($D37,'Ferroviárias Const NUTS II Tab'!$A$5:$J$100,E$1,FALSE)</f>
        <v>94720.404169723639</v>
      </c>
      <c r="G37" s="22">
        <v>2010</v>
      </c>
      <c r="H37" s="3">
        <f t="shared" si="0"/>
        <v>0.2093101865117781</v>
      </c>
      <c r="J37" s="22">
        <v>2010</v>
      </c>
      <c r="K37" s="3">
        <f t="shared" si="1"/>
        <v>2.553461639463205E-3</v>
      </c>
      <c r="M37" s="22">
        <v>2010</v>
      </c>
      <c r="N37" s="3">
        <f t="shared" si="2"/>
        <v>5.2785259962798386E-4</v>
      </c>
      <c r="P37" s="1">
        <f>VLOOKUP(D37,'Ferroviárias Const NUTS II Tab'!$A$5:$J$100,7,FALSE)</f>
        <v>452536.04589566222</v>
      </c>
      <c r="Q37" s="1">
        <f>VLOOKUP($D37,'Ferroviárias Const NUTS II Tab'!$A$5:$J$100,Q$1,FALSE)</f>
        <v>37094900</v>
      </c>
      <c r="R37" s="1">
        <f>VLOOKUP($D37,'Ferroviárias Const NUTS II Tab'!$A$5:$J$100,R$1,FALSE)</f>
        <v>179444800</v>
      </c>
    </row>
    <row r="38" spans="4:18" x14ac:dyDescent="0.25">
      <c r="D38" s="22">
        <v>2011</v>
      </c>
      <c r="E38">
        <f>VLOOKUP($D38,'Ferroviárias Const NUTS II Tab'!$A$5:$J$100,E$1,FALSE)</f>
        <v>33126</v>
      </c>
      <c r="G38" s="22">
        <v>2011</v>
      </c>
      <c r="H38" s="3">
        <f t="shared" si="0"/>
        <v>9.9443853211254304E-2</v>
      </c>
      <c r="J38" s="22">
        <v>2011</v>
      </c>
      <c r="K38" s="3">
        <f t="shared" si="1"/>
        <v>1.0207754269408785E-3</v>
      </c>
      <c r="M38" s="22">
        <v>2011</v>
      </c>
      <c r="N38" s="3">
        <f t="shared" si="2"/>
        <v>1.8803791411084735E-4</v>
      </c>
      <c r="P38" s="1">
        <f>VLOOKUP(D38,'Ferroviárias Const NUTS II Tab'!$A$5:$J$100,7,FALSE)</f>
        <v>333112.59499999997</v>
      </c>
      <c r="Q38" s="1">
        <f>VLOOKUP($D38,'Ferroviárias Const NUTS II Tab'!$A$5:$J$100,Q$1,FALSE)</f>
        <v>32451800</v>
      </c>
      <c r="R38" s="1">
        <f>VLOOKUP($D38,'Ferroviárias Const NUTS II Tab'!$A$5:$J$100,R$1,FALSE)</f>
        <v>176166600</v>
      </c>
    </row>
    <row r="39" spans="4:18" x14ac:dyDescent="0.25">
      <c r="D39" s="22">
        <v>2012</v>
      </c>
      <c r="E39" t="str">
        <f>VLOOKUP($D39,'Ferroviárias Const NUTS II Tab'!$A$5:$J$100,E$1,FALSE)</f>
        <v/>
      </c>
      <c r="G39" s="22">
        <v>2012</v>
      </c>
      <c r="H39" s="3" t="str">
        <f t="shared" si="0"/>
        <v/>
      </c>
      <c r="J39" s="22">
        <v>2012</v>
      </c>
      <c r="K39" s="3" t="str">
        <f t="shared" si="1"/>
        <v/>
      </c>
      <c r="M39" s="22">
        <v>2012</v>
      </c>
      <c r="N39" s="3" t="str">
        <f t="shared" si="2"/>
        <v/>
      </c>
      <c r="P39" s="1">
        <f>VLOOKUP(D39,'Ferroviárias Const NUTS II Tab'!$A$5:$J$100,7,FALSE)</f>
        <v>87376.844657408525</v>
      </c>
      <c r="Q39" s="1">
        <f>VLOOKUP($D39,'Ferroviárias Const NUTS II Tab'!$A$5:$J$100,Q$1,FALSE)</f>
        <v>27057700</v>
      </c>
      <c r="R39" s="1">
        <f>VLOOKUP($D39,'Ferroviárias Const NUTS II Tab'!$A$5:$J$100,R$1,FALSE)</f>
        <v>169070100</v>
      </c>
    </row>
    <row r="40" spans="4:18" x14ac:dyDescent="0.25">
      <c r="D40" s="22">
        <v>2013</v>
      </c>
      <c r="E40" t="str">
        <f>VLOOKUP($D40,'Ferroviárias Const NUTS II Tab'!$A$5:$J$100,E$1,FALSE)</f>
        <v/>
      </c>
      <c r="G40" s="22">
        <v>2013</v>
      </c>
      <c r="H40" s="3" t="str">
        <f t="shared" si="0"/>
        <v/>
      </c>
      <c r="J40" s="22">
        <v>2013</v>
      </c>
      <c r="K40" s="3" t="str">
        <f t="shared" si="1"/>
        <v/>
      </c>
      <c r="M40" s="22">
        <v>2013</v>
      </c>
      <c r="N40" s="3" t="str">
        <f t="shared" si="2"/>
        <v/>
      </c>
      <c r="P40" s="1">
        <f>VLOOKUP(D40,'Ferroviárias Const NUTS II Tab'!$A$5:$J$100,7,FALSE)</f>
        <v>72651.760640076434</v>
      </c>
      <c r="Q40" s="1">
        <f>VLOOKUP($D40,'Ferroviárias Const NUTS II Tab'!$A$5:$J$100,Q$1,FALSE)</f>
        <v>25689800</v>
      </c>
      <c r="R40" s="1">
        <f>VLOOKUP($D40,'Ferroviárias Const NUTS II Tab'!$A$5:$J$100,R$1,FALSE)</f>
        <v>167159400</v>
      </c>
    </row>
    <row r="41" spans="4:18" x14ac:dyDescent="0.25">
      <c r="D41" s="22">
        <v>2014</v>
      </c>
      <c r="E41" t="str">
        <f>VLOOKUP($D41,'Ferroviárias Const NUTS II Tab'!$A$5:$J$100,E$1,FALSE)</f>
        <v/>
      </c>
      <c r="G41" s="22">
        <v>2014</v>
      </c>
      <c r="H41" s="3" t="str">
        <f t="shared" si="0"/>
        <v/>
      </c>
      <c r="J41" s="22">
        <v>2014</v>
      </c>
      <c r="K41" s="3" t="str">
        <f t="shared" si="1"/>
        <v/>
      </c>
      <c r="M41" s="22">
        <v>2014</v>
      </c>
      <c r="N41" s="3" t="str">
        <f t="shared" si="2"/>
        <v/>
      </c>
      <c r="P41" s="1">
        <f>VLOOKUP(D41,'Ferroviárias Const NUTS II Tab'!$A$5:$J$100,7,FALSE)</f>
        <v>123012.82817841413</v>
      </c>
      <c r="Q41" s="1">
        <f>VLOOKUP($D41,'Ferroviárias Const NUTS II Tab'!$A$5:$J$100,Q$1,FALSE)</f>
        <v>26413700</v>
      </c>
      <c r="R41" s="1">
        <f>VLOOKUP($D41,'Ferroviárias Const NUTS II Tab'!$A$5:$J$100,R$1,FALSE)</f>
        <v>168673500</v>
      </c>
    </row>
    <row r="42" spans="4:18" x14ac:dyDescent="0.25">
      <c r="D42" s="22">
        <v>2015</v>
      </c>
      <c r="E42" t="str">
        <f>VLOOKUP($D42,'Ferroviárias Const NUTS II Tab'!$A$5:$J$100,E$1,FALSE)</f>
        <v/>
      </c>
      <c r="G42" s="22">
        <v>2015</v>
      </c>
      <c r="H42" s="3" t="str">
        <f t="shared" si="0"/>
        <v/>
      </c>
      <c r="J42" s="22">
        <v>2015</v>
      </c>
      <c r="K42" s="3" t="str">
        <f t="shared" si="1"/>
        <v/>
      </c>
      <c r="M42" s="22">
        <v>2015</v>
      </c>
      <c r="N42" s="3" t="str">
        <f t="shared" si="2"/>
        <v/>
      </c>
      <c r="P42" s="1">
        <f>VLOOKUP(D42,'Ferroviárias Const NUTS II Tab'!$A$5:$J$100,7,FALSE)</f>
        <v>180679.50390378814</v>
      </c>
      <c r="Q42" s="1">
        <f>VLOOKUP($D42,'Ferroviárias Const NUTS II Tab'!$A$5:$J$100,Q$1,FALSE)</f>
        <v>27504700</v>
      </c>
      <c r="R42" s="1">
        <f>VLOOKUP($D42,'Ferroviárias Const NUTS II Tab'!$A$5:$J$100,R$1,FALSE)</f>
        <v>171126800</v>
      </c>
    </row>
  </sheetData>
  <sheetProtection algorithmName="SHA-512" hashValue="scUaVqkMaRhXvBtOsuUaCCq/JkdThMPVcAstL0wKzoeOQbG/zEiEuIk52Fyq1PKTH/oZ1q/hsuEdo6PS+sJMMA==" saltValue="8yvIJhqTXAyDhL9sj25ehw==" spinCount="100000" sheet="1" objects="1" scenarios="1" insertHyperlinks="0" autoFilter="0"/>
  <mergeCells count="4">
    <mergeCell ref="D2:E2"/>
    <mergeCell ref="G2:H2"/>
    <mergeCell ref="J2:K2"/>
    <mergeCell ref="M2:N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25">
    <pageSetUpPr fitToPage="1"/>
  </sheetPr>
  <dimension ref="A1:CA46"/>
  <sheetViews>
    <sheetView showGridLines="0" topLeftCell="A31" zoomScaleNormal="100" workbookViewId="0">
      <selection activeCell="A46" sqref="A46"/>
    </sheetView>
  </sheetViews>
  <sheetFormatPr defaultColWidth="7" defaultRowHeight="15" x14ac:dyDescent="0.25"/>
  <cols>
    <col min="1" max="1" width="6.7109375" style="25" bestFit="1" customWidth="1"/>
    <col min="2" max="10" width="15.140625" style="25" customWidth="1"/>
    <col min="11" max="11" width="5.7109375" style="23" customWidth="1"/>
    <col min="12" max="12" width="9.140625" style="23" customWidth="1"/>
    <col min="13" max="15" width="11.5703125" style="23" customWidth="1"/>
    <col min="16" max="16384" width="7" style="23"/>
  </cols>
  <sheetData>
    <row r="1" spans="1:79" s="16" customFormat="1" ht="33" customHeight="1" x14ac:dyDescent="0.25">
      <c r="A1" s="59" t="s">
        <v>5</v>
      </c>
      <c r="B1" s="59"/>
      <c r="C1" s="59"/>
      <c r="D1" s="59"/>
      <c r="E1" s="59"/>
      <c r="F1" s="59"/>
      <c r="G1" s="59"/>
      <c r="H1" s="59"/>
      <c r="I1" s="59"/>
      <c r="J1" s="59"/>
    </row>
    <row r="2" spans="1:79" s="17" customFormat="1" ht="19.5" customHeight="1" x14ac:dyDescent="0.25">
      <c r="B2" s="18"/>
      <c r="C2" s="18"/>
      <c r="D2" s="18"/>
      <c r="E2" s="18"/>
      <c r="F2" s="18"/>
      <c r="G2" s="26"/>
      <c r="H2" s="18"/>
      <c r="I2" s="18"/>
      <c r="J2" s="26" t="s">
        <v>63</v>
      </c>
    </row>
    <row r="3" spans="1:79" s="17" customFormat="1" ht="19.5" customHeight="1" x14ac:dyDescent="0.25">
      <c r="A3" s="60"/>
      <c r="B3" s="62" t="s">
        <v>5</v>
      </c>
      <c r="C3" s="63"/>
      <c r="D3" s="63"/>
      <c r="E3" s="63"/>
      <c r="F3" s="63"/>
      <c r="G3" s="64"/>
      <c r="H3" s="57" t="s">
        <v>38</v>
      </c>
      <c r="I3" s="58"/>
      <c r="J3" s="58"/>
    </row>
    <row r="4" spans="1:79" s="20" customFormat="1" ht="30" customHeight="1" x14ac:dyDescent="0.25">
      <c r="A4" s="61"/>
      <c r="B4" s="27" t="s">
        <v>0</v>
      </c>
      <c r="C4" s="27" t="s">
        <v>1</v>
      </c>
      <c r="D4" s="27" t="s">
        <v>35</v>
      </c>
      <c r="E4" s="27" t="s">
        <v>2</v>
      </c>
      <c r="F4" s="28" t="s">
        <v>3</v>
      </c>
      <c r="G4" s="21" t="s">
        <v>34</v>
      </c>
      <c r="H4" s="21" t="s">
        <v>39</v>
      </c>
      <c r="I4" s="21" t="s">
        <v>50</v>
      </c>
      <c r="J4" s="28" t="s">
        <v>40</v>
      </c>
      <c r="K4" s="19"/>
      <c r="L4" s="19"/>
      <c r="M4" s="19"/>
      <c r="O4" s="19"/>
      <c r="P4" s="19"/>
      <c r="R4" s="19"/>
      <c r="S4" s="19"/>
      <c r="U4" s="19"/>
      <c r="V4" s="19"/>
      <c r="X4" s="19"/>
      <c r="Y4" s="19"/>
      <c r="AA4" s="19"/>
      <c r="AB4" s="19"/>
      <c r="AD4" s="19"/>
      <c r="AE4" s="19"/>
      <c r="AG4" s="19"/>
      <c r="AH4" s="19"/>
      <c r="AJ4" s="19"/>
      <c r="AK4" s="19"/>
      <c r="AM4" s="19"/>
      <c r="AN4" s="19"/>
      <c r="AP4" s="19"/>
      <c r="AQ4" s="19"/>
      <c r="AS4" s="19"/>
      <c r="AT4" s="19"/>
      <c r="AV4" s="19"/>
      <c r="AW4" s="19"/>
      <c r="AY4" s="19"/>
      <c r="AZ4" s="19"/>
      <c r="BB4" s="19"/>
      <c r="BC4" s="19"/>
      <c r="BE4" s="19"/>
      <c r="BF4" s="19"/>
      <c r="BH4" s="19"/>
      <c r="BI4" s="19"/>
      <c r="BK4" s="19"/>
      <c r="BL4" s="19"/>
      <c r="BN4" s="19"/>
      <c r="BO4" s="19"/>
      <c r="BQ4" s="19"/>
      <c r="BR4" s="19"/>
      <c r="BT4" s="19"/>
      <c r="BU4" s="19"/>
      <c r="BW4" s="19"/>
      <c r="BX4" s="19"/>
      <c r="BZ4" s="19"/>
      <c r="CA4" s="19"/>
    </row>
    <row r="5" spans="1:79" ht="20.100000000000001" customHeight="1" x14ac:dyDescent="0.25">
      <c r="A5" s="22">
        <v>1978</v>
      </c>
      <c r="B5" s="29" t="str">
        <f>IF(SUM('Ferroviárias Cor NUTS II Tab'!B5)=0,"",'Ferroviárias Cor NUTS II Tab'!B5/'BdP_Series Longas'!$F25*100)</f>
        <v/>
      </c>
      <c r="C5" s="30" t="str">
        <f>IF(SUM('Ferroviárias Cor NUTS II Tab'!C5)=0,"",'Ferroviárias Cor NUTS II Tab'!C5/'BdP_Series Longas'!$F25*100)</f>
        <v/>
      </c>
      <c r="D5" s="30" t="str">
        <f>IF(SUM('Ferroviárias Cor NUTS II Tab'!D5)=0,"",'Ferroviárias Cor NUTS II Tab'!D5/'BdP_Series Longas'!$F25*100)</f>
        <v/>
      </c>
      <c r="E5" s="30" t="str">
        <f>IF(SUM('Ferroviárias Cor NUTS II Tab'!E5)=0,"",'Ferroviárias Cor NUTS II Tab'!E5/'BdP_Series Longas'!$F25*100)</f>
        <v/>
      </c>
      <c r="F5" s="30" t="str">
        <f>IF(SUM('Ferroviárias Cor NUTS II Tab'!F5)=0,"",'Ferroviárias Cor NUTS II Tab'!F5/'BdP_Series Longas'!$F25*100)</f>
        <v/>
      </c>
      <c r="G5" s="30">
        <f>IF(SUM('Ferroviárias Cor NUTS II Tab'!G5)=0,"",'Ferroviárias Cor NUTS II Tab'!G5/'BdP_Series Longas'!$F25*100)</f>
        <v>160052.38081548252</v>
      </c>
      <c r="H5" s="30">
        <f>'BdP_Series Longas'!B25*1000</f>
        <v>15511900</v>
      </c>
      <c r="I5" s="38">
        <f>'BdP_Series Longas'!F25</f>
        <v>9.2496728318258885</v>
      </c>
      <c r="J5" s="30">
        <f>'BdP_Series Longas'!C25*1000</f>
        <v>77474400</v>
      </c>
    </row>
    <row r="6" spans="1:79" ht="20.100000000000001" customHeight="1" x14ac:dyDescent="0.25">
      <c r="A6" s="22">
        <v>1979</v>
      </c>
      <c r="B6" s="29" t="str">
        <f>IF(SUM('Ferroviárias Cor NUTS II Tab'!B6)=0,"",'Ferroviárias Cor NUTS II Tab'!B6/'BdP_Series Longas'!$F26*100)</f>
        <v/>
      </c>
      <c r="C6" s="30" t="str">
        <f>IF(SUM('Ferroviárias Cor NUTS II Tab'!C6)=0,"",'Ferroviárias Cor NUTS II Tab'!C6/'BdP_Series Longas'!$F26*100)</f>
        <v/>
      </c>
      <c r="D6" s="30" t="str">
        <f>IF(SUM('Ferroviárias Cor NUTS II Tab'!D6)=0,"",'Ferroviárias Cor NUTS II Tab'!D6/'BdP_Series Longas'!$F26*100)</f>
        <v/>
      </c>
      <c r="E6" s="30" t="str">
        <f>IF(SUM('Ferroviárias Cor NUTS II Tab'!E6)=0,"",'Ferroviárias Cor NUTS II Tab'!E6/'BdP_Series Longas'!$F26*100)</f>
        <v/>
      </c>
      <c r="F6" s="30" t="str">
        <f>IF(SUM('Ferroviárias Cor NUTS II Tab'!F6)=0,"",'Ferroviárias Cor NUTS II Tab'!F6/'BdP_Series Longas'!$F26*100)</f>
        <v/>
      </c>
      <c r="G6" s="30">
        <f>IF(SUM('Ferroviárias Cor NUTS II Tab'!G6)=0,"",'Ferroviárias Cor NUTS II Tab'!G6/'BdP_Series Longas'!$F26*100)</f>
        <v>126339.13478630013</v>
      </c>
      <c r="H6" s="30">
        <f>'BdP_Series Longas'!B26*1000</f>
        <v>17608000</v>
      </c>
      <c r="I6" s="38">
        <f>'BdP_Series Longas'!F26</f>
        <v>11.65776919582008</v>
      </c>
      <c r="J6" s="30">
        <f>'BdP_Series Longas'!C26*1000</f>
        <v>82975900</v>
      </c>
    </row>
    <row r="7" spans="1:79" ht="20.100000000000001" customHeight="1" x14ac:dyDescent="0.25">
      <c r="A7" s="22">
        <v>1980</v>
      </c>
      <c r="B7" s="29">
        <f>IF(SUM('Ferroviárias Cor NUTS II Tab'!B7)=0,"",'Ferroviárias Cor NUTS II Tab'!B7/'BdP_Series Longas'!$F27*100)</f>
        <v>10854.609318399469</v>
      </c>
      <c r="C7" s="30">
        <f>IF(SUM('Ferroviárias Cor NUTS II Tab'!C7)=0,"",'Ferroviárias Cor NUTS II Tab'!C7/'BdP_Series Longas'!$F27*100)</f>
        <v>9565.3645334554712</v>
      </c>
      <c r="D7" s="30">
        <f>IF(SUM('Ferroviárias Cor NUTS II Tab'!D7)=0,"",'Ferroviárias Cor NUTS II Tab'!D7/'BdP_Series Longas'!$F27*100)</f>
        <v>17799.895740517135</v>
      </c>
      <c r="E7" s="30">
        <f>IF(SUM('Ferroviárias Cor NUTS II Tab'!E7)=0,"",'Ferroviárias Cor NUTS II Tab'!E7/'BdP_Series Longas'!$F27*100)</f>
        <v>18777.226464587588</v>
      </c>
      <c r="F7" s="30">
        <f>IF(SUM('Ferroviárias Cor NUTS II Tab'!F7)=0,"",'Ferroviárias Cor NUTS II Tab'!F7/'BdP_Series Longas'!$F27*100)</f>
        <v>1705.1301994420623</v>
      </c>
      <c r="G7" s="30">
        <f>IF(SUM('Ferroviárias Cor NUTS II Tab'!G7)=0,"",'Ferroviárias Cor NUTS II Tab'!G7/'BdP_Series Longas'!$F27*100)</f>
        <v>58699.700364084514</v>
      </c>
      <c r="H7" s="30">
        <f>'BdP_Series Longas'!B27*1000</f>
        <v>16647200</v>
      </c>
      <c r="I7" s="38">
        <f>'BdP_Series Longas'!F27</f>
        <v>14.427050795328942</v>
      </c>
      <c r="J7" s="30">
        <f>'BdP_Series Longas'!C27*1000</f>
        <v>86929100</v>
      </c>
    </row>
    <row r="8" spans="1:79" ht="20.100000000000001" customHeight="1" x14ac:dyDescent="0.25">
      <c r="A8" s="22">
        <v>1981</v>
      </c>
      <c r="B8" s="29">
        <f>IF(SUM('Ferroviárias Cor NUTS II Tab'!B8)=0,"",'Ferroviárias Cor NUTS II Tab'!B8/'BdP_Series Longas'!$F28*100)</f>
        <v>8249.3886813086665</v>
      </c>
      <c r="C8" s="30">
        <f>IF(SUM('Ferroviárias Cor NUTS II Tab'!C8)=0,"",'Ferroviárias Cor NUTS II Tab'!C8/'BdP_Series Longas'!$F28*100)</f>
        <v>10304.479176159664</v>
      </c>
      <c r="D8" s="30">
        <f>IF(SUM('Ferroviárias Cor NUTS II Tab'!D8)=0,"",'Ferroviárias Cor NUTS II Tab'!D8/'BdP_Series Longas'!$F28*100)</f>
        <v>26013.730246969833</v>
      </c>
      <c r="E8" s="30">
        <f>IF(SUM('Ferroviárias Cor NUTS II Tab'!E8)=0,"",'Ferroviárias Cor NUTS II Tab'!E8/'BdP_Series Longas'!$F28*100)</f>
        <v>12644.031349676479</v>
      </c>
      <c r="F8" s="30">
        <f>IF(SUM('Ferroviárias Cor NUTS II Tab'!F8)=0,"",'Ferroviárias Cor NUTS II Tab'!F8/'BdP_Series Longas'!$F28*100)</f>
        <v>11482.963273489473</v>
      </c>
      <c r="G8" s="30">
        <f>IF(SUM('Ferroviárias Cor NUTS II Tab'!G8)=0,"",'Ferroviárias Cor NUTS II Tab'!G8/'BdP_Series Longas'!$F28*100)</f>
        <v>68694.867644562139</v>
      </c>
      <c r="H8" s="30">
        <f>'BdP_Series Longas'!B28*1000</f>
        <v>19110600</v>
      </c>
      <c r="I8" s="38">
        <f>'BdP_Series Longas'!F28</f>
        <v>17.225518822015008</v>
      </c>
      <c r="J8" s="30">
        <f>'BdP_Series Longas'!C28*1000</f>
        <v>88819600</v>
      </c>
    </row>
    <row r="9" spans="1:79" ht="20.100000000000001" customHeight="1" x14ac:dyDescent="0.25">
      <c r="A9" s="22">
        <v>1982</v>
      </c>
      <c r="B9" s="29">
        <f>IF(SUM('Ferroviárias Cor NUTS II Tab'!B9)=0,"",'Ferroviárias Cor NUTS II Tab'!B9/'BdP_Series Longas'!$F29*100)</f>
        <v>13603.124777001884</v>
      </c>
      <c r="C9" s="30">
        <f>IF(SUM('Ferroviárias Cor NUTS II Tab'!C9)=0,"",'Ferroviárias Cor NUTS II Tab'!C9/'BdP_Series Longas'!$F29*100)</f>
        <v>31623.042076558439</v>
      </c>
      <c r="D9" s="30">
        <f>IF(SUM('Ferroviárias Cor NUTS II Tab'!D9)=0,"",'Ferroviárias Cor NUTS II Tab'!D9/'BdP_Series Longas'!$F29*100)</f>
        <v>41832.838065140932</v>
      </c>
      <c r="E9" s="30">
        <f>IF(SUM('Ferroviárias Cor NUTS II Tab'!E9)=0,"",'Ferroviárias Cor NUTS II Tab'!E9/'BdP_Series Longas'!$F29*100)</f>
        <v>13528.600718691065</v>
      </c>
      <c r="F9" s="30">
        <f>IF(SUM('Ferroviárias Cor NUTS II Tab'!F9)=0,"",'Ferroviárias Cor NUTS II Tab'!F9/'BdP_Series Longas'!$F29*100)</f>
        <v>2354.9602426219481</v>
      </c>
      <c r="G9" s="30">
        <f>IF(SUM('Ferroviárias Cor NUTS II Tab'!G9)=0,"",'Ferroviárias Cor NUTS II Tab'!G9/'BdP_Series Longas'!$F29*100)</f>
        <v>102947.49643292892</v>
      </c>
      <c r="H9" s="30">
        <f>'BdP_Series Longas'!B29*1000</f>
        <v>19494500</v>
      </c>
      <c r="I9" s="38">
        <f>'BdP_Series Longas'!F29</f>
        <v>20.127728333632565</v>
      </c>
      <c r="J9" s="30">
        <f>'BdP_Series Longas'!C29*1000</f>
        <v>90741000</v>
      </c>
    </row>
    <row r="10" spans="1:79" ht="20.100000000000001" customHeight="1" x14ac:dyDescent="0.25">
      <c r="A10" s="22">
        <v>1983</v>
      </c>
      <c r="B10" s="29">
        <f>IF(SUM('Ferroviárias Cor NUTS II Tab'!B10)=0,"",'Ferroviárias Cor NUTS II Tab'!B10/'BdP_Series Longas'!$F30*100)</f>
        <v>14330.77191283293</v>
      </c>
      <c r="C10" s="30">
        <f>IF(SUM('Ferroviárias Cor NUTS II Tab'!C10)=0,"",'Ferroviárias Cor NUTS II Tab'!C10/'BdP_Series Longas'!$F30*100)</f>
        <v>30382.993851984422</v>
      </c>
      <c r="D10" s="30">
        <f>IF(SUM('Ferroviárias Cor NUTS II Tab'!D10)=0,"",'Ferroviárias Cor NUTS II Tab'!D10/'BdP_Series Longas'!$F30*100)</f>
        <v>21508.140120012635</v>
      </c>
      <c r="E10" s="30">
        <f>IF(SUM('Ferroviárias Cor NUTS II Tab'!E10)=0,"",'Ferroviárias Cor NUTS II Tab'!E10/'BdP_Series Longas'!$F30*100)</f>
        <v>11011.688451415939</v>
      </c>
      <c r="F10" s="30">
        <f>IF(SUM('Ferroviárias Cor NUTS II Tab'!F10)=0,"",'Ferroviárias Cor NUTS II Tab'!F10/'BdP_Series Longas'!$F30*100)</f>
        <v>2060.9471312769765</v>
      </c>
      <c r="G10" s="30">
        <f>IF(SUM('Ferroviárias Cor NUTS II Tab'!G10)=0,"",'Ferroviárias Cor NUTS II Tab'!G10/'BdP_Series Longas'!$F30*100)</f>
        <v>79289.657569640782</v>
      </c>
      <c r="H10" s="30">
        <f>'BdP_Series Longas'!B30*1000</f>
        <v>18969900</v>
      </c>
      <c r="I10" s="38">
        <f>'BdP_Series Longas'!F30</f>
        <v>25.037032351251192</v>
      </c>
      <c r="J10" s="30">
        <f>'BdP_Series Longas'!C30*1000</f>
        <v>91622800</v>
      </c>
    </row>
    <row r="11" spans="1:79" ht="20.100000000000001" customHeight="1" x14ac:dyDescent="0.25">
      <c r="A11" s="22">
        <v>1984</v>
      </c>
      <c r="B11" s="29">
        <f>IF(SUM('Ferroviárias Cor NUTS II Tab'!B11)=0,"",'Ferroviárias Cor NUTS II Tab'!B11/'BdP_Series Longas'!$F31*100)</f>
        <v>17011.074487786813</v>
      </c>
      <c r="C11" s="30">
        <f>IF(SUM('Ferroviárias Cor NUTS II Tab'!C11)=0,"",'Ferroviárias Cor NUTS II Tab'!C11/'BdP_Series Longas'!$F31*100)</f>
        <v>18398.802892956708</v>
      </c>
      <c r="D11" s="30">
        <f>IF(SUM('Ferroviárias Cor NUTS II Tab'!D11)=0,"",'Ferroviárias Cor NUTS II Tab'!D11/'BdP_Series Longas'!$F31*100)</f>
        <v>14580.920989531553</v>
      </c>
      <c r="E11" s="30">
        <f>IF(SUM('Ferroviárias Cor NUTS II Tab'!E11)=0,"",'Ferroviárias Cor NUTS II Tab'!E11/'BdP_Series Longas'!$F31*100)</f>
        <v>10238.568961147826</v>
      </c>
      <c r="F11" s="30">
        <f>IF(SUM('Ferroviárias Cor NUTS II Tab'!F11)=0,"",'Ferroviárias Cor NUTS II Tab'!F11/'BdP_Series Longas'!$F31*100)</f>
        <v>3368.3360820320877</v>
      </c>
      <c r="G11" s="30">
        <f>IF(SUM('Ferroviárias Cor NUTS II Tab'!G11)=0,"",'Ferroviárias Cor NUTS II Tab'!G11/'BdP_Series Longas'!$F31*100)</f>
        <v>63596.093391533228</v>
      </c>
      <c r="H11" s="30">
        <f>'BdP_Series Longas'!B31*1000</f>
        <v>16710400.000000002</v>
      </c>
      <c r="I11" s="38">
        <f>'BdP_Series Longas'!F31</f>
        <v>30.697649368058212</v>
      </c>
      <c r="J11" s="30">
        <f>'BdP_Series Longas'!C31*1000</f>
        <v>90668200</v>
      </c>
    </row>
    <row r="12" spans="1:79" ht="20.100000000000001" customHeight="1" x14ac:dyDescent="0.25">
      <c r="A12" s="22">
        <v>1985</v>
      </c>
      <c r="B12" s="29">
        <f>IF(SUM('Ferroviárias Cor NUTS II Tab'!B12)=0,"",'Ferroviárias Cor NUTS II Tab'!B12/'BdP_Series Longas'!$F32*100)</f>
        <v>19133.421252050946</v>
      </c>
      <c r="C12" s="30">
        <f>IF(SUM('Ferroviárias Cor NUTS II Tab'!C12)=0,"",'Ferroviárias Cor NUTS II Tab'!C12/'BdP_Series Longas'!$F32*100)</f>
        <v>23069.935655203913</v>
      </c>
      <c r="D12" s="30">
        <f>IF(SUM('Ferroviárias Cor NUTS II Tab'!D12)=0,"",'Ferroviárias Cor NUTS II Tab'!D12/'BdP_Series Longas'!$F32*100)</f>
        <v>24787.432686615135</v>
      </c>
      <c r="E12" s="30">
        <f>IF(SUM('Ferroviárias Cor NUTS II Tab'!E12)=0,"",'Ferroviárias Cor NUTS II Tab'!E12/'BdP_Series Longas'!$F32*100)</f>
        <v>14039.76773964377</v>
      </c>
      <c r="F12" s="30">
        <f>IF(SUM('Ferroviárias Cor NUTS II Tab'!F12)=0,"",'Ferroviárias Cor NUTS II Tab'!F12/'BdP_Series Longas'!$F32*100)</f>
        <v>7340.6887802567708</v>
      </c>
      <c r="G12" s="30">
        <f>IF(SUM('Ferroviárias Cor NUTS II Tab'!G12)=0,"",'Ferroviárias Cor NUTS II Tab'!G12/'BdP_Series Longas'!$F32*100)</f>
        <v>88370.914033460431</v>
      </c>
      <c r="H12" s="30">
        <f>'BdP_Series Longas'!B32*1000</f>
        <v>16563900.000000002</v>
      </c>
      <c r="I12" s="38">
        <f>'BdP_Series Longas'!F32</f>
        <v>35.691473626380258</v>
      </c>
      <c r="J12" s="30">
        <f>'BdP_Series Longas'!C32*1000</f>
        <v>92151900</v>
      </c>
    </row>
    <row r="13" spans="1:79" ht="20.100000000000001" customHeight="1" x14ac:dyDescent="0.25">
      <c r="A13" s="22">
        <v>1986</v>
      </c>
      <c r="B13" s="29">
        <f>IF(SUM('Ferroviárias Cor NUTS II Tab'!B13)=0,"",'Ferroviárias Cor NUTS II Tab'!B13/'BdP_Series Longas'!$F33*100)</f>
        <v>27656.188276069486</v>
      </c>
      <c r="C13" s="30">
        <f>IF(SUM('Ferroviárias Cor NUTS II Tab'!C13)=0,"",'Ferroviárias Cor NUTS II Tab'!C13/'BdP_Series Longas'!$F33*100)</f>
        <v>34782.646534809443</v>
      </c>
      <c r="D13" s="30">
        <f>IF(SUM('Ferroviárias Cor NUTS II Tab'!D13)=0,"",'Ferroviárias Cor NUTS II Tab'!D13/'BdP_Series Longas'!$F33*100)</f>
        <v>31313.682726322269</v>
      </c>
      <c r="E13" s="30">
        <f>IF(SUM('Ferroviárias Cor NUTS II Tab'!E13)=0,"",'Ferroviárias Cor NUTS II Tab'!E13/'BdP_Series Longas'!$F33*100)</f>
        <v>25386.279349211574</v>
      </c>
      <c r="F13" s="30">
        <f>IF(SUM('Ferroviárias Cor NUTS II Tab'!F13)=0,"",'Ferroviárias Cor NUTS II Tab'!F13/'BdP_Series Longas'!$F33*100)</f>
        <v>3818.3739312260996</v>
      </c>
      <c r="G13" s="30">
        <f>IF(SUM('Ferroviárias Cor NUTS II Tab'!G13)=0,"",'Ferroviárias Cor NUTS II Tab'!G13/'BdP_Series Longas'!$F33*100)</f>
        <v>122956.2110211773</v>
      </c>
      <c r="H13" s="30">
        <f>'BdP_Series Longas'!B33*1000</f>
        <v>17551700</v>
      </c>
      <c r="I13" s="38">
        <f>'BdP_Series Longas'!F33</f>
        <v>39.781331722853061</v>
      </c>
      <c r="J13" s="30">
        <f>'BdP_Series Longas'!C33*1000</f>
        <v>95211200</v>
      </c>
    </row>
    <row r="14" spans="1:79" ht="20.100000000000001" customHeight="1" x14ac:dyDescent="0.25">
      <c r="A14" s="22">
        <v>1987</v>
      </c>
      <c r="B14" s="29">
        <f>IF(SUM('Ferroviárias Cor NUTS II Tab'!B14)=0,"",'Ferroviárias Cor NUTS II Tab'!B14/'BdP_Series Longas'!$F34*100)</f>
        <v>30800.698089557402</v>
      </c>
      <c r="C14" s="30">
        <f>IF(SUM('Ferroviárias Cor NUTS II Tab'!C14)=0,"",'Ferroviárias Cor NUTS II Tab'!C14/'BdP_Series Longas'!$F34*100)</f>
        <v>40751.408108575386</v>
      </c>
      <c r="D14" s="30">
        <f>IF(SUM('Ferroviárias Cor NUTS II Tab'!D14)=0,"",'Ferroviárias Cor NUTS II Tab'!D14/'BdP_Series Longas'!$F34*100)</f>
        <v>36260.74822786999</v>
      </c>
      <c r="E14" s="30">
        <f>IF(SUM('Ferroviárias Cor NUTS II Tab'!E14)=0,"",'Ferroviárias Cor NUTS II Tab'!E14/'BdP_Series Longas'!$F34*100)</f>
        <v>32663.13044605809</v>
      </c>
      <c r="F14" s="30">
        <f>IF(SUM('Ferroviárias Cor NUTS II Tab'!F14)=0,"",'Ferroviárias Cor NUTS II Tab'!F14/'BdP_Series Longas'!$F34*100)</f>
        <v>4328.709241009682</v>
      </c>
      <c r="G14" s="30">
        <f>IF(SUM('Ferroviárias Cor NUTS II Tab'!G14)=0,"",'Ferroviárias Cor NUTS II Tab'!G14/'BdP_Series Longas'!$F34*100)</f>
        <v>144806.76096648743</v>
      </c>
      <c r="H14" s="30">
        <f>'BdP_Series Longas'!B34*1000</f>
        <v>21410800</v>
      </c>
      <c r="I14" s="38">
        <f>'BdP_Series Longas'!F34</f>
        <v>43.223046313075642</v>
      </c>
      <c r="J14" s="30">
        <f>'BdP_Series Longas'!C34*1000</f>
        <v>102477900</v>
      </c>
    </row>
    <row r="15" spans="1:79" ht="20.100000000000001" customHeight="1" x14ac:dyDescent="0.25">
      <c r="A15" s="22">
        <v>1988</v>
      </c>
      <c r="B15" s="29">
        <f>IF(SUM('Ferroviárias Cor NUTS II Tab'!B15)=0,"",'Ferroviárias Cor NUTS II Tab'!B15/'BdP_Series Longas'!$F35*100)</f>
        <v>36892.858255319865</v>
      </c>
      <c r="C15" s="30">
        <f>IF(SUM('Ferroviárias Cor NUTS II Tab'!C15)=0,"",'Ferroviárias Cor NUTS II Tab'!C15/'BdP_Series Longas'!$F35*100)</f>
        <v>43128.741853024323</v>
      </c>
      <c r="D15" s="30">
        <f>IF(SUM('Ferroviárias Cor NUTS II Tab'!D15)=0,"",'Ferroviárias Cor NUTS II Tab'!D15/'BdP_Series Longas'!$F35*100)</f>
        <v>38813.359939733542</v>
      </c>
      <c r="E15" s="30">
        <f>IF(SUM('Ferroviárias Cor NUTS II Tab'!E15)=0,"",'Ferroviárias Cor NUTS II Tab'!E15/'BdP_Series Longas'!$F35*100)</f>
        <v>33985.983562154011</v>
      </c>
      <c r="F15" s="30">
        <f>IF(SUM('Ferroviárias Cor NUTS II Tab'!F15)=0,"",'Ferroviárias Cor NUTS II Tab'!F15/'BdP_Series Longas'!$F35*100)</f>
        <v>11134.312268287315</v>
      </c>
      <c r="G15" s="30">
        <f>IF(SUM('Ferroviárias Cor NUTS II Tab'!G15)=0,"",'Ferroviárias Cor NUTS II Tab'!G15/'BdP_Series Longas'!$F35*100)</f>
        <v>163955.09126673182</v>
      </c>
      <c r="H15" s="30">
        <f>'BdP_Series Longas'!B35*1000</f>
        <v>24689000</v>
      </c>
      <c r="I15" s="38">
        <f>'BdP_Series Longas'!F35</f>
        <v>47.852079873627936</v>
      </c>
      <c r="J15" s="30">
        <f>'BdP_Series Longas'!C35*1000</f>
        <v>107950200</v>
      </c>
    </row>
    <row r="16" spans="1:79" ht="20.100000000000001" customHeight="1" x14ac:dyDescent="0.25">
      <c r="A16" s="22">
        <v>1989</v>
      </c>
      <c r="B16" s="29">
        <f>IF(SUM('Ferroviárias Cor NUTS II Tab'!B16)=0,"",'Ferroviárias Cor NUTS II Tab'!B16/'BdP_Series Longas'!$F36*100)</f>
        <v>43073.542391984964</v>
      </c>
      <c r="C16" s="30">
        <f>IF(SUM('Ferroviárias Cor NUTS II Tab'!C16)=0,"",'Ferroviárias Cor NUTS II Tab'!C16/'BdP_Series Longas'!$F36*100)</f>
        <v>43184.508202880395</v>
      </c>
      <c r="D16" s="30">
        <f>IF(SUM('Ferroviárias Cor NUTS II Tab'!D16)=0,"",'Ferroviárias Cor NUTS II Tab'!D16/'BdP_Series Longas'!$F36*100)</f>
        <v>36819.960676267998</v>
      </c>
      <c r="E16" s="30">
        <f>IF(SUM('Ferroviárias Cor NUTS II Tab'!E16)=0,"",'Ferroviárias Cor NUTS II Tab'!E16/'BdP_Series Longas'!$F36*100)</f>
        <v>20355.643581715714</v>
      </c>
      <c r="F16" s="30">
        <f>IF(SUM('Ferroviárias Cor NUTS II Tab'!F16)=0,"",'Ferroviárias Cor NUTS II Tab'!F16/'BdP_Series Longas'!$F36*100)</f>
        <v>9287.2741390106439</v>
      </c>
      <c r="G16" s="30">
        <f>IF(SUM('Ferroviárias Cor NUTS II Tab'!G16)=0,"",'Ferroviárias Cor NUTS II Tab'!G16/'BdP_Series Longas'!$F36*100)</f>
        <v>152719.76682094709</v>
      </c>
      <c r="H16" s="30">
        <f>'BdP_Series Longas'!B36*1000</f>
        <v>25530600</v>
      </c>
      <c r="I16" s="38">
        <f>'BdP_Series Longas'!F36</f>
        <v>53.169529897456393</v>
      </c>
      <c r="J16" s="30">
        <f>'BdP_Series Longas'!C36*1000</f>
        <v>115127500</v>
      </c>
    </row>
    <row r="17" spans="1:10" ht="20.100000000000001" customHeight="1" x14ac:dyDescent="0.25">
      <c r="A17" s="22">
        <v>1990</v>
      </c>
      <c r="B17" s="29">
        <f>IF(SUM('Ferroviárias Cor NUTS II Tab'!B17)=0,"",'Ferroviárias Cor NUTS II Tab'!B17/'BdP_Series Longas'!$F37*100)</f>
        <v>28326.454601803278</v>
      </c>
      <c r="C17" s="30">
        <f>IF(SUM('Ferroviárias Cor NUTS II Tab'!C17)=0,"",'Ferroviárias Cor NUTS II Tab'!C17/'BdP_Series Longas'!$F37*100)</f>
        <v>59428.472327835756</v>
      </c>
      <c r="D17" s="30">
        <f>IF(SUM('Ferroviárias Cor NUTS II Tab'!D17)=0,"",'Ferroviárias Cor NUTS II Tab'!D17/'BdP_Series Longas'!$F37*100)</f>
        <v>59507.026001162987</v>
      </c>
      <c r="E17" s="30">
        <f>IF(SUM('Ferroviárias Cor NUTS II Tab'!E17)=0,"",'Ferroviárias Cor NUTS II Tab'!E17/'BdP_Series Longas'!$F37*100)</f>
        <v>30466.605790674344</v>
      </c>
      <c r="F17" s="30">
        <f>IF(SUM('Ferroviárias Cor NUTS II Tab'!F17)=0,"",'Ferroviárias Cor NUTS II Tab'!F17/'BdP_Series Longas'!$F37*100)</f>
        <v>11217.464551130082</v>
      </c>
      <c r="G17" s="30">
        <f>IF(SUM('Ferroviárias Cor NUTS II Tab'!G17)=0,"",'Ferroviárias Cor NUTS II Tab'!G17/'BdP_Series Longas'!$F37*100)</f>
        <v>188948.5379298341</v>
      </c>
      <c r="H17" s="30">
        <f>'BdP_Series Longas'!B37*1000</f>
        <v>27318000</v>
      </c>
      <c r="I17" s="38">
        <f>'BdP_Series Longas'!F37</f>
        <v>57.285672450399005</v>
      </c>
      <c r="J17" s="30">
        <f>'BdP_Series Longas'!C37*1000</f>
        <v>124175800</v>
      </c>
    </row>
    <row r="18" spans="1:10" ht="20.100000000000001" customHeight="1" x14ac:dyDescent="0.25">
      <c r="A18" s="22">
        <v>1991</v>
      </c>
      <c r="B18" s="29">
        <f>IF(SUM('Ferroviárias Cor NUTS II Tab'!B18)=0,"",'Ferroviárias Cor NUTS II Tab'!B18/'BdP_Series Longas'!$F38*100)</f>
        <v>51572.033568460938</v>
      </c>
      <c r="C18" s="30">
        <f>IF(SUM('Ferroviárias Cor NUTS II Tab'!C18)=0,"",'Ferroviárias Cor NUTS II Tab'!C18/'BdP_Series Longas'!$F38*100)</f>
        <v>73644.24347121398</v>
      </c>
      <c r="D18" s="30">
        <f>IF(SUM('Ferroviárias Cor NUTS II Tab'!D18)=0,"",'Ferroviárias Cor NUTS II Tab'!D18/'BdP_Series Longas'!$F38*100)</f>
        <v>97125.561019038476</v>
      </c>
      <c r="E18" s="30">
        <f>IF(SUM('Ferroviárias Cor NUTS II Tab'!E18)=0,"",'Ferroviárias Cor NUTS II Tab'!E18/'BdP_Series Longas'!$F38*100)</f>
        <v>65703.93005524356</v>
      </c>
      <c r="F18" s="30">
        <f>IF(SUM('Ferroviárias Cor NUTS II Tab'!F18)=0,"",'Ferroviárias Cor NUTS II Tab'!F18/'BdP_Series Longas'!$F38*100)</f>
        <v>13315.495765420261</v>
      </c>
      <c r="G18" s="30">
        <f>IF(SUM('Ferroviárias Cor NUTS II Tab'!G18)=0,"",'Ferroviárias Cor NUTS II Tab'!G18/'BdP_Series Longas'!$F38*100)</f>
        <v>301361.67684827204</v>
      </c>
      <c r="H18" s="30">
        <f>'BdP_Series Longas'!B38*1000</f>
        <v>28610600</v>
      </c>
      <c r="I18" s="38">
        <f>'BdP_Series Longas'!F38</f>
        <v>61.24443388114895</v>
      </c>
      <c r="J18" s="30">
        <f>'BdP_Series Longas'!C38*1000</f>
        <v>128360400</v>
      </c>
    </row>
    <row r="19" spans="1:10" ht="20.100000000000001" customHeight="1" x14ac:dyDescent="0.25">
      <c r="A19" s="22">
        <v>1992</v>
      </c>
      <c r="B19" s="29">
        <f>IF(SUM('Ferroviárias Cor NUTS II Tab'!B19)=0,"",'Ferroviárias Cor NUTS II Tab'!B19/'BdP_Series Longas'!$F39*100)</f>
        <v>56934.280434249762</v>
      </c>
      <c r="C19" s="30">
        <f>IF(SUM('Ferroviárias Cor NUTS II Tab'!C19)=0,"",'Ferroviárias Cor NUTS II Tab'!C19/'BdP_Series Longas'!$F39*100)</f>
        <v>88960.010090281459</v>
      </c>
      <c r="D19" s="30">
        <f>IF(SUM('Ferroviárias Cor NUTS II Tab'!D19)=0,"",'Ferroviárias Cor NUTS II Tab'!D19/'BdP_Series Longas'!$F39*100)</f>
        <v>103441.68902426568</v>
      </c>
      <c r="E19" s="30">
        <f>IF(SUM('Ferroviárias Cor NUTS II Tab'!E19)=0,"",'Ferroviárias Cor NUTS II Tab'!E19/'BdP_Series Longas'!$F39*100)</f>
        <v>76734.152349973447</v>
      </c>
      <c r="F19" s="30">
        <f>IF(SUM('Ferroviárias Cor NUTS II Tab'!F19)=0,"",'Ferroviárias Cor NUTS II Tab'!F19/'BdP_Series Longas'!$F39*100)</f>
        <v>9672.3059561256578</v>
      </c>
      <c r="G19" s="30">
        <f>IF(SUM('Ferroviárias Cor NUTS II Tab'!G19)=0,"",'Ferroviárias Cor NUTS II Tab'!G19/'BdP_Series Longas'!$F39*100)</f>
        <v>335740.33470734791</v>
      </c>
      <c r="H19" s="30">
        <f>'BdP_Series Longas'!B39*1000</f>
        <v>30849300</v>
      </c>
      <c r="I19" s="38">
        <f>'BdP_Series Longas'!F39</f>
        <v>63.480208627100133</v>
      </c>
      <c r="J19" s="30">
        <f>'BdP_Series Longas'!C39*1000</f>
        <v>132378200.00000001</v>
      </c>
    </row>
    <row r="20" spans="1:10" ht="20.100000000000001" customHeight="1" x14ac:dyDescent="0.25">
      <c r="A20" s="22">
        <v>1993</v>
      </c>
      <c r="B20" s="29">
        <f>IF(SUM('Ferroviárias Cor NUTS II Tab'!B20)=0,"",'Ferroviárias Cor NUTS II Tab'!B20/'BdP_Series Longas'!$F40*100)</f>
        <v>73460.520191090385</v>
      </c>
      <c r="C20" s="30">
        <f>IF(SUM('Ferroviárias Cor NUTS II Tab'!C20)=0,"",'Ferroviárias Cor NUTS II Tab'!C20/'BdP_Series Longas'!$F40*100)</f>
        <v>124106.66733393207</v>
      </c>
      <c r="D20" s="30">
        <f>IF(SUM('Ferroviárias Cor NUTS II Tab'!D20)=0,"",'Ferroviárias Cor NUTS II Tab'!D20/'BdP_Series Longas'!$F40*100)</f>
        <v>107543.93044569722</v>
      </c>
      <c r="E20" s="30">
        <f>IF(SUM('Ferroviárias Cor NUTS II Tab'!E20)=0,"",'Ferroviárias Cor NUTS II Tab'!E20/'BdP_Series Longas'!$F40*100)</f>
        <v>88325.994032483213</v>
      </c>
      <c r="F20" s="30">
        <f>IF(SUM('Ferroviárias Cor NUTS II Tab'!F20)=0,"",'Ferroviárias Cor NUTS II Tab'!F20/'BdP_Series Longas'!$F40*100)</f>
        <v>13880.211124576646</v>
      </c>
      <c r="G20" s="30">
        <f>IF(SUM('Ferroviárias Cor NUTS II Tab'!G20)=0,"",'Ferroviárias Cor NUTS II Tab'!G20/'BdP_Series Longas'!$F40*100)</f>
        <v>407319.06442511111</v>
      </c>
      <c r="H20" s="30">
        <f>'BdP_Series Longas'!B40*1000</f>
        <v>28060100</v>
      </c>
      <c r="I20" s="38">
        <f>'BdP_Series Longas'!F40</f>
        <v>65.870755984476176</v>
      </c>
      <c r="J20" s="30">
        <f>'BdP_Series Longas'!C40*1000</f>
        <v>131468299.99999999</v>
      </c>
    </row>
    <row r="21" spans="1:10" ht="20.100000000000001" customHeight="1" x14ac:dyDescent="0.25">
      <c r="A21" s="22">
        <v>1994</v>
      </c>
      <c r="B21" s="29">
        <f>IF(SUM('Ferroviárias Cor NUTS II Tab'!B21)=0,"",'Ferroviárias Cor NUTS II Tab'!B21/'BdP_Series Longas'!$F41*100)</f>
        <v>73984.423609126476</v>
      </c>
      <c r="C21" s="30">
        <f>IF(SUM('Ferroviárias Cor NUTS II Tab'!C21)=0,"",'Ferroviárias Cor NUTS II Tab'!C21/'BdP_Series Longas'!$F41*100)</f>
        <v>149291.20187476292</v>
      </c>
      <c r="D21" s="30">
        <f>IF(SUM('Ferroviárias Cor NUTS II Tab'!D21)=0,"",'Ferroviárias Cor NUTS II Tab'!D21/'BdP_Series Longas'!$F41*100)</f>
        <v>102464.89357810558</v>
      </c>
      <c r="E21" s="30">
        <f>IF(SUM('Ferroviárias Cor NUTS II Tab'!E21)=0,"",'Ferroviárias Cor NUTS II Tab'!E21/'BdP_Series Longas'!$F41*100)</f>
        <v>96753.259718058092</v>
      </c>
      <c r="F21" s="30">
        <f>IF(SUM('Ferroviárias Cor NUTS II Tab'!F21)=0,"",'Ferroviárias Cor NUTS II Tab'!F21/'BdP_Series Longas'!$F41*100)</f>
        <v>12342.465469132403</v>
      </c>
      <c r="G21" s="30">
        <f>IF(SUM('Ferroviárias Cor NUTS II Tab'!G21)=0,"",'Ferroviárias Cor NUTS II Tab'!G21/'BdP_Series Longas'!$F41*100)</f>
        <v>434837.95875313715</v>
      </c>
      <c r="H21" s="30">
        <f>'BdP_Series Longas'!B41*1000</f>
        <v>28213800</v>
      </c>
      <c r="I21" s="38">
        <f>'BdP_Series Longas'!F41</f>
        <v>68.211655289255617</v>
      </c>
      <c r="J21" s="30">
        <f>'BdP_Series Longas'!C41*1000</f>
        <v>133426100</v>
      </c>
    </row>
    <row r="22" spans="1:10" ht="20.100000000000001" customHeight="1" x14ac:dyDescent="0.25">
      <c r="A22" s="22">
        <v>1995</v>
      </c>
      <c r="B22" s="29">
        <f>IF(SUM('Ferroviárias Cor NUTS II Tab'!B22)=0,"",'Ferroviárias Cor NUTS II Tab'!B22/'BdP_Series Longas'!$F42*100)</f>
        <v>42087.588849417421</v>
      </c>
      <c r="C22" s="30">
        <f>IF(SUM('Ferroviárias Cor NUTS II Tab'!C22)=0,"",'Ferroviárias Cor NUTS II Tab'!C22/'BdP_Series Longas'!$F42*100)</f>
        <v>117719.77942099217</v>
      </c>
      <c r="D22" s="30">
        <f>IF(SUM('Ferroviárias Cor NUTS II Tab'!D22)=0,"",'Ferroviárias Cor NUTS II Tab'!D22/'BdP_Series Longas'!$F42*100)</f>
        <v>120161.03841067274</v>
      </c>
      <c r="E22" s="30">
        <f>IF(SUM('Ferroviárias Cor NUTS II Tab'!E22)=0,"",'Ferroviárias Cor NUTS II Tab'!E22/'BdP_Series Longas'!$F42*100)</f>
        <v>53584.215486866618</v>
      </c>
      <c r="F22" s="30">
        <f>IF(SUM('Ferroviárias Cor NUTS II Tab'!F22)=0,"",'Ferroviárias Cor NUTS II Tab'!F22/'BdP_Series Longas'!$F42*100)</f>
        <v>7203.13335617959</v>
      </c>
      <c r="G22" s="30">
        <f>IF(SUM('Ferroviárias Cor NUTS II Tab'!G22)=0,"",'Ferroviárias Cor NUTS II Tab'!G22/'BdP_Series Longas'!$F42*100)</f>
        <v>340755.67027132981</v>
      </c>
      <c r="H22" s="30">
        <f>'BdP_Series Longas'!B42*1000</f>
        <v>29406100</v>
      </c>
      <c r="I22" s="38">
        <f>'BdP_Series Longas'!F42</f>
        <v>70.455449719615999</v>
      </c>
      <c r="J22" s="30">
        <f>'BdP_Series Longas'!C42*1000</f>
        <v>136504600</v>
      </c>
    </row>
    <row r="23" spans="1:10" ht="20.100000000000001" customHeight="1" x14ac:dyDescent="0.25">
      <c r="A23" s="22">
        <v>1996</v>
      </c>
      <c r="B23" s="29">
        <f>IF(SUM('Ferroviárias Cor NUTS II Tab'!B23)=0,"",'Ferroviárias Cor NUTS II Tab'!B23/'BdP_Series Longas'!$F43*100)</f>
        <v>104635.40137090633</v>
      </c>
      <c r="C23" s="30">
        <f>IF(SUM('Ferroviárias Cor NUTS II Tab'!C23)=0,"",'Ferroviárias Cor NUTS II Tab'!C23/'BdP_Series Longas'!$F43*100)</f>
        <v>115046.34983498351</v>
      </c>
      <c r="D23" s="30">
        <f>IF(SUM('Ferroviárias Cor NUTS II Tab'!D23)=0,"",'Ferroviárias Cor NUTS II Tab'!D23/'BdP_Series Longas'!$F43*100)</f>
        <v>206248.84666158922</v>
      </c>
      <c r="E23" s="30">
        <f>IF(SUM('Ferroviárias Cor NUTS II Tab'!E23)=0,"",'Ferroviárias Cor NUTS II Tab'!E23/'BdP_Series Longas'!$F43*100)</f>
        <v>61379.438690022856</v>
      </c>
      <c r="F23" s="30">
        <f>IF(SUM('Ferroviárias Cor NUTS II Tab'!F23)=0,"",'Ferroviárias Cor NUTS II Tab'!F23/'BdP_Series Longas'!$F43*100)</f>
        <v>8110.4069560802245</v>
      </c>
      <c r="G23" s="30">
        <f>IF(SUM('Ferroviárias Cor NUTS II Tab'!G23)=0,"",'Ferroviárias Cor NUTS II Tab'!G23/'BdP_Series Longas'!$F43*100)</f>
        <v>495418.74582383398</v>
      </c>
      <c r="H23" s="30">
        <f>'BdP_Series Longas'!B43*1000</f>
        <v>30911100</v>
      </c>
      <c r="I23" s="38">
        <f>'BdP_Series Longas'!F43</f>
        <v>72.635072837912588</v>
      </c>
      <c r="J23" s="30">
        <f>'BdP_Series Longas'!C43*1000</f>
        <v>141277800</v>
      </c>
    </row>
    <row r="24" spans="1:10" ht="20.100000000000001" customHeight="1" x14ac:dyDescent="0.25">
      <c r="A24" s="22">
        <v>1997</v>
      </c>
      <c r="B24" s="29">
        <f>IF(SUM('Ferroviárias Cor NUTS II Tab'!B24)=0,"",'Ferroviárias Cor NUTS II Tab'!B24/'BdP_Series Longas'!$F44*100)</f>
        <v>85752.150315271792</v>
      </c>
      <c r="C24" s="30">
        <f>IF(SUM('Ferroviárias Cor NUTS II Tab'!C24)=0,"",'Ferroviárias Cor NUTS II Tab'!C24/'BdP_Series Longas'!$F44*100)</f>
        <v>109636.59747857769</v>
      </c>
      <c r="D24" s="30">
        <f>IF(SUM('Ferroviárias Cor NUTS II Tab'!D24)=0,"",'Ferroviárias Cor NUTS II Tab'!D24/'BdP_Series Longas'!$F44*100)</f>
        <v>377698.54973473557</v>
      </c>
      <c r="E24" s="30">
        <f>IF(SUM('Ferroviárias Cor NUTS II Tab'!E24)=0,"",'Ferroviárias Cor NUTS II Tab'!E24/'BdP_Series Longas'!$F44*100)</f>
        <v>127281.02366888379</v>
      </c>
      <c r="F24" s="30">
        <f>IF(SUM('Ferroviárias Cor NUTS II Tab'!F24)=0,"",'Ferroviárias Cor NUTS II Tab'!F24/'BdP_Series Longas'!$F44*100)</f>
        <v>2290.707848143149</v>
      </c>
      <c r="G24" s="30">
        <f>IF(SUM('Ferroviárias Cor NUTS II Tab'!G24)=0,"",'Ferroviárias Cor NUTS II Tab'!G24/'BdP_Series Longas'!$F44*100)</f>
        <v>702660.23706221802</v>
      </c>
      <c r="H24" s="30">
        <f>'BdP_Series Longas'!B44*1000</f>
        <v>35318200</v>
      </c>
      <c r="I24" s="38">
        <f>'BdP_Series Longas'!F44</f>
        <v>75.304234077614367</v>
      </c>
      <c r="J24" s="30">
        <f>'BdP_Series Longas'!C44*1000</f>
        <v>147531000</v>
      </c>
    </row>
    <row r="25" spans="1:10" ht="20.100000000000001" customHeight="1" x14ac:dyDescent="0.25">
      <c r="A25" s="22">
        <v>1998</v>
      </c>
      <c r="B25" s="29">
        <f>IF(SUM('Ferroviárias Cor NUTS II Tab'!B25)=0,"",'Ferroviárias Cor NUTS II Tab'!B25/'BdP_Series Longas'!$F45*100)</f>
        <v>134787.42038448778</v>
      </c>
      <c r="C25" s="30">
        <f>IF(SUM('Ferroviárias Cor NUTS II Tab'!C25)=0,"",'Ferroviárias Cor NUTS II Tab'!C25/'BdP_Series Longas'!$F45*100)</f>
        <v>203805.30965949211</v>
      </c>
      <c r="D25" s="30">
        <f>IF(SUM('Ferroviárias Cor NUTS II Tab'!D25)=0,"",'Ferroviárias Cor NUTS II Tab'!D25/'BdP_Series Longas'!$F45*100)</f>
        <v>214361.82558128075</v>
      </c>
      <c r="E25" s="30">
        <f>IF(SUM('Ferroviárias Cor NUTS II Tab'!E25)=0,"",'Ferroviárias Cor NUTS II Tab'!E25/'BdP_Series Longas'!$F45*100)</f>
        <v>221668.68710523978</v>
      </c>
      <c r="F25" s="30">
        <f>IF(SUM('Ferroviárias Cor NUTS II Tab'!F25)=0,"",'Ferroviárias Cor NUTS II Tab'!F25/'BdP_Series Longas'!$F45*100)</f>
        <v>37350.9339742558</v>
      </c>
      <c r="G25" s="30">
        <f>IF(SUM('Ferroviárias Cor NUTS II Tab'!G25)=0,"",'Ferroviárias Cor NUTS II Tab'!G25/'BdP_Series Longas'!$F45*100)</f>
        <v>811974.44113402639</v>
      </c>
      <c r="H25" s="30">
        <f>'BdP_Series Longas'!B45*1000</f>
        <v>39464700</v>
      </c>
      <c r="I25" s="38">
        <f>'BdP_Series Longas'!F45</f>
        <v>77.146665247677049</v>
      </c>
      <c r="J25" s="30">
        <f>'BdP_Series Longas'!C45*1000</f>
        <v>154600400</v>
      </c>
    </row>
    <row r="26" spans="1:10" ht="20.100000000000001" customHeight="1" x14ac:dyDescent="0.25">
      <c r="A26" s="22">
        <v>1999</v>
      </c>
      <c r="B26" s="29">
        <f>IF(SUM('Ferroviárias Cor NUTS II Tab'!B26)=0,"",'Ferroviárias Cor NUTS II Tab'!B26/'BdP_Series Longas'!$F46*100)</f>
        <v>177534.29290069948</v>
      </c>
      <c r="C26" s="30">
        <f>IF(SUM('Ferroviárias Cor NUTS II Tab'!C26)=0,"",'Ferroviárias Cor NUTS II Tab'!C26/'BdP_Series Longas'!$F46*100)</f>
        <v>187481.68436844592</v>
      </c>
      <c r="D26" s="30">
        <f>IF(SUM('Ferroviárias Cor NUTS II Tab'!D26)=0,"",'Ferroviárias Cor NUTS II Tab'!D26/'BdP_Series Longas'!$F46*100)</f>
        <v>201257.04523136976</v>
      </c>
      <c r="E26" s="30">
        <f>IF(SUM('Ferroviárias Cor NUTS II Tab'!E26)=0,"",'Ferroviárias Cor NUTS II Tab'!E26/'BdP_Series Longas'!$F46*100)</f>
        <v>171411.06442833412</v>
      </c>
      <c r="F26" s="30">
        <f>IF(SUM('Ferroviárias Cor NUTS II Tab'!F26)=0,"",'Ferroviárias Cor NUTS II Tab'!F26/'BdP_Series Longas'!$F46*100)</f>
        <v>27549.452925915597</v>
      </c>
      <c r="G26" s="30">
        <f>IF(SUM('Ferroviárias Cor NUTS II Tab'!G26)=0,"",'Ferroviárias Cor NUTS II Tab'!G26/'BdP_Series Longas'!$F46*100)</f>
        <v>765233.82520532678</v>
      </c>
      <c r="H26" s="30">
        <f>'BdP_Series Longas'!B46*1000</f>
        <v>41863800</v>
      </c>
      <c r="I26" s="38">
        <f>'BdP_Series Longas'!F46</f>
        <v>78.814632212078223</v>
      </c>
      <c r="J26" s="30">
        <f>'BdP_Series Longas'!C46*1000</f>
        <v>160611600</v>
      </c>
    </row>
    <row r="27" spans="1:10" ht="20.100000000000001" customHeight="1" x14ac:dyDescent="0.25">
      <c r="A27" s="22">
        <v>2000</v>
      </c>
      <c r="B27" s="29">
        <f>IF(SUM('Ferroviárias Cor NUTS II Tab'!B27)=0,"",'Ferroviárias Cor NUTS II Tab'!B27/'BdP_Series Longas'!$F47*100)</f>
        <v>163203.56093450615</v>
      </c>
      <c r="C27" s="30">
        <f>IF(SUM('Ferroviárias Cor NUTS II Tab'!C27)=0,"",'Ferroviárias Cor NUTS II Tab'!C27/'BdP_Series Longas'!$F47*100)</f>
        <v>259824.92509545569</v>
      </c>
      <c r="D27" s="30">
        <f>IF(SUM('Ferroviárias Cor NUTS II Tab'!D27)=0,"",'Ferroviárias Cor NUTS II Tab'!D27/'BdP_Series Longas'!$F47*100)</f>
        <v>171214.6517571352</v>
      </c>
      <c r="E27" s="30">
        <f>IF(SUM('Ferroviárias Cor NUTS II Tab'!E27)=0,"",'Ferroviárias Cor NUTS II Tab'!E27/'BdP_Series Longas'!$F47*100)</f>
        <v>124700.16479834035</v>
      </c>
      <c r="F27" s="30">
        <f>IF(SUM('Ferroviárias Cor NUTS II Tab'!F27)=0,"",'Ferroviárias Cor NUTS II Tab'!F27/'BdP_Series Longas'!$F47*100)</f>
        <v>21641.576568935263</v>
      </c>
      <c r="G27" s="30">
        <f>IF(SUM('Ferroviárias Cor NUTS II Tab'!G27)=0,"",'Ferroviárias Cor NUTS II Tab'!G27/'BdP_Series Longas'!$F47*100)</f>
        <v>740584.47683121718</v>
      </c>
      <c r="H27" s="30">
        <f>'BdP_Series Longas'!B47*1000</f>
        <v>43568000</v>
      </c>
      <c r="I27" s="38">
        <f>'BdP_Series Longas'!F47</f>
        <v>82.535576569959602</v>
      </c>
      <c r="J27" s="30">
        <f>'BdP_Series Longas'!C47*1000</f>
        <v>166694700</v>
      </c>
    </row>
    <row r="28" spans="1:10" ht="20.100000000000001" customHeight="1" x14ac:dyDescent="0.25">
      <c r="A28" s="22">
        <v>2001</v>
      </c>
      <c r="B28" s="29">
        <f>IF(SUM('Ferroviárias Cor NUTS II Tab'!B28)=0,"",'Ferroviárias Cor NUTS II Tab'!B28/'BdP_Series Longas'!$F48*100)</f>
        <v>169619.85556102562</v>
      </c>
      <c r="C28" s="30">
        <f>IF(SUM('Ferroviárias Cor NUTS II Tab'!C28)=0,"",'Ferroviárias Cor NUTS II Tab'!C28/'BdP_Series Longas'!$F48*100)</f>
        <v>89677.560040998491</v>
      </c>
      <c r="D28" s="30">
        <f>IF(SUM('Ferroviárias Cor NUTS II Tab'!D28)=0,"",'Ferroviárias Cor NUTS II Tab'!D28/'BdP_Series Longas'!$F48*100)</f>
        <v>214481.11887141163</v>
      </c>
      <c r="E28" s="30">
        <f>IF(SUM('Ferroviárias Cor NUTS II Tab'!E28)=0,"",'Ferroviárias Cor NUTS II Tab'!E28/'BdP_Series Longas'!$F48*100)</f>
        <v>113538.24726609472</v>
      </c>
      <c r="F28" s="30">
        <f>IF(SUM('Ferroviárias Cor NUTS II Tab'!F28)=0,"",'Ferroviárias Cor NUTS II Tab'!F28/'BdP_Series Longas'!$F48*100)</f>
        <v>3549.9931400163027</v>
      </c>
      <c r="G28" s="30">
        <f>IF(SUM('Ferroviárias Cor NUTS II Tab'!G28)=0,"",'Ferroviárias Cor NUTS II Tab'!G28/'BdP_Series Longas'!$F48*100)</f>
        <v>590868.33569319732</v>
      </c>
      <c r="H28" s="30">
        <f>'BdP_Series Longas'!B48*1000</f>
        <v>43986900</v>
      </c>
      <c r="I28" s="38">
        <f>'BdP_Series Longas'!F48</f>
        <v>84.50720555438096</v>
      </c>
      <c r="J28" s="30">
        <f>'BdP_Series Longas'!C48*1000</f>
        <v>169934100</v>
      </c>
    </row>
    <row r="29" spans="1:10" ht="20.100000000000001" customHeight="1" x14ac:dyDescent="0.25">
      <c r="A29" s="22">
        <v>2002</v>
      </c>
      <c r="B29" s="29">
        <f>IF(SUM('Ferroviárias Cor NUTS II Tab'!B29)=0,"",'Ferroviárias Cor NUTS II Tab'!B29/'BdP_Series Longas'!$F49*100)</f>
        <v>251943.43198046664</v>
      </c>
      <c r="C29" s="30">
        <f>IF(SUM('Ferroviárias Cor NUTS II Tab'!C29)=0,"",'Ferroviárias Cor NUTS II Tab'!C29/'BdP_Series Longas'!$F49*100)</f>
        <v>92683.387227346713</v>
      </c>
      <c r="D29" s="30">
        <f>IF(SUM('Ferroviárias Cor NUTS II Tab'!D29)=0,"",'Ferroviárias Cor NUTS II Tab'!D29/'BdP_Series Longas'!$F49*100)</f>
        <v>308024.12799782958</v>
      </c>
      <c r="E29" s="30">
        <f>IF(SUM('Ferroviárias Cor NUTS II Tab'!E29)=0,"",'Ferroviárias Cor NUTS II Tab'!E29/'BdP_Series Longas'!$F49*100)</f>
        <v>26710.913358654368</v>
      </c>
      <c r="F29" s="30">
        <f>IF(SUM('Ferroviárias Cor NUTS II Tab'!F29)=0,"",'Ferroviárias Cor NUTS II Tab'!F29/'BdP_Series Longas'!$F49*100)</f>
        <v>63877.432447097126</v>
      </c>
      <c r="G29" s="30">
        <f>IF(SUM('Ferroviárias Cor NUTS II Tab'!G29)=0,"",'Ferroviárias Cor NUTS II Tab'!G29/'BdP_Series Longas'!$F49*100)</f>
        <v>743237.61421100376</v>
      </c>
      <c r="H29" s="30">
        <f>'BdP_Series Longas'!B49*1000</f>
        <v>42500400</v>
      </c>
      <c r="I29" s="38">
        <f>'BdP_Series Longas'!F49</f>
        <v>86.72859549557181</v>
      </c>
      <c r="J29" s="30">
        <f>'BdP_Series Longas'!C49*1000</f>
        <v>171240500</v>
      </c>
    </row>
    <row r="30" spans="1:10" ht="20.100000000000001" customHeight="1" x14ac:dyDescent="0.25">
      <c r="A30" s="22">
        <v>2003</v>
      </c>
      <c r="B30" s="29">
        <f>IF(SUM('Ferroviárias Cor NUTS II Tab'!B30)=0,"",'Ferroviárias Cor NUTS II Tab'!B30/'BdP_Series Longas'!$F50*100)</f>
        <v>349333.98063125624</v>
      </c>
      <c r="C30" s="30">
        <f>IF(SUM('Ferroviárias Cor NUTS II Tab'!C30)=0,"",'Ferroviárias Cor NUTS II Tab'!C30/'BdP_Series Longas'!$F50*100)</f>
        <v>126543.30556628076</v>
      </c>
      <c r="D30" s="30">
        <f>IF(SUM('Ferroviárias Cor NUTS II Tab'!D30)=0,"",'Ferroviárias Cor NUTS II Tab'!D30/'BdP_Series Longas'!$F50*100)</f>
        <v>341931.38453381899</v>
      </c>
      <c r="E30" s="30">
        <f>IF(SUM('Ferroviárias Cor NUTS II Tab'!E30)=0,"",'Ferroviárias Cor NUTS II Tab'!E30/'BdP_Series Longas'!$F50*100)</f>
        <v>35602.151454816834</v>
      </c>
      <c r="F30" s="30">
        <f>IF(SUM('Ferroviárias Cor NUTS II Tab'!F30)=0,"",'Ferroviárias Cor NUTS II Tab'!F30/'BdP_Series Longas'!$F50*100)</f>
        <v>89547.350369106833</v>
      </c>
      <c r="G30" s="30">
        <f>IF(SUM('Ferroviárias Cor NUTS II Tab'!G30)=0,"",'Ferroviárias Cor NUTS II Tab'!G30/'BdP_Series Longas'!$F50*100)</f>
        <v>942958.66628869006</v>
      </c>
      <c r="H30" s="30">
        <f>'BdP_Series Longas'!B50*1000</f>
        <v>39391300</v>
      </c>
      <c r="I30" s="38">
        <f>'BdP_Series Longas'!F50</f>
        <v>88.104226060069095</v>
      </c>
      <c r="J30" s="30">
        <f>'BdP_Series Longas'!C50*1000</f>
        <v>169640800</v>
      </c>
    </row>
    <row r="31" spans="1:10" ht="20.100000000000001" customHeight="1" x14ac:dyDescent="0.25">
      <c r="A31" s="22">
        <v>2004</v>
      </c>
      <c r="B31" s="29">
        <f>IF(SUM('Ferroviárias Cor NUTS II Tab'!B31)=0,"",'Ferroviárias Cor NUTS II Tab'!B31/'BdP_Series Longas'!$F51*100)</f>
        <v>184574.67388584345</v>
      </c>
      <c r="C31" s="30">
        <f>IF(SUM('Ferroviárias Cor NUTS II Tab'!C31)=0,"",'Ferroviárias Cor NUTS II Tab'!C31/'BdP_Series Longas'!$F51*100)</f>
        <v>128684.57198604042</v>
      </c>
      <c r="D31" s="30">
        <f>IF(SUM('Ferroviárias Cor NUTS II Tab'!D31)=0,"",'Ferroviárias Cor NUTS II Tab'!D31/'BdP_Series Longas'!$F51*100)</f>
        <v>262068.06032688278</v>
      </c>
      <c r="E31" s="30">
        <f>IF(SUM('Ferroviárias Cor NUTS II Tab'!E31)=0,"",'Ferroviárias Cor NUTS II Tab'!E31/'BdP_Series Longas'!$F51*100)</f>
        <v>20115.921474619729</v>
      </c>
      <c r="F31" s="30">
        <f>IF(SUM('Ferroviárias Cor NUTS II Tab'!F31)=0,"",'Ferroviárias Cor NUTS II Tab'!F31/'BdP_Series Longas'!$F51*100)</f>
        <v>44619.785329547929</v>
      </c>
      <c r="G31" s="30">
        <f>IF(SUM('Ferroviárias Cor NUTS II Tab'!G31)=0,"",'Ferroviárias Cor NUTS II Tab'!G31/'BdP_Series Longas'!$F51*100)</f>
        <v>640063.56523073954</v>
      </c>
      <c r="H31" s="30">
        <f>'BdP_Series Longas'!B51*1000</f>
        <v>39448100</v>
      </c>
      <c r="I31" s="38">
        <f>'BdP_Series Longas'!F51</f>
        <v>90.36125947764279</v>
      </c>
      <c r="J31" s="30">
        <f>'BdP_Series Longas'!C51*1000</f>
        <v>172714000</v>
      </c>
    </row>
    <row r="32" spans="1:10" ht="20.100000000000001" customHeight="1" x14ac:dyDescent="0.25">
      <c r="A32" s="22">
        <v>2005</v>
      </c>
      <c r="B32" s="29">
        <f>IF(SUM('Ferroviárias Cor NUTS II Tab'!B32)=0,"",'Ferroviárias Cor NUTS II Tab'!B32/'BdP_Series Longas'!$F52*100)</f>
        <v>113502.94759678755</v>
      </c>
      <c r="C32" s="30">
        <f>IF(SUM('Ferroviárias Cor NUTS II Tab'!C32)=0,"",'Ferroviárias Cor NUTS II Tab'!C32/'BdP_Series Longas'!$F52*100)</f>
        <v>148075.9941383065</v>
      </c>
      <c r="D32" s="30">
        <f>IF(SUM('Ferroviárias Cor NUTS II Tab'!D32)=0,"",'Ferroviárias Cor NUTS II Tab'!D32/'BdP_Series Longas'!$F52*100)</f>
        <v>202204.80399348339</v>
      </c>
      <c r="E32" s="30">
        <f>IF(SUM('Ferroviárias Cor NUTS II Tab'!E32)=0,"",'Ferroviárias Cor NUTS II Tab'!E32/'BdP_Series Longas'!$F52*100)</f>
        <v>20047.108736051872</v>
      </c>
      <c r="F32" s="30">
        <f>IF(SUM('Ferroviárias Cor NUTS II Tab'!F32)=0,"",'Ferroviárias Cor NUTS II Tab'!F32/'BdP_Series Longas'!$F52*100)</f>
        <v>35272.351758917393</v>
      </c>
      <c r="G32" s="30">
        <f>IF(SUM('Ferroviárias Cor NUTS II Tab'!G32)=0,"",'Ferroviárias Cor NUTS II Tab'!G32/'BdP_Series Longas'!$F52*100)</f>
        <v>519104.460447388</v>
      </c>
      <c r="H32" s="30">
        <f>'BdP_Series Longas'!B52*1000</f>
        <v>39485100</v>
      </c>
      <c r="I32" s="38">
        <f>'BdP_Series Longas'!F52</f>
        <v>92.806400389007493</v>
      </c>
      <c r="J32" s="30">
        <f>'BdP_Series Longas'!C52*1000</f>
        <v>174038300</v>
      </c>
    </row>
    <row r="33" spans="1:10" ht="20.100000000000001" customHeight="1" x14ac:dyDescent="0.25">
      <c r="A33" s="22">
        <v>2006</v>
      </c>
      <c r="B33" s="29">
        <f>IF(SUM('Ferroviárias Cor NUTS II Tab'!B33)=0,"",'Ferroviárias Cor NUTS II Tab'!B33/'BdP_Series Longas'!$F53*100)</f>
        <v>85843.271767810016</v>
      </c>
      <c r="C33" s="30">
        <f>IF(SUM('Ferroviárias Cor NUTS II Tab'!C33)=0,"",'Ferroviárias Cor NUTS II Tab'!C33/'BdP_Series Longas'!$F53*100)</f>
        <v>103101.93491644677</v>
      </c>
      <c r="D33" s="30">
        <f>IF(SUM('Ferroviárias Cor NUTS II Tab'!D33)=0,"",'Ferroviárias Cor NUTS II Tab'!D33/'BdP_Series Longas'!$F53*100)</f>
        <v>145674.00175901494</v>
      </c>
      <c r="E33" s="30">
        <f>IF(SUM('Ferroviárias Cor NUTS II Tab'!E33)=0,"",'Ferroviárias Cor NUTS II Tab'!E33/'BdP_Series Longas'!$F53*100)</f>
        <v>15026.235708003518</v>
      </c>
      <c r="F33" s="30">
        <f>IF(SUM('Ferroviárias Cor NUTS II Tab'!F33)=0,"",'Ferroviárias Cor NUTS II Tab'!F33/'BdP_Series Longas'!$F53*100)</f>
        <v>12734.15127528584</v>
      </c>
      <c r="G33" s="30">
        <f>IF(SUM('Ferroviárias Cor NUTS II Tab'!G33)=0,"",'Ferroviárias Cor NUTS II Tab'!G33/'BdP_Series Longas'!$F53*100)</f>
        <v>362378.21389621811</v>
      </c>
      <c r="H33" s="30">
        <f>'BdP_Series Longas'!B53*1000</f>
        <v>39151000</v>
      </c>
      <c r="I33" s="38">
        <f>'BdP_Series Longas'!F53</f>
        <v>95.546218487394967</v>
      </c>
      <c r="J33" s="30">
        <f>'BdP_Series Longas'!C53*1000</f>
        <v>176741200</v>
      </c>
    </row>
    <row r="34" spans="1:10" ht="20.100000000000001" customHeight="1" x14ac:dyDescent="0.25">
      <c r="A34" s="22">
        <v>2007</v>
      </c>
      <c r="B34" s="29">
        <f>IF(SUM('Ferroviárias Cor NUTS II Tab'!B34)=0,"",'Ferroviárias Cor NUTS II Tab'!B34/'BdP_Series Longas'!$F54*100)</f>
        <v>108212.53258532927</v>
      </c>
      <c r="C34" s="30">
        <f>IF(SUM('Ferroviárias Cor NUTS II Tab'!C34)=0,"",'Ferroviárias Cor NUTS II Tab'!C34/'BdP_Series Longas'!$F54*100)</f>
        <v>53083.501247236825</v>
      </c>
      <c r="D34" s="30">
        <f>IF(SUM('Ferroviárias Cor NUTS II Tab'!D34)=0,"",'Ferroviárias Cor NUTS II Tab'!D34/'BdP_Series Longas'!$F54*100)</f>
        <v>181527.23714737676</v>
      </c>
      <c r="E34" s="30">
        <f>IF(SUM('Ferroviárias Cor NUTS II Tab'!E34)=0,"",'Ferroviárias Cor NUTS II Tab'!E34/'BdP_Series Longas'!$F54*100)</f>
        <v>5975.9358332150332</v>
      </c>
      <c r="F34" s="30">
        <f>IF(SUM('Ferroviárias Cor NUTS II Tab'!F34)=0,"",'Ferroviárias Cor NUTS II Tab'!F34/'BdP_Series Longas'!$F54*100)</f>
        <v>14320.757189356915</v>
      </c>
      <c r="G34" s="30">
        <f>IF(SUM('Ferroviárias Cor NUTS II Tab'!G34)=0,"",'Ferroviárias Cor NUTS II Tab'!G34/'BdP_Series Longas'!$F54*100)</f>
        <v>363120.26382258313</v>
      </c>
      <c r="H34" s="30">
        <f>'BdP_Series Longas'!B54*1000</f>
        <v>40365400</v>
      </c>
      <c r="I34" s="38">
        <f>'BdP_Series Longas'!F54</f>
        <v>97.725279571117824</v>
      </c>
      <c r="J34" s="30">
        <f>'BdP_Series Longas'!C54*1000</f>
        <v>181145600</v>
      </c>
    </row>
    <row r="35" spans="1:10" ht="20.100000000000001" customHeight="1" x14ac:dyDescent="0.25">
      <c r="A35" s="22">
        <v>2008</v>
      </c>
      <c r="B35" s="29">
        <f>IF(SUM('Ferroviárias Cor NUTS II Tab'!B35)=0,"",'Ferroviárias Cor NUTS II Tab'!B35/'BdP_Series Longas'!$F55*100)</f>
        <v>173271.99512367079</v>
      </c>
      <c r="C35" s="30">
        <f>IF(SUM('Ferroviárias Cor NUTS II Tab'!C35)=0,"",'Ferroviárias Cor NUTS II Tab'!C35/'BdP_Series Longas'!$F55*100)</f>
        <v>125335.54873391695</v>
      </c>
      <c r="D35" s="30">
        <f>IF(SUM('Ferroviárias Cor NUTS II Tab'!D35)=0,"",'Ferroviárias Cor NUTS II Tab'!D35/'BdP_Series Longas'!$F55*100)</f>
        <v>156012.1371247283</v>
      </c>
      <c r="E35" s="30">
        <f>IF(SUM('Ferroviárias Cor NUTS II Tab'!E35)=0,"",'Ferroviárias Cor NUTS II Tab'!E35/'BdP_Series Longas'!$F55*100)</f>
        <v>19604.413782973974</v>
      </c>
      <c r="F35" s="30">
        <f>IF(SUM('Ferroviárias Cor NUTS II Tab'!F35)=0,"",'Ferroviárias Cor NUTS II Tab'!F35/'BdP_Series Longas'!$F55*100)</f>
        <v>2494.3137888490692</v>
      </c>
      <c r="G35" s="30">
        <f>IF(SUM('Ferroviárias Cor NUTS II Tab'!G35)=0,"",'Ferroviárias Cor NUTS II Tab'!G35/'BdP_Series Longas'!$F55*100)</f>
        <v>476718.02969614021</v>
      </c>
      <c r="H35" s="30">
        <f>'BdP_Series Longas'!B55*1000</f>
        <v>40514400</v>
      </c>
      <c r="I35" s="38">
        <f>'BdP_Series Longas'!F55</f>
        <v>100.82933475505004</v>
      </c>
      <c r="J35" s="30">
        <f>'BdP_Series Longas'!C55*1000</f>
        <v>181506600</v>
      </c>
    </row>
    <row r="36" spans="1:10" ht="20.100000000000001" customHeight="1" x14ac:dyDescent="0.25">
      <c r="A36" s="22">
        <v>2009</v>
      </c>
      <c r="B36" s="29">
        <f>IF(SUM('Ferroviárias Cor NUTS II Tab'!B36)=0,"",'Ferroviárias Cor NUTS II Tab'!B36/'BdP_Series Longas'!$F56*100)</f>
        <v>114619.20704830381</v>
      </c>
      <c r="C36" s="30">
        <f>IF(SUM('Ferroviárias Cor NUTS II Tab'!C36)=0,"",'Ferroviárias Cor NUTS II Tab'!C36/'BdP_Series Longas'!$F56*100)</f>
        <v>153810.56538424225</v>
      </c>
      <c r="D36" s="30">
        <f>IF(SUM('Ferroviárias Cor NUTS II Tab'!D36)=0,"",'Ferroviárias Cor NUTS II Tab'!D36/'BdP_Series Longas'!$F56*100)</f>
        <v>120219.12586911293</v>
      </c>
      <c r="E36" s="30">
        <f>IF(SUM('Ferroviárias Cor NUTS II Tab'!E36)=0,"",'Ferroviárias Cor NUTS II Tab'!E36/'BdP_Series Longas'!$F56*100)</f>
        <v>65448.105115504441</v>
      </c>
      <c r="F36" s="30">
        <f>IF(SUM('Ferroviárias Cor NUTS II Tab'!F36)=0,"",'Ferroviárias Cor NUTS II Tab'!F36/'BdP_Series Longas'!$F56*100)</f>
        <v>7973.5012800888253</v>
      </c>
      <c r="G36" s="30">
        <f>IF(SUM('Ferroviárias Cor NUTS II Tab'!G36)=0,"",'Ferroviárias Cor NUTS II Tab'!G36/'BdP_Series Longas'!$F56*100)</f>
        <v>462070.60258734517</v>
      </c>
      <c r="H36" s="30">
        <f>'BdP_Series Longas'!B56*1000</f>
        <v>37447300</v>
      </c>
      <c r="I36" s="38">
        <f>'BdP_Series Longas'!F56</f>
        <v>99.090722161544349</v>
      </c>
      <c r="J36" s="30">
        <f>'BdP_Series Longas'!C56*1000</f>
        <v>176101200</v>
      </c>
    </row>
    <row r="37" spans="1:10" ht="20.100000000000001" customHeight="1" x14ac:dyDescent="0.25">
      <c r="A37" s="22">
        <v>2010</v>
      </c>
      <c r="B37" s="29">
        <f>IF(SUM('Ferroviárias Cor NUTS II Tab'!B37)=0,"",'Ferroviárias Cor NUTS II Tab'!B37/'BdP_Series Longas'!$F57*100)</f>
        <v>94720.404169723639</v>
      </c>
      <c r="C37" s="30">
        <f>IF(SUM('Ferroviárias Cor NUTS II Tab'!C37)=0,"",'Ferroviárias Cor NUTS II Tab'!C37/'BdP_Series Longas'!$F57*100)</f>
        <v>175467.59293621423</v>
      </c>
      <c r="D37" s="30">
        <f>IF(SUM('Ferroviárias Cor NUTS II Tab'!D37)=0,"",'Ferroviárias Cor NUTS II Tab'!D37/'BdP_Series Longas'!$F57*100)</f>
        <v>78321.910974424522</v>
      </c>
      <c r="E37" s="30">
        <f>IF(SUM('Ferroviárias Cor NUTS II Tab'!E37)=0,"",'Ferroviárias Cor NUTS II Tab'!E37/'BdP_Series Longas'!$F57*100)</f>
        <v>72489.193203691626</v>
      </c>
      <c r="F37" s="30">
        <f>IF(SUM('Ferroviárias Cor NUTS II Tab'!F37)=0,"",'Ferroviárias Cor NUTS II Tab'!F37/'BdP_Series Longas'!$F57*100)</f>
        <v>31536.645343375472</v>
      </c>
      <c r="G37" s="30">
        <f>IF(SUM('Ferroviárias Cor NUTS II Tab'!G37)=0,"",'Ferroviárias Cor NUTS II Tab'!G37/'BdP_Series Longas'!$F57*100)</f>
        <v>452536.04589566222</v>
      </c>
      <c r="H37" s="30">
        <f>'BdP_Series Longas'!B57*1000</f>
        <v>37094900</v>
      </c>
      <c r="I37" s="38">
        <f>'BdP_Series Longas'!F57</f>
        <v>99.576222068262737</v>
      </c>
      <c r="J37" s="30">
        <f>'BdP_Series Longas'!C57*1000</f>
        <v>179444800</v>
      </c>
    </row>
    <row r="38" spans="1:10" ht="20.100000000000001" customHeight="1" x14ac:dyDescent="0.25">
      <c r="A38" s="22">
        <v>2011</v>
      </c>
      <c r="B38" s="29">
        <f>IF(SUM('Ferroviárias Cor NUTS II Tab'!B38)=0,"",'Ferroviárias Cor NUTS II Tab'!B38/'BdP_Series Longas'!$F58*100)</f>
        <v>33126</v>
      </c>
      <c r="C38" s="30">
        <f>IF(SUM('Ferroviárias Cor NUTS II Tab'!C38)=0,"",'Ferroviárias Cor NUTS II Tab'!C38/'BdP_Series Longas'!$F58*100)</f>
        <v>128966.00000000001</v>
      </c>
      <c r="D38" s="30">
        <f>IF(SUM('Ferroviárias Cor NUTS II Tab'!D38)=0,"",'Ferroviárias Cor NUTS II Tab'!D38/'BdP_Series Longas'!$F58*100)</f>
        <v>87764</v>
      </c>
      <c r="E38" s="30">
        <f>IF(SUM('Ferroviárias Cor NUTS II Tab'!E38)=0,"",'Ferroviárias Cor NUTS II Tab'!E38/'BdP_Series Longas'!$F58*100)</f>
        <v>76078</v>
      </c>
      <c r="F38" s="30">
        <f>IF(SUM('Ferroviárias Cor NUTS II Tab'!F38)=0,"",'Ferroviárias Cor NUTS II Tab'!F38/'BdP_Series Longas'!$F58*100)</f>
        <v>7178</v>
      </c>
      <c r="G38" s="30">
        <f>IF(SUM('Ferroviárias Cor NUTS II Tab'!G38)=0,"",'Ferroviárias Cor NUTS II Tab'!G38/'BdP_Series Longas'!$F58*100)</f>
        <v>333112.59499999997</v>
      </c>
      <c r="H38" s="30">
        <f>'BdP_Series Longas'!B58*1000</f>
        <v>32451800</v>
      </c>
      <c r="I38" s="38">
        <f>'BdP_Series Longas'!F58</f>
        <v>100</v>
      </c>
      <c r="J38" s="30">
        <f>'BdP_Series Longas'!C58*1000</f>
        <v>176166600</v>
      </c>
    </row>
    <row r="39" spans="1:10" ht="20.100000000000001" customHeight="1" x14ac:dyDescent="0.25">
      <c r="A39" s="22">
        <v>2012</v>
      </c>
      <c r="B39" s="29" t="str">
        <f>IF(SUM('Ferroviárias Cor NUTS II Tab'!B39)=0,"",'Ferroviárias Cor NUTS II Tab'!B39/'BdP_Series Longas'!$F59*100)</f>
        <v/>
      </c>
      <c r="C39" s="30" t="str">
        <f>IF(SUM('Ferroviárias Cor NUTS II Tab'!C39)=0,"",'Ferroviárias Cor NUTS II Tab'!C39/'BdP_Series Longas'!$F59*100)</f>
        <v/>
      </c>
      <c r="D39" s="30" t="str">
        <f>IF(SUM('Ferroviárias Cor NUTS II Tab'!D39)=0,"",'Ferroviárias Cor NUTS II Tab'!D39/'BdP_Series Longas'!$F59*100)</f>
        <v/>
      </c>
      <c r="E39" s="30" t="str">
        <f>IF(SUM('Ferroviárias Cor NUTS II Tab'!E39)=0,"",'Ferroviárias Cor NUTS II Tab'!E39/'BdP_Series Longas'!$F59*100)</f>
        <v/>
      </c>
      <c r="F39" s="30" t="str">
        <f>IF(SUM('Ferroviárias Cor NUTS II Tab'!F39)=0,"",'Ferroviárias Cor NUTS II Tab'!F39/'BdP_Series Longas'!$F59*100)</f>
        <v/>
      </c>
      <c r="G39" s="30">
        <f>IF(SUM('Ferroviárias Cor NUTS II Tab'!G39)=0,"",'Ferroviárias Cor NUTS II Tab'!G39/'BdP_Series Longas'!$F59*100)</f>
        <v>87376.844657408525</v>
      </c>
      <c r="H39" s="30">
        <f>'BdP_Series Longas'!B59*1000</f>
        <v>27057700</v>
      </c>
      <c r="I39" s="38">
        <f>'BdP_Series Longas'!F59</f>
        <v>98.574527768435601</v>
      </c>
      <c r="J39" s="30">
        <f>'BdP_Series Longas'!C59*1000</f>
        <v>169070100</v>
      </c>
    </row>
    <row r="40" spans="1:10" ht="20.100000000000001" customHeight="1" x14ac:dyDescent="0.25">
      <c r="A40" s="22">
        <v>2013</v>
      </c>
      <c r="B40" s="29" t="str">
        <f>IF(SUM('Ferroviárias Cor NUTS II Tab'!B40)=0,"",'Ferroviárias Cor NUTS II Tab'!B40/'BdP_Series Longas'!$F60*100)</f>
        <v/>
      </c>
      <c r="C40" s="30" t="str">
        <f>IF(SUM('Ferroviárias Cor NUTS II Tab'!C40)=0,"",'Ferroviárias Cor NUTS II Tab'!C40/'BdP_Series Longas'!$F60*100)</f>
        <v/>
      </c>
      <c r="D40" s="30" t="str">
        <f>IF(SUM('Ferroviárias Cor NUTS II Tab'!D40)=0,"",'Ferroviárias Cor NUTS II Tab'!D40/'BdP_Series Longas'!$F60*100)</f>
        <v/>
      </c>
      <c r="E40" s="30" t="str">
        <f>IF(SUM('Ferroviárias Cor NUTS II Tab'!E40)=0,"",'Ferroviárias Cor NUTS II Tab'!E40/'BdP_Series Longas'!$F60*100)</f>
        <v/>
      </c>
      <c r="F40" s="30" t="str">
        <f>IF(SUM('Ferroviárias Cor NUTS II Tab'!F40)=0,"",'Ferroviárias Cor NUTS II Tab'!F40/'BdP_Series Longas'!$F60*100)</f>
        <v/>
      </c>
      <c r="G40" s="30">
        <f>IF(SUM('Ferroviárias Cor NUTS II Tab'!G40)=0,"",'Ferroviárias Cor NUTS II Tab'!G40/'BdP_Series Longas'!$F60*100)</f>
        <v>72651.760640076434</v>
      </c>
      <c r="H40" s="30">
        <f>'BdP_Series Longas'!B60*1000</f>
        <v>25689800</v>
      </c>
      <c r="I40" s="38">
        <f>'BdP_Series Longas'!F60</f>
        <v>97.789784272357124</v>
      </c>
      <c r="J40" s="30">
        <f>'BdP_Series Longas'!C60*1000</f>
        <v>167159400</v>
      </c>
    </row>
    <row r="41" spans="1:10" ht="20.100000000000001" customHeight="1" x14ac:dyDescent="0.25">
      <c r="A41" s="22">
        <v>2014</v>
      </c>
      <c r="B41" s="29" t="str">
        <f>IF(SUM('Ferroviárias Cor NUTS II Tab'!B41)=0,"",'Ferroviárias Cor NUTS II Tab'!B41/'BdP_Series Longas'!$F61*100)</f>
        <v/>
      </c>
      <c r="C41" s="30" t="str">
        <f>IF(SUM('Ferroviárias Cor NUTS II Tab'!C41)=0,"",'Ferroviárias Cor NUTS II Tab'!C41/'BdP_Series Longas'!$F61*100)</f>
        <v/>
      </c>
      <c r="D41" s="30" t="str">
        <f>IF(SUM('Ferroviárias Cor NUTS II Tab'!D41)=0,"",'Ferroviárias Cor NUTS II Tab'!D41/'BdP_Series Longas'!$F61*100)</f>
        <v/>
      </c>
      <c r="E41" s="30" t="str">
        <f>IF(SUM('Ferroviárias Cor NUTS II Tab'!E41)=0,"",'Ferroviárias Cor NUTS II Tab'!E41/'BdP_Series Longas'!$F61*100)</f>
        <v/>
      </c>
      <c r="F41" s="30" t="str">
        <f>IF(SUM('Ferroviárias Cor NUTS II Tab'!F41)=0,"",'Ferroviárias Cor NUTS II Tab'!F41/'BdP_Series Longas'!$F61*100)</f>
        <v/>
      </c>
      <c r="G41" s="30">
        <f>IF(SUM('Ferroviárias Cor NUTS II Tab'!G41)=0,"",'Ferroviárias Cor NUTS II Tab'!G41/'BdP_Series Longas'!$F61*100)</f>
        <v>123012.82817841413</v>
      </c>
      <c r="H41" s="30">
        <f>'BdP_Series Longas'!B61*1000</f>
        <v>26413700</v>
      </c>
      <c r="I41" s="38">
        <f>'BdP_Series Longas'!F61</f>
        <v>97.568685947065347</v>
      </c>
      <c r="J41" s="30">
        <f>'BdP_Series Longas'!C61*1000</f>
        <v>168673500</v>
      </c>
    </row>
    <row r="42" spans="1:10" ht="20.100000000000001" customHeight="1" x14ac:dyDescent="0.25">
      <c r="A42" s="22">
        <v>2015</v>
      </c>
      <c r="B42" s="29" t="str">
        <f>IF(SUM('Ferroviárias Cor NUTS II Tab'!B42)=0,"",'Ferroviárias Cor NUTS II Tab'!B42/'BdP_Series Longas'!$F62*100)</f>
        <v/>
      </c>
      <c r="C42" s="30" t="str">
        <f>IF(SUM('Ferroviárias Cor NUTS II Tab'!C42)=0,"",'Ferroviárias Cor NUTS II Tab'!C42/'BdP_Series Longas'!$F62*100)</f>
        <v/>
      </c>
      <c r="D42" s="30" t="str">
        <f>IF(SUM('Ferroviárias Cor NUTS II Tab'!D42)=0,"",'Ferroviárias Cor NUTS II Tab'!D42/'BdP_Series Longas'!$F62*100)</f>
        <v/>
      </c>
      <c r="E42" s="30" t="str">
        <f>IF(SUM('Ferroviárias Cor NUTS II Tab'!E42)=0,"",'Ferroviárias Cor NUTS II Tab'!E42/'BdP_Series Longas'!$F62*100)</f>
        <v/>
      </c>
      <c r="F42" s="30" t="str">
        <f>IF(SUM('Ferroviárias Cor NUTS II Tab'!F42)=0,"",'Ferroviárias Cor NUTS II Tab'!F42/'BdP_Series Longas'!$F62*100)</f>
        <v/>
      </c>
      <c r="G42" s="30">
        <f>IF(SUM('Ferroviárias Cor NUTS II Tab'!G42)=0,"",'Ferroviárias Cor NUTS II Tab'!G42/'BdP_Series Longas'!$F62*100)</f>
        <v>180679.50390378814</v>
      </c>
      <c r="H42" s="30">
        <f>'BdP_Series Longas'!B62*1000</f>
        <v>27504700</v>
      </c>
      <c r="I42" s="38">
        <f>'BdP_Series Longas'!F62</f>
        <v>98.069784436841701</v>
      </c>
      <c r="J42" s="30">
        <f>'BdP_Series Longas'!C62*1000</f>
        <v>171126800</v>
      </c>
    </row>
    <row r="43" spans="1:10" ht="3" customHeight="1" thickBot="1" x14ac:dyDescent="0.3">
      <c r="A43" s="24"/>
      <c r="B43" s="24"/>
      <c r="C43" s="24"/>
      <c r="D43" s="24"/>
      <c r="E43" s="24"/>
      <c r="F43" s="24"/>
      <c r="G43" s="24"/>
      <c r="H43" s="24"/>
      <c r="I43" s="24"/>
      <c r="J43" s="24"/>
    </row>
    <row r="44" spans="1:10" ht="80.25" customHeight="1" x14ac:dyDescent="0.25">
      <c r="A44" s="65" t="s">
        <v>67</v>
      </c>
      <c r="B44" s="65"/>
      <c r="C44" s="65"/>
      <c r="D44" s="65"/>
      <c r="E44" s="65"/>
      <c r="F44" s="65"/>
      <c r="G44" s="65"/>
      <c r="H44" s="65"/>
      <c r="I44" s="65"/>
      <c r="J44" s="65"/>
    </row>
    <row r="45" spans="1:10" ht="51" customHeight="1" x14ac:dyDescent="0.25">
      <c r="A45" s="56" t="s">
        <v>46</v>
      </c>
      <c r="B45" s="56"/>
      <c r="C45" s="56"/>
      <c r="D45" s="56"/>
      <c r="E45" s="56"/>
      <c r="F45" s="56"/>
      <c r="G45" s="56"/>
      <c r="H45" s="56"/>
      <c r="I45" s="56"/>
      <c r="J45" s="56"/>
    </row>
    <row r="46" spans="1:10" x14ac:dyDescent="0.25">
      <c r="A46" s="31"/>
    </row>
  </sheetData>
  <sheetProtection algorithmName="SHA-512" hashValue="CYUlLXkP28hqfvchKNPacXhvxzqcNIitZSOqqcEpnidbBQtkA/o5h31LNFL8s17D8wAIRl3qiQcmjVQ1GPhR1g==" saltValue="zMiNCKlUBEbtJmjZtyDJ+w==" spinCount="100000" sheet="1" objects="1" scenarios="1" insertHyperlinks="0" autoFilter="0"/>
  <mergeCells count="6">
    <mergeCell ref="A44:J44"/>
    <mergeCell ref="A45:J45"/>
    <mergeCell ref="A1:J1"/>
    <mergeCell ref="A3:A4"/>
    <mergeCell ref="B3:G3"/>
    <mergeCell ref="H3:J3"/>
  </mergeCells>
  <printOptions horizontalCentered="1" verticalCentered="1"/>
  <pageMargins left="0.74803149606299213" right="0.74803149606299213" top="0.98425196850393704" bottom="0.98425196850393704" header="0.51181102362204722" footer="0.51181102362204722"/>
  <pageSetup paperSize="9" scale="69" orientation="portrait" verticalDpi="300" r:id="rId1"/>
  <headerFooter alignWithMargins="0"/>
  <colBreaks count="1" manualBreakCount="1">
    <brk id="7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olha33">
    <pageSetUpPr fitToPage="1"/>
  </sheetPr>
  <dimension ref="A1:CP45"/>
  <sheetViews>
    <sheetView showGridLines="0" zoomScaleNormal="100" workbookViewId="0">
      <selection activeCell="A45" sqref="A45"/>
    </sheetView>
  </sheetViews>
  <sheetFormatPr defaultColWidth="7" defaultRowHeight="15" x14ac:dyDescent="0.25"/>
  <cols>
    <col min="1" max="27" width="9.140625" style="23" customWidth="1"/>
    <col min="28" max="30" width="11.5703125" style="23" customWidth="1"/>
    <col min="31" max="16384" width="7" style="23"/>
  </cols>
  <sheetData>
    <row r="1" spans="1:94" s="16" customFormat="1" ht="33" customHeight="1" x14ac:dyDescent="0.25">
      <c r="A1" s="68" t="s">
        <v>41</v>
      </c>
      <c r="B1" s="68"/>
    </row>
    <row r="2" spans="1:94" s="17" customFormat="1" ht="19.5" customHeight="1" x14ac:dyDescent="0.25">
      <c r="A2" s="66" t="str">
        <f>Ferroviárias_Const_Dados_Graf!B1&amp; " - Investimento em Infraestruturas Ferroviárias - Dados encadeados em volume  (ano de referência = 2011)"</f>
        <v>Norte - Investimento em Infraestruturas Ferroviárias - Dados encadeados em volume  (ano de referência = 2011)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</row>
    <row r="3" spans="1:94" s="17" customFormat="1" ht="19.5" customHeight="1" x14ac:dyDescent="0.25"/>
    <row r="4" spans="1:94" s="20" customFormat="1" ht="30" customHeight="1" x14ac:dyDescent="0.25">
      <c r="C4" s="19"/>
      <c r="D4" s="19"/>
      <c r="F4" s="19"/>
      <c r="G4" s="19"/>
      <c r="I4" s="19"/>
      <c r="J4" s="19"/>
      <c r="L4" s="19"/>
      <c r="M4" s="19"/>
      <c r="O4" s="19"/>
      <c r="P4" s="19"/>
      <c r="R4" s="19"/>
      <c r="S4" s="19"/>
      <c r="U4" s="19"/>
      <c r="V4" s="19"/>
      <c r="X4" s="19"/>
      <c r="Y4" s="19"/>
      <c r="AA4" s="19"/>
      <c r="AB4" s="19"/>
      <c r="AD4" s="19"/>
      <c r="AE4" s="19"/>
      <c r="AG4" s="19"/>
      <c r="AH4" s="19"/>
      <c r="AJ4" s="19"/>
      <c r="AK4" s="19"/>
      <c r="AM4" s="19"/>
      <c r="AN4" s="19"/>
      <c r="AP4" s="19"/>
      <c r="AQ4" s="19"/>
      <c r="AS4" s="19"/>
      <c r="AT4" s="19"/>
      <c r="AV4" s="19"/>
      <c r="AW4" s="19"/>
      <c r="AY4" s="19"/>
      <c r="AZ4" s="19"/>
      <c r="BB4" s="19"/>
      <c r="BC4" s="19"/>
      <c r="BE4" s="19"/>
      <c r="BF4" s="19"/>
      <c r="BH4" s="19"/>
      <c r="BI4" s="19"/>
      <c r="BK4" s="19"/>
      <c r="BL4" s="19"/>
      <c r="BN4" s="19"/>
      <c r="BO4" s="19"/>
      <c r="BQ4" s="19"/>
      <c r="BR4" s="19"/>
      <c r="BT4" s="19"/>
      <c r="BU4" s="19"/>
      <c r="BW4" s="19"/>
      <c r="BX4" s="19"/>
      <c r="BZ4" s="19"/>
      <c r="CA4" s="19"/>
      <c r="CC4" s="19"/>
      <c r="CD4" s="19"/>
      <c r="CF4" s="19"/>
      <c r="CG4" s="19"/>
      <c r="CI4" s="19"/>
      <c r="CJ4" s="19"/>
      <c r="CL4" s="19"/>
      <c r="CM4" s="19"/>
      <c r="CO4" s="19"/>
      <c r="CP4" s="19"/>
    </row>
    <row r="5" spans="1:94" ht="20.100000000000001" customHeight="1" x14ac:dyDescent="0.25"/>
    <row r="6" spans="1:94" ht="20.100000000000001" customHeight="1" x14ac:dyDescent="0.25"/>
    <row r="7" spans="1:94" ht="20.100000000000001" customHeight="1" x14ac:dyDescent="0.25"/>
    <row r="8" spans="1:94" ht="20.100000000000001" customHeight="1" x14ac:dyDescent="0.25"/>
    <row r="9" spans="1:94" ht="20.100000000000001" customHeight="1" x14ac:dyDescent="0.25"/>
    <row r="10" spans="1:94" ht="20.100000000000001" customHeight="1" x14ac:dyDescent="0.25"/>
    <row r="11" spans="1:94" ht="20.100000000000001" customHeight="1" x14ac:dyDescent="0.25"/>
    <row r="12" spans="1:94" ht="20.100000000000001" customHeight="1" x14ac:dyDescent="0.25"/>
    <row r="13" spans="1:94" ht="20.100000000000001" customHeight="1" x14ac:dyDescent="0.25"/>
    <row r="14" spans="1:94" ht="20.100000000000001" customHeight="1" x14ac:dyDescent="0.25"/>
    <row r="15" spans="1:94" ht="20.100000000000001" customHeight="1" x14ac:dyDescent="0.25"/>
    <row r="16" spans="1:94" ht="20.100000000000001" customHeight="1" x14ac:dyDescent="0.25"/>
    <row r="17" ht="20.100000000000001" customHeight="1" x14ac:dyDescent="0.25"/>
    <row r="18" ht="20.100000000000001" customHeight="1" x14ac:dyDescent="0.25"/>
    <row r="19" ht="20.100000000000001" customHeight="1" x14ac:dyDescent="0.25"/>
    <row r="20" ht="20.100000000000001" customHeight="1" x14ac:dyDescent="0.25"/>
    <row r="21" ht="20.100000000000001" customHeight="1" x14ac:dyDescent="0.25"/>
    <row r="22" ht="20.100000000000001" customHeight="1" x14ac:dyDescent="0.25"/>
    <row r="23" ht="20.100000000000001" customHeight="1" x14ac:dyDescent="0.25"/>
    <row r="24" ht="20.100000000000001" customHeight="1" x14ac:dyDescent="0.25"/>
    <row r="25" ht="20.100000000000001" customHeight="1" x14ac:dyDescent="0.25"/>
    <row r="26" ht="20.100000000000001" customHeight="1" x14ac:dyDescent="0.25"/>
    <row r="27" ht="20.100000000000001" customHeight="1" x14ac:dyDescent="0.25"/>
    <row r="28" ht="20.100000000000001" customHeight="1" x14ac:dyDescent="0.25"/>
    <row r="29" ht="20.100000000000001" customHeight="1" x14ac:dyDescent="0.25"/>
    <row r="30" ht="20.100000000000001" customHeight="1" x14ac:dyDescent="0.25"/>
    <row r="31" ht="20.100000000000001" customHeight="1" x14ac:dyDescent="0.25"/>
    <row r="32" ht="20.100000000000001" customHeight="1" x14ac:dyDescent="0.25"/>
    <row r="33" spans="1:25" ht="20.100000000000001" customHeight="1" x14ac:dyDescent="0.25"/>
    <row r="34" spans="1:25" ht="20.100000000000001" customHeight="1" x14ac:dyDescent="0.25"/>
    <row r="35" spans="1:25" ht="20.100000000000001" customHeight="1" x14ac:dyDescent="0.25"/>
    <row r="36" spans="1:25" ht="20.100000000000001" customHeight="1" x14ac:dyDescent="0.25"/>
    <row r="37" spans="1:25" ht="20.100000000000001" customHeight="1" x14ac:dyDescent="0.25"/>
    <row r="38" spans="1:25" ht="20.100000000000001" customHeight="1" x14ac:dyDescent="0.25"/>
    <row r="39" spans="1:25" ht="20.100000000000001" customHeight="1" x14ac:dyDescent="0.25"/>
    <row r="40" spans="1:25" ht="20.100000000000001" customHeight="1" x14ac:dyDescent="0.25"/>
    <row r="41" spans="1:25" ht="20.100000000000001" customHeight="1" x14ac:dyDescent="0.25"/>
    <row r="42" spans="1:25" ht="20.100000000000001" customHeight="1" x14ac:dyDescent="0.25"/>
    <row r="43" spans="1:25" ht="3" customHeight="1" x14ac:dyDescent="0.25"/>
    <row r="44" spans="1:25" ht="90" customHeight="1" x14ac:dyDescent="0.25">
      <c r="A44" s="56" t="s">
        <v>68</v>
      </c>
      <c r="B44" s="56"/>
      <c r="C44" s="56"/>
      <c r="D44" s="56"/>
      <c r="E44" s="56"/>
      <c r="F44" s="56"/>
      <c r="G44" s="56"/>
      <c r="H44" s="56"/>
      <c r="I44" s="56"/>
      <c r="J44" s="56"/>
      <c r="K44" s="56"/>
      <c r="L44" s="56"/>
      <c r="M44" s="56"/>
      <c r="N44" s="56"/>
      <c r="O44" s="56"/>
      <c r="P44" s="56"/>
      <c r="Q44" s="56"/>
      <c r="R44" s="56"/>
      <c r="S44" s="56"/>
      <c r="T44" s="56"/>
      <c r="U44" s="56"/>
      <c r="V44" s="56"/>
      <c r="W44" s="56"/>
      <c r="X44" s="56"/>
      <c r="Y44" s="56"/>
    </row>
    <row r="45" spans="1:25" ht="51" customHeight="1" x14ac:dyDescent="0.25"/>
  </sheetData>
  <sheetProtection algorithmName="SHA-512" hashValue="t9MsRsmALAL8ZgDXuL00Y4Ix5WU0GIM8EXlV7CV6vv7oSwQrMiGEmIAt9WBpSzXjao9/Qsl10N78STrvDaQvlQ==" saltValue="AOgWST6iio2uUpAN62o/fQ==" spinCount="100000" sheet="1" objects="1" scenarios="1" insertHyperlinks="0" autoFilter="0"/>
  <mergeCells count="3">
    <mergeCell ref="A2:Y2"/>
    <mergeCell ref="A44:Y44"/>
    <mergeCell ref="A1:B1"/>
  </mergeCells>
  <printOptions horizontalCentered="1" verticalCentered="1"/>
  <pageMargins left="0.74803149606299213" right="0.74803149606299213" top="0.98425196850393704" bottom="0.98425196850393704" header="0.51181102362204722" footer="0.51181102362204722"/>
  <pageSetup paperSize="9" scale="37" orientation="portrait" verticalDpi="3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6081" r:id="rId4" name="Drop Down 1">
              <controlPr defaultSize="0" autoLine="0" autoPict="0">
                <anchor moveWithCells="1">
                  <from>
                    <xdr:col>2</xdr:col>
                    <xdr:colOff>0</xdr:colOff>
                    <xdr:row>0</xdr:row>
                    <xdr:rowOff>38100</xdr:rowOff>
                  </from>
                  <to>
                    <xdr:col>3</xdr:col>
                    <xdr:colOff>561975</xdr:colOff>
                    <xdr:row>0</xdr:row>
                    <xdr:rowOff>285750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26"/>
  <dimension ref="A1:R42"/>
  <sheetViews>
    <sheetView workbookViewId="0"/>
  </sheetViews>
  <sheetFormatPr defaultRowHeight="15" x14ac:dyDescent="0.25"/>
  <cols>
    <col min="2" max="2" width="21" bestFit="1" customWidth="1"/>
    <col min="14" max="14" width="11.140625" bestFit="1" customWidth="1"/>
    <col min="16" max="16" width="12.140625" bestFit="1" customWidth="1"/>
    <col min="17" max="17" width="10.140625" bestFit="1" customWidth="1"/>
    <col min="18" max="18" width="11.140625" bestFit="1" customWidth="1"/>
  </cols>
  <sheetData>
    <row r="1" spans="1:18" x14ac:dyDescent="0.25">
      <c r="A1" s="41">
        <v>1</v>
      </c>
      <c r="B1" t="str">
        <f>VLOOKUP(A1,$A$5:$B$10,2,FALSE)</f>
        <v>Norte</v>
      </c>
      <c r="E1">
        <f>A1+1</f>
        <v>2</v>
      </c>
      <c r="P1">
        <v>7</v>
      </c>
      <c r="Q1">
        <v>8</v>
      </c>
      <c r="R1">
        <v>10</v>
      </c>
    </row>
    <row r="2" spans="1:18" x14ac:dyDescent="0.25">
      <c r="D2" s="55" t="s">
        <v>42</v>
      </c>
      <c r="E2" s="55"/>
      <c r="G2" s="55" t="s">
        <v>43</v>
      </c>
      <c r="H2" s="55"/>
      <c r="J2" s="55" t="s">
        <v>44</v>
      </c>
      <c r="K2" s="55"/>
      <c r="M2" s="55" t="s">
        <v>45</v>
      </c>
      <c r="N2" s="55"/>
    </row>
    <row r="4" spans="1:18" x14ac:dyDescent="0.25">
      <c r="D4" s="32"/>
      <c r="E4" s="2" t="str">
        <f>HLOOKUP(B1,'Portuárias Const NUTS II Tab'!$B$4:$J$42,1,FALSE)</f>
        <v>Norte</v>
      </c>
      <c r="G4" s="32"/>
      <c r="H4" s="2" t="str">
        <f>E4</f>
        <v>Norte</v>
      </c>
      <c r="J4" s="32"/>
      <c r="K4" s="2" t="str">
        <f>H4</f>
        <v>Norte</v>
      </c>
      <c r="M4" s="32"/>
      <c r="N4" s="2" t="str">
        <f>K4</f>
        <v>Norte</v>
      </c>
      <c r="P4" s="2" t="s">
        <v>34</v>
      </c>
      <c r="Q4" s="2" t="s">
        <v>39</v>
      </c>
      <c r="R4" s="2" t="s">
        <v>40</v>
      </c>
    </row>
    <row r="5" spans="1:18" x14ac:dyDescent="0.25">
      <c r="A5">
        <v>1</v>
      </c>
      <c r="B5" t="s">
        <v>0</v>
      </c>
      <c r="D5" s="22">
        <v>1978</v>
      </c>
      <c r="E5">
        <f>VLOOKUP($D5,'Portuárias Const NUTS II Tab'!$A$5:$J$100,E$1,FALSE)</f>
        <v>16056.521711654559</v>
      </c>
      <c r="G5" s="22">
        <v>1978</v>
      </c>
      <c r="H5" s="3">
        <f>IF(SUM(E5)=0,"",E5/P5)</f>
        <v>0.71409796120020796</v>
      </c>
      <c r="J5" s="22">
        <v>1978</v>
      </c>
      <c r="K5" s="3">
        <f>IF(SUM(E5)=0,"",E5/Q5)</f>
        <v>1.0351099292578317E-3</v>
      </c>
      <c r="M5" s="22">
        <v>1978</v>
      </c>
      <c r="N5" s="3">
        <f>IF(SUM(E5)=0,"",E5/R5)</f>
        <v>2.0724938446318474E-4</v>
      </c>
      <c r="P5" s="1">
        <f>VLOOKUP($D5,'Portuárias Const NUTS II Tab'!$A$5:$J$100,P$1,FALSE)</f>
        <v>22485.040686389628</v>
      </c>
      <c r="Q5" s="1">
        <f>VLOOKUP($D5,'Portuárias Const NUTS II Tab'!$A$5:$J$100,Q$1,FALSE)</f>
        <v>15511900</v>
      </c>
      <c r="R5" s="1">
        <f>VLOOKUP($D5,'Portuárias Const NUTS II Tab'!$A$5:$J$100,R$1,FALSE)</f>
        <v>77474400</v>
      </c>
    </row>
    <row r="6" spans="1:18" x14ac:dyDescent="0.25">
      <c r="A6">
        <v>2</v>
      </c>
      <c r="B6" t="s">
        <v>1</v>
      </c>
      <c r="D6" s="22">
        <v>1979</v>
      </c>
      <c r="E6">
        <f>VLOOKUP($D6,'Portuárias Const NUTS II Tab'!$A$5:$J$100,E$1,FALSE)</f>
        <v>16942.820222030437</v>
      </c>
      <c r="G6" s="22">
        <v>1979</v>
      </c>
      <c r="H6" s="3">
        <f t="shared" ref="H6:H42" si="0">IF(SUM(E6)=0,"",E6/P6)</f>
        <v>0.55883942696741795</v>
      </c>
      <c r="J6" s="22">
        <v>1979</v>
      </c>
      <c r="K6" s="3">
        <f t="shared" ref="K6:K42" si="1">IF(SUM(E6)=0,"",E6/Q6)</f>
        <v>9.6222286585815752E-4</v>
      </c>
      <c r="M6" s="22">
        <v>1979</v>
      </c>
      <c r="N6" s="3">
        <f t="shared" ref="N6:N42" si="2">IF(SUM(E6)=0,"",E6/R6)</f>
        <v>2.0418965292368552E-4</v>
      </c>
      <c r="P6" s="1">
        <f>VLOOKUP(D6,'Portuárias Const NUTS II Tab'!$A$5:$J$100,7,FALSE)</f>
        <v>30317.868433105839</v>
      </c>
      <c r="Q6" s="1">
        <f>VLOOKUP($D6,'Portuárias Const NUTS II Tab'!$A$5:$J$100,Q$1,FALSE)</f>
        <v>17608000</v>
      </c>
      <c r="R6" s="1">
        <f>VLOOKUP($D6,'Portuárias Const NUTS II Tab'!$A$5:$J$100,R$1,FALSE)</f>
        <v>82975900</v>
      </c>
    </row>
    <row r="7" spans="1:18" x14ac:dyDescent="0.25">
      <c r="A7">
        <v>3</v>
      </c>
      <c r="B7" t="s">
        <v>35</v>
      </c>
      <c r="D7" s="22">
        <v>1980</v>
      </c>
      <c r="E7">
        <f>VLOOKUP($D7,'Portuárias Const NUTS II Tab'!$A$5:$J$100,E$1,FALSE)</f>
        <v>15632.368553305459</v>
      </c>
      <c r="G7" s="22">
        <v>1980</v>
      </c>
      <c r="H7" s="3">
        <f t="shared" si="0"/>
        <v>0.34019448068510649</v>
      </c>
      <c r="J7" s="22">
        <v>1980</v>
      </c>
      <c r="K7" s="3">
        <f t="shared" si="1"/>
        <v>9.3903891064596207E-4</v>
      </c>
      <c r="M7" s="22">
        <v>1980</v>
      </c>
      <c r="N7" s="3">
        <f t="shared" si="2"/>
        <v>1.7982894742158217E-4</v>
      </c>
      <c r="P7" s="1">
        <f>VLOOKUP(D7,'Portuárias Const NUTS II Tab'!$A$5:$J$100,7,FALSE)</f>
        <v>45951.270349312974</v>
      </c>
      <c r="Q7" s="1">
        <f>VLOOKUP($D7,'Portuárias Const NUTS II Tab'!$A$5:$J$100,Q$1,FALSE)</f>
        <v>16647200</v>
      </c>
      <c r="R7" s="1">
        <f>VLOOKUP($D7,'Portuárias Const NUTS II Tab'!$A$5:$J$100,R$1,FALSE)</f>
        <v>86929100</v>
      </c>
    </row>
    <row r="8" spans="1:18" x14ac:dyDescent="0.25">
      <c r="A8">
        <v>4</v>
      </c>
      <c r="B8" t="s">
        <v>2</v>
      </c>
      <c r="D8" s="22">
        <v>1981</v>
      </c>
      <c r="E8">
        <f>VLOOKUP($D8,'Portuárias Const NUTS II Tab'!$A$5:$J$100,E$1,FALSE)</f>
        <v>13751.378671614479</v>
      </c>
      <c r="G8" s="22">
        <v>1981</v>
      </c>
      <c r="H8" s="3">
        <f t="shared" si="0"/>
        <v>0.42790567334923413</v>
      </c>
      <c r="J8" s="22">
        <v>1981</v>
      </c>
      <c r="K8" s="3">
        <f t="shared" si="1"/>
        <v>7.1956812824372225E-4</v>
      </c>
      <c r="M8" s="22">
        <v>1981</v>
      </c>
      <c r="N8" s="3">
        <f t="shared" si="2"/>
        <v>1.5482369512601361E-4</v>
      </c>
      <c r="P8" s="1">
        <f>VLOOKUP(D8,'Portuárias Const NUTS II Tab'!$A$5:$J$100,7,FALSE)</f>
        <v>32136.471956498986</v>
      </c>
      <c r="Q8" s="1">
        <f>VLOOKUP($D8,'Portuárias Const NUTS II Tab'!$A$5:$J$100,Q$1,FALSE)</f>
        <v>19110600</v>
      </c>
      <c r="R8" s="1">
        <f>VLOOKUP($D8,'Portuárias Const NUTS II Tab'!$A$5:$J$100,R$1,FALSE)</f>
        <v>88819600</v>
      </c>
    </row>
    <row r="9" spans="1:18" x14ac:dyDescent="0.25">
      <c r="A9">
        <v>5</v>
      </c>
      <c r="B9" t="s">
        <v>3</v>
      </c>
      <c r="D9" s="22">
        <v>1982</v>
      </c>
      <c r="E9">
        <f>VLOOKUP($D9,'Portuárias Const NUTS II Tab'!$A$5:$J$100,E$1,FALSE)</f>
        <v>8285.118130227911</v>
      </c>
      <c r="G9" s="22">
        <v>1982</v>
      </c>
      <c r="H9" s="3">
        <f t="shared" si="0"/>
        <v>0.39669308716390994</v>
      </c>
      <c r="J9" s="22">
        <v>1982</v>
      </c>
      <c r="K9" s="3">
        <f t="shared" si="1"/>
        <v>4.2499772398511945E-4</v>
      </c>
      <c r="M9" s="22">
        <v>1982</v>
      </c>
      <c r="N9" s="3">
        <f t="shared" si="2"/>
        <v>9.1305122604202189E-5</v>
      </c>
      <c r="P9" s="1">
        <f>VLOOKUP(D9,'Portuárias Const NUTS II Tab'!$A$5:$J$100,7,FALSE)</f>
        <v>20885.461325935776</v>
      </c>
      <c r="Q9" s="1">
        <f>VLOOKUP($D9,'Portuárias Const NUTS II Tab'!$A$5:$J$100,Q$1,FALSE)</f>
        <v>19494500</v>
      </c>
      <c r="R9" s="1">
        <f>VLOOKUP($D9,'Portuárias Const NUTS II Tab'!$A$5:$J$100,R$1,FALSE)</f>
        <v>90741000</v>
      </c>
    </row>
    <row r="10" spans="1:18" x14ac:dyDescent="0.25">
      <c r="A10">
        <v>6</v>
      </c>
      <c r="B10" t="s">
        <v>34</v>
      </c>
      <c r="D10" s="22">
        <v>1983</v>
      </c>
      <c r="E10">
        <f>VLOOKUP($D10,'Portuárias Const NUTS II Tab'!$A$5:$J$100,E$1,FALSE)</f>
        <v>4643.6137560967809</v>
      </c>
      <c r="G10" s="22">
        <v>1983</v>
      </c>
      <c r="H10" s="3">
        <f t="shared" si="0"/>
        <v>0.3897058208842929</v>
      </c>
      <c r="J10" s="22">
        <v>1983</v>
      </c>
      <c r="K10" s="3">
        <f t="shared" si="1"/>
        <v>2.4478852055607992E-4</v>
      </c>
      <c r="M10" s="22">
        <v>1983</v>
      </c>
      <c r="N10" s="3">
        <f t="shared" si="2"/>
        <v>5.0681858184827148E-5</v>
      </c>
      <c r="P10" s="1">
        <f>VLOOKUP(D10,'Portuárias Const NUTS II Tab'!$A$5:$J$100,7,FALSE)</f>
        <v>11915.690008324282</v>
      </c>
      <c r="Q10" s="1">
        <f>VLOOKUP($D10,'Portuárias Const NUTS II Tab'!$A$5:$J$100,Q$1,FALSE)</f>
        <v>18969900</v>
      </c>
      <c r="R10" s="1">
        <f>VLOOKUP($D10,'Portuárias Const NUTS II Tab'!$A$5:$J$100,R$1,FALSE)</f>
        <v>91622800</v>
      </c>
    </row>
    <row r="11" spans="1:18" x14ac:dyDescent="0.25">
      <c r="D11" s="22">
        <v>1984</v>
      </c>
      <c r="E11">
        <f>VLOOKUP($D11,'Portuárias Const NUTS II Tab'!$A$5:$J$100,E$1,FALSE)</f>
        <v>7469.2661633083044</v>
      </c>
      <c r="G11" s="22">
        <v>1984</v>
      </c>
      <c r="H11" s="3">
        <f t="shared" si="0"/>
        <v>0.41249593949716162</v>
      </c>
      <c r="J11" s="22">
        <v>1984</v>
      </c>
      <c r="K11" s="3">
        <f t="shared" si="1"/>
        <v>4.4698308618036094E-4</v>
      </c>
      <c r="M11" s="22">
        <v>1984</v>
      </c>
      <c r="N11" s="3">
        <f t="shared" si="2"/>
        <v>8.2380218900433716E-5</v>
      </c>
      <c r="P11" s="1">
        <f>VLOOKUP(D11,'Portuárias Const NUTS II Tab'!$A$5:$J$100,7,FALSE)</f>
        <v>18107.490154723571</v>
      </c>
      <c r="Q11" s="1">
        <f>VLOOKUP($D11,'Portuárias Const NUTS II Tab'!$A$5:$J$100,Q$1,FALSE)</f>
        <v>16710400.000000002</v>
      </c>
      <c r="R11" s="1">
        <f>VLOOKUP($D11,'Portuárias Const NUTS II Tab'!$A$5:$J$100,R$1,FALSE)</f>
        <v>90668200</v>
      </c>
    </row>
    <row r="12" spans="1:18" x14ac:dyDescent="0.25">
      <c r="D12" s="22">
        <v>1985</v>
      </c>
      <c r="E12">
        <f>VLOOKUP($D12,'Portuárias Const NUTS II Tab'!$A$5:$J$100,E$1,FALSE)</f>
        <v>3812.8583001010975</v>
      </c>
      <c r="G12" s="22">
        <v>1985</v>
      </c>
      <c r="H12" s="3">
        <f t="shared" si="0"/>
        <v>0.16721705138435855</v>
      </c>
      <c r="J12" s="22">
        <v>1985</v>
      </c>
      <c r="K12" s="3">
        <f t="shared" si="1"/>
        <v>2.3019085481686661E-4</v>
      </c>
      <c r="M12" s="22">
        <v>1985</v>
      </c>
      <c r="N12" s="3">
        <f t="shared" si="2"/>
        <v>4.1375796919011951E-5</v>
      </c>
      <c r="P12" s="1">
        <f>VLOOKUP(D12,'Portuárias Const NUTS II Tab'!$A$5:$J$100,7,FALSE)</f>
        <v>22801.851058460605</v>
      </c>
      <c r="Q12" s="1">
        <f>VLOOKUP($D12,'Portuárias Const NUTS II Tab'!$A$5:$J$100,Q$1,FALSE)</f>
        <v>16563900.000000002</v>
      </c>
      <c r="R12" s="1">
        <f>VLOOKUP($D12,'Portuárias Const NUTS II Tab'!$A$5:$J$100,R$1,FALSE)</f>
        <v>92151900</v>
      </c>
    </row>
    <row r="13" spans="1:18" x14ac:dyDescent="0.25">
      <c r="D13" s="22">
        <v>1986</v>
      </c>
      <c r="E13">
        <f>VLOOKUP($D13,'Portuárias Const NUTS II Tab'!$A$5:$J$100,E$1,FALSE)</f>
        <v>7786.5537989540753</v>
      </c>
      <c r="G13" s="22">
        <v>1986</v>
      </c>
      <c r="H13" s="3">
        <f t="shared" si="0"/>
        <v>0.79900981309192798</v>
      </c>
      <c r="J13" s="22">
        <v>1986</v>
      </c>
      <c r="K13" s="3">
        <f t="shared" si="1"/>
        <v>4.436353059221657E-4</v>
      </c>
      <c r="M13" s="22">
        <v>1986</v>
      </c>
      <c r="N13" s="3">
        <f t="shared" si="2"/>
        <v>8.1781910100430153E-5</v>
      </c>
      <c r="P13" s="1">
        <f>VLOOKUP(D13,'Portuárias Const NUTS II Tab'!$A$5:$J$100,7,FALSE)</f>
        <v>9745.2542776946011</v>
      </c>
      <c r="Q13" s="1">
        <f>VLOOKUP($D13,'Portuárias Const NUTS II Tab'!$A$5:$J$100,Q$1,FALSE)</f>
        <v>17551700</v>
      </c>
      <c r="R13" s="1">
        <f>VLOOKUP($D13,'Portuárias Const NUTS II Tab'!$A$5:$J$100,R$1,FALSE)</f>
        <v>95211200</v>
      </c>
    </row>
    <row r="14" spans="1:18" x14ac:dyDescent="0.25">
      <c r="D14" s="22">
        <v>1987</v>
      </c>
      <c r="E14">
        <f>VLOOKUP($D14,'Portuárias Const NUTS II Tab'!$A$5:$J$100,E$1,FALSE)</f>
        <v>5221.3488907621295</v>
      </c>
      <c r="G14" s="22">
        <v>1987</v>
      </c>
      <c r="H14" s="3">
        <f t="shared" si="0"/>
        <v>0.40630343108377992</v>
      </c>
      <c r="J14" s="22">
        <v>1987</v>
      </c>
      <c r="K14" s="3">
        <f t="shared" si="1"/>
        <v>2.4386519376959896E-4</v>
      </c>
      <c r="M14" s="22">
        <v>1987</v>
      </c>
      <c r="N14" s="3">
        <f t="shared" si="2"/>
        <v>5.0950974705396282E-5</v>
      </c>
      <c r="P14" s="1">
        <f>VLOOKUP(D14,'Portuárias Const NUTS II Tab'!$A$5:$J$100,7,FALSE)</f>
        <v>12850.860936208745</v>
      </c>
      <c r="Q14" s="1">
        <f>VLOOKUP($D14,'Portuárias Const NUTS II Tab'!$A$5:$J$100,Q$1,FALSE)</f>
        <v>21410800</v>
      </c>
      <c r="R14" s="1">
        <f>VLOOKUP($D14,'Portuárias Const NUTS II Tab'!$A$5:$J$100,R$1,FALSE)</f>
        <v>102477900</v>
      </c>
    </row>
    <row r="15" spans="1:18" x14ac:dyDescent="0.25">
      <c r="D15" s="22">
        <v>1988</v>
      </c>
      <c r="E15">
        <f>VLOOKUP($D15,'Portuárias Const NUTS II Tab'!$A$5:$J$100,E$1,FALSE)</f>
        <v>9318.5260916022326</v>
      </c>
      <c r="G15" s="22">
        <v>1988</v>
      </c>
      <c r="H15" s="3">
        <f t="shared" si="0"/>
        <v>0.39930561449052937</v>
      </c>
      <c r="J15" s="22">
        <v>1988</v>
      </c>
      <c r="K15" s="3">
        <f t="shared" si="1"/>
        <v>3.7743635188149512E-4</v>
      </c>
      <c r="M15" s="22">
        <v>1988</v>
      </c>
      <c r="N15" s="3">
        <f t="shared" si="2"/>
        <v>8.6322453238643669E-5</v>
      </c>
      <c r="P15" s="1">
        <f>VLOOKUP(D15,'Portuárias Const NUTS II Tab'!$A$5:$J$100,7,FALSE)</f>
        <v>23336.827115470591</v>
      </c>
      <c r="Q15" s="1">
        <f>VLOOKUP($D15,'Portuárias Const NUTS II Tab'!$A$5:$J$100,Q$1,FALSE)</f>
        <v>24689000</v>
      </c>
      <c r="R15" s="1">
        <f>VLOOKUP($D15,'Portuárias Const NUTS II Tab'!$A$5:$J$100,R$1,FALSE)</f>
        <v>107950200</v>
      </c>
    </row>
    <row r="16" spans="1:18" x14ac:dyDescent="0.25">
      <c r="D16" s="22">
        <v>1989</v>
      </c>
      <c r="E16">
        <f>VLOOKUP($D16,'Portuárias Const NUTS II Tab'!$A$5:$J$100,E$1,FALSE)</f>
        <v>8721.7417457865158</v>
      </c>
      <c r="G16" s="22">
        <v>1989</v>
      </c>
      <c r="H16" s="3">
        <f t="shared" si="0"/>
        <v>0.34903567180854894</v>
      </c>
      <c r="J16" s="22">
        <v>1989</v>
      </c>
      <c r="K16" s="3">
        <f t="shared" si="1"/>
        <v>3.416191450959443E-4</v>
      </c>
      <c r="M16" s="22">
        <v>1989</v>
      </c>
      <c r="N16" s="3">
        <f t="shared" si="2"/>
        <v>7.5757240848507221E-5</v>
      </c>
      <c r="P16" s="1">
        <f>VLOOKUP(D16,'Portuárias Const NUTS II Tab'!$A$5:$J$100,7,FALSE)</f>
        <v>24988.109956195298</v>
      </c>
      <c r="Q16" s="1">
        <f>VLOOKUP($D16,'Portuárias Const NUTS II Tab'!$A$5:$J$100,Q$1,FALSE)</f>
        <v>25530600</v>
      </c>
      <c r="R16" s="1">
        <f>VLOOKUP($D16,'Portuárias Const NUTS II Tab'!$A$5:$J$100,R$1,FALSE)</f>
        <v>115127500</v>
      </c>
    </row>
    <row r="17" spans="4:18" x14ac:dyDescent="0.25">
      <c r="D17" s="22">
        <v>1990</v>
      </c>
      <c r="E17">
        <f>VLOOKUP($D17,'Portuárias Const NUTS II Tab'!$A$5:$J$100,E$1,FALSE)</f>
        <v>9538.6174185287309</v>
      </c>
      <c r="G17" s="22">
        <v>1990</v>
      </c>
      <c r="H17" s="3">
        <f t="shared" si="0"/>
        <v>0.20277814232856706</v>
      </c>
      <c r="J17" s="22">
        <v>1990</v>
      </c>
      <c r="K17" s="3">
        <f t="shared" si="1"/>
        <v>3.4916968367115932E-4</v>
      </c>
      <c r="M17" s="22">
        <v>1990</v>
      </c>
      <c r="N17" s="3">
        <f t="shared" si="2"/>
        <v>7.6815429564607046E-5</v>
      </c>
      <c r="P17" s="1">
        <f>VLOOKUP(D17,'Portuárias Const NUTS II Tab'!$A$5:$J$100,7,FALSE)</f>
        <v>47039.672565266155</v>
      </c>
      <c r="Q17" s="1">
        <f>VLOOKUP($D17,'Portuárias Const NUTS II Tab'!$A$5:$J$100,Q$1,FALSE)</f>
        <v>27318000</v>
      </c>
      <c r="R17" s="1">
        <f>VLOOKUP($D17,'Portuárias Const NUTS II Tab'!$A$5:$J$100,R$1,FALSE)</f>
        <v>124175800</v>
      </c>
    </row>
    <row r="18" spans="4:18" x14ac:dyDescent="0.25">
      <c r="D18" s="22">
        <v>1991</v>
      </c>
      <c r="E18">
        <f>VLOOKUP($D18,'Portuárias Const NUTS II Tab'!$A$5:$J$100,E$1,FALSE)</f>
        <v>11223.296683668796</v>
      </c>
      <c r="G18" s="22">
        <v>1991</v>
      </c>
      <c r="H18" s="3">
        <f t="shared" si="0"/>
        <v>0.14427447749208769</v>
      </c>
      <c r="J18" s="22">
        <v>1991</v>
      </c>
      <c r="K18" s="3">
        <f t="shared" si="1"/>
        <v>3.9227757137804857E-4</v>
      </c>
      <c r="M18" s="22">
        <v>1991</v>
      </c>
      <c r="N18" s="3">
        <f t="shared" si="2"/>
        <v>8.7435818863674437E-5</v>
      </c>
      <c r="P18" s="1">
        <f>VLOOKUP(D18,'Portuárias Const NUTS II Tab'!$A$5:$J$100,7,FALSE)</f>
        <v>77791.282829524062</v>
      </c>
      <c r="Q18" s="1">
        <f>VLOOKUP($D18,'Portuárias Const NUTS II Tab'!$A$5:$J$100,Q$1,FALSE)</f>
        <v>28610600</v>
      </c>
      <c r="R18" s="1">
        <f>VLOOKUP($D18,'Portuárias Const NUTS II Tab'!$A$5:$J$100,R$1,FALSE)</f>
        <v>128360400</v>
      </c>
    </row>
    <row r="19" spans="4:18" x14ac:dyDescent="0.25">
      <c r="D19" s="22">
        <v>1992</v>
      </c>
      <c r="E19">
        <f>VLOOKUP($D19,'Portuárias Const NUTS II Tab'!$A$5:$J$100,E$1,FALSE)</f>
        <v>9102.4816769876197</v>
      </c>
      <c r="G19" s="22">
        <v>1992</v>
      </c>
      <c r="H19" s="3">
        <f t="shared" si="0"/>
        <v>0.14108867148483759</v>
      </c>
      <c r="J19" s="22">
        <v>1992</v>
      </c>
      <c r="K19" s="3">
        <f t="shared" si="1"/>
        <v>2.9506282725986067E-4</v>
      </c>
      <c r="M19" s="22">
        <v>1992</v>
      </c>
      <c r="N19" s="3">
        <f t="shared" si="2"/>
        <v>6.8761183314077528E-5</v>
      </c>
      <c r="P19" s="1">
        <f>VLOOKUP(D19,'Portuárias Const NUTS II Tab'!$A$5:$J$100,7,FALSE)</f>
        <v>64516.035066400342</v>
      </c>
      <c r="Q19" s="1">
        <f>VLOOKUP($D19,'Portuárias Const NUTS II Tab'!$A$5:$J$100,Q$1,FALSE)</f>
        <v>30849300</v>
      </c>
      <c r="R19" s="1">
        <f>VLOOKUP($D19,'Portuárias Const NUTS II Tab'!$A$5:$J$100,R$1,FALSE)</f>
        <v>132378200.00000001</v>
      </c>
    </row>
    <row r="20" spans="4:18" x14ac:dyDescent="0.25">
      <c r="D20" s="22">
        <v>1993</v>
      </c>
      <c r="E20">
        <f>VLOOKUP($D20,'Portuárias Const NUTS II Tab'!$A$5:$J$100,E$1,FALSE)</f>
        <v>10232.978500308473</v>
      </c>
      <c r="G20" s="22">
        <v>1993</v>
      </c>
      <c r="H20" s="3">
        <f t="shared" si="0"/>
        <v>0.16226973031675426</v>
      </c>
      <c r="J20" s="22">
        <v>1993</v>
      </c>
      <c r="K20" s="3">
        <f t="shared" si="1"/>
        <v>3.6468075667258753E-4</v>
      </c>
      <c r="M20" s="22">
        <v>1993</v>
      </c>
      <c r="N20" s="3">
        <f t="shared" si="2"/>
        <v>7.7836090527590867E-5</v>
      </c>
      <c r="P20" s="1">
        <f>VLOOKUP(D20,'Portuárias Const NUTS II Tab'!$A$5:$J$100,7,FALSE)</f>
        <v>63061.536371160924</v>
      </c>
      <c r="Q20" s="1">
        <f>VLOOKUP($D20,'Portuárias Const NUTS II Tab'!$A$5:$J$100,Q$1,FALSE)</f>
        <v>28060100</v>
      </c>
      <c r="R20" s="1">
        <f>VLOOKUP($D20,'Portuárias Const NUTS II Tab'!$A$5:$J$100,R$1,FALSE)</f>
        <v>131468299.99999999</v>
      </c>
    </row>
    <row r="21" spans="4:18" x14ac:dyDescent="0.25">
      <c r="D21" s="22">
        <v>1994</v>
      </c>
      <c r="E21">
        <f>VLOOKUP($D21,'Portuárias Const NUTS II Tab'!$A$5:$J$100,E$1,FALSE)</f>
        <v>8054.6044590808124</v>
      </c>
      <c r="G21" s="22">
        <v>1994</v>
      </c>
      <c r="H21" s="3">
        <f t="shared" si="0"/>
        <v>0.11516744324353034</v>
      </c>
      <c r="J21" s="22">
        <v>1994</v>
      </c>
      <c r="K21" s="3">
        <f t="shared" si="1"/>
        <v>2.854845663852729E-4</v>
      </c>
      <c r="M21" s="22">
        <v>1994</v>
      </c>
      <c r="N21" s="3">
        <f t="shared" si="2"/>
        <v>6.0367532732207658E-5</v>
      </c>
      <c r="P21" s="1">
        <f>VLOOKUP(D21,'Portuárias Const NUTS II Tab'!$A$5:$J$100,7,FALSE)</f>
        <v>69938.206772974343</v>
      </c>
      <c r="Q21" s="1">
        <f>VLOOKUP($D21,'Portuárias Const NUTS II Tab'!$A$5:$J$100,Q$1,FALSE)</f>
        <v>28213800</v>
      </c>
      <c r="R21" s="1">
        <f>VLOOKUP($D21,'Portuárias Const NUTS II Tab'!$A$5:$J$100,R$1,FALSE)</f>
        <v>133426100</v>
      </c>
    </row>
    <row r="22" spans="4:18" x14ac:dyDescent="0.25">
      <c r="D22" s="22">
        <v>1995</v>
      </c>
      <c r="E22">
        <f>VLOOKUP($D22,'Portuárias Const NUTS II Tab'!$A$5:$J$100,E$1,FALSE)</f>
        <v>8717.3429201449726</v>
      </c>
      <c r="G22" s="22">
        <v>1995</v>
      </c>
      <c r="H22" s="3">
        <f t="shared" si="0"/>
        <v>0.1529998661764192</v>
      </c>
      <c r="J22" s="22">
        <v>1995</v>
      </c>
      <c r="K22" s="3">
        <f t="shared" si="1"/>
        <v>2.9644675492992859E-4</v>
      </c>
      <c r="M22" s="22">
        <v>1995</v>
      </c>
      <c r="N22" s="3">
        <f t="shared" si="2"/>
        <v>6.3861165998398394E-5</v>
      </c>
      <c r="P22" s="1">
        <f>VLOOKUP(D22,'Portuárias Const NUTS II Tab'!$A$5:$J$100,7,FALSE)</f>
        <v>56976.147352268177</v>
      </c>
      <c r="Q22" s="1">
        <f>VLOOKUP($D22,'Portuárias Const NUTS II Tab'!$A$5:$J$100,Q$1,FALSE)</f>
        <v>29406100</v>
      </c>
      <c r="R22" s="1">
        <f>VLOOKUP($D22,'Portuárias Const NUTS II Tab'!$A$5:$J$100,R$1,FALSE)</f>
        <v>136504600</v>
      </c>
    </row>
    <row r="23" spans="4:18" x14ac:dyDescent="0.25">
      <c r="D23" s="22">
        <v>1996</v>
      </c>
      <c r="E23">
        <f>VLOOKUP($D23,'Portuárias Const NUTS II Tab'!$A$5:$J$100,E$1,FALSE)</f>
        <v>8434.1431058232683</v>
      </c>
      <c r="G23" s="22">
        <v>1996</v>
      </c>
      <c r="H23" s="3">
        <f t="shared" si="0"/>
        <v>0.22811959793749523</v>
      </c>
      <c r="J23" s="22">
        <v>1996</v>
      </c>
      <c r="K23" s="3">
        <f t="shared" si="1"/>
        <v>2.7285160042260769E-4</v>
      </c>
      <c r="M23" s="22">
        <v>1996</v>
      </c>
      <c r="N23" s="3">
        <f t="shared" si="2"/>
        <v>5.9698998043735591E-5</v>
      </c>
      <c r="P23" s="1">
        <f>VLOOKUP(D23,'Portuárias Const NUTS II Tab'!$A$5:$J$100,7,FALSE)</f>
        <v>36972.461735331584</v>
      </c>
      <c r="Q23" s="1">
        <f>VLOOKUP($D23,'Portuárias Const NUTS II Tab'!$A$5:$J$100,Q$1,FALSE)</f>
        <v>30911100</v>
      </c>
      <c r="R23" s="1">
        <f>VLOOKUP($D23,'Portuárias Const NUTS II Tab'!$A$5:$J$100,R$1,FALSE)</f>
        <v>141277800</v>
      </c>
    </row>
    <row r="24" spans="4:18" x14ac:dyDescent="0.25">
      <c r="D24" s="22">
        <v>1997</v>
      </c>
      <c r="E24">
        <f>VLOOKUP($D24,'Portuárias Const NUTS II Tab'!$A$5:$J$100,E$1,FALSE)</f>
        <v>14363.50529668024</v>
      </c>
      <c r="G24" s="22">
        <v>1997</v>
      </c>
      <c r="H24" s="3">
        <f t="shared" si="0"/>
        <v>0.32052184447363841</v>
      </c>
      <c r="J24" s="22">
        <v>1997</v>
      </c>
      <c r="K24" s="3">
        <f t="shared" si="1"/>
        <v>4.0668848629545783E-4</v>
      </c>
      <c r="M24" s="22">
        <v>1997</v>
      </c>
      <c r="N24" s="3">
        <f t="shared" si="2"/>
        <v>9.7359234985733441E-5</v>
      </c>
      <c r="P24" s="1">
        <f>VLOOKUP(D24,'Portuárias Const NUTS II Tab'!$A$5:$J$100,7,FALSE)</f>
        <v>44812.874830007342</v>
      </c>
      <c r="Q24" s="1">
        <f>VLOOKUP($D24,'Portuárias Const NUTS II Tab'!$A$5:$J$100,Q$1,FALSE)</f>
        <v>35318200</v>
      </c>
      <c r="R24" s="1">
        <f>VLOOKUP($D24,'Portuárias Const NUTS II Tab'!$A$5:$J$100,R$1,FALSE)</f>
        <v>147531000</v>
      </c>
    </row>
    <row r="25" spans="4:18" x14ac:dyDescent="0.25">
      <c r="D25" s="22">
        <v>1998</v>
      </c>
      <c r="E25">
        <f>VLOOKUP($D25,'Portuárias Const NUTS II Tab'!$A$5:$J$100,E$1,FALSE)</f>
        <v>15404.611689039717</v>
      </c>
      <c r="G25" s="22">
        <v>1998</v>
      </c>
      <c r="H25" s="3">
        <f t="shared" si="0"/>
        <v>6.2939778705598137E-2</v>
      </c>
      <c r="J25" s="22">
        <v>1998</v>
      </c>
      <c r="K25" s="3">
        <f t="shared" si="1"/>
        <v>3.9033900394630435E-4</v>
      </c>
      <c r="M25" s="22">
        <v>1998</v>
      </c>
      <c r="N25" s="3">
        <f t="shared" si="2"/>
        <v>9.9641473689846317E-5</v>
      </c>
      <c r="P25" s="1">
        <f>VLOOKUP(D25,'Portuárias Const NUTS II Tab'!$A$5:$J$100,7,FALSE)</f>
        <v>244751.60233872198</v>
      </c>
      <c r="Q25" s="1">
        <f>VLOOKUP($D25,'Portuárias Const NUTS II Tab'!$A$5:$J$100,Q$1,FALSE)</f>
        <v>39464700</v>
      </c>
      <c r="R25" s="1">
        <f>VLOOKUP($D25,'Portuárias Const NUTS II Tab'!$A$5:$J$100,R$1,FALSE)</f>
        <v>154600400</v>
      </c>
    </row>
    <row r="26" spans="4:18" x14ac:dyDescent="0.25">
      <c r="D26" s="22">
        <v>1999</v>
      </c>
      <c r="E26">
        <f>VLOOKUP($D26,'Portuárias Const NUTS II Tab'!$A$5:$J$100,E$1,FALSE)</f>
        <v>20986.778170965335</v>
      </c>
      <c r="G26" s="22">
        <v>1999</v>
      </c>
      <c r="H26" s="3">
        <f t="shared" si="0"/>
        <v>0.2593140995394268</v>
      </c>
      <c r="J26" s="22">
        <v>1999</v>
      </c>
      <c r="K26" s="3">
        <f t="shared" si="1"/>
        <v>5.013108740956467E-4</v>
      </c>
      <c r="M26" s="22">
        <v>1999</v>
      </c>
      <c r="N26" s="3">
        <f t="shared" si="2"/>
        <v>1.306678855759194E-4</v>
      </c>
      <c r="P26" s="1">
        <f>VLOOKUP(D26,'Portuárias Const NUTS II Tab'!$A$5:$J$100,7,FALSE)</f>
        <v>80931.882254919386</v>
      </c>
      <c r="Q26" s="1">
        <f>VLOOKUP($D26,'Portuárias Const NUTS II Tab'!$A$5:$J$100,Q$1,FALSE)</f>
        <v>41863800</v>
      </c>
      <c r="R26" s="1">
        <f>VLOOKUP($D26,'Portuárias Const NUTS II Tab'!$A$5:$J$100,R$1,FALSE)</f>
        <v>160611600</v>
      </c>
    </row>
    <row r="27" spans="4:18" x14ac:dyDescent="0.25">
      <c r="D27" s="22">
        <v>2000</v>
      </c>
      <c r="E27">
        <f>VLOOKUP($D27,'Portuárias Const NUTS II Tab'!$A$5:$J$100,E$1,FALSE)</f>
        <v>27050.980465110097</v>
      </c>
      <c r="G27" s="22">
        <v>2000</v>
      </c>
      <c r="H27" s="3">
        <f t="shared" si="0"/>
        <v>0.2611633663034168</v>
      </c>
      <c r="J27" s="22">
        <v>2000</v>
      </c>
      <c r="K27" s="3">
        <f t="shared" si="1"/>
        <v>6.2089103160829274E-4</v>
      </c>
      <c r="M27" s="22">
        <v>2000</v>
      </c>
      <c r="N27" s="3">
        <f t="shared" si="2"/>
        <v>1.6227858753223764E-4</v>
      </c>
      <c r="P27" s="1">
        <f>VLOOKUP(D27,'Portuárias Const NUTS II Tab'!$A$5:$J$100,7,FALSE)</f>
        <v>103578.77082072284</v>
      </c>
      <c r="Q27" s="1">
        <f>VLOOKUP($D27,'Portuárias Const NUTS II Tab'!$A$5:$J$100,Q$1,FALSE)</f>
        <v>43568000</v>
      </c>
      <c r="R27" s="1">
        <f>VLOOKUP($D27,'Portuárias Const NUTS II Tab'!$A$5:$J$100,R$1,FALSE)</f>
        <v>166694700</v>
      </c>
    </row>
    <row r="28" spans="4:18" x14ac:dyDescent="0.25">
      <c r="D28" s="22">
        <v>2001</v>
      </c>
      <c r="E28">
        <f>VLOOKUP($D28,'Portuárias Const NUTS II Tab'!$A$5:$J$100,E$1,FALSE)</f>
        <v>15333.205708295054</v>
      </c>
      <c r="G28" s="22">
        <v>2001</v>
      </c>
      <c r="H28" s="3">
        <f t="shared" si="0"/>
        <v>8.6670372137658117E-2</v>
      </c>
      <c r="J28" s="22">
        <v>2001</v>
      </c>
      <c r="K28" s="3">
        <f t="shared" si="1"/>
        <v>3.4858573139491653E-4</v>
      </c>
      <c r="M28" s="22">
        <v>2001</v>
      </c>
      <c r="N28" s="3">
        <f t="shared" si="2"/>
        <v>9.0230305208284002E-5</v>
      </c>
      <c r="P28" s="1">
        <f>VLOOKUP(D28,'Portuárias Const NUTS II Tab'!$A$5:$J$100,7,FALSE)</f>
        <v>176914.04028981668</v>
      </c>
      <c r="Q28" s="1">
        <f>VLOOKUP($D28,'Portuárias Const NUTS II Tab'!$A$5:$J$100,Q$1,FALSE)</f>
        <v>43986900</v>
      </c>
      <c r="R28" s="1">
        <f>VLOOKUP($D28,'Portuárias Const NUTS II Tab'!$A$5:$J$100,R$1,FALSE)</f>
        <v>169934100</v>
      </c>
    </row>
    <row r="29" spans="4:18" x14ac:dyDescent="0.25">
      <c r="D29" s="22">
        <v>2002</v>
      </c>
      <c r="E29">
        <f>VLOOKUP($D29,'Portuárias Const NUTS II Tab'!$A$5:$J$100,E$1,FALSE)</f>
        <v>15362.048611383614</v>
      </c>
      <c r="G29" s="22">
        <v>2002</v>
      </c>
      <c r="H29" s="3">
        <f t="shared" si="0"/>
        <v>0.11200343520190346</v>
      </c>
      <c r="J29" s="22">
        <v>2002</v>
      </c>
      <c r="K29" s="3">
        <f t="shared" si="1"/>
        <v>3.6145656538252852E-4</v>
      </c>
      <c r="M29" s="22">
        <v>2002</v>
      </c>
      <c r="N29" s="3">
        <f t="shared" si="2"/>
        <v>8.9710369984808585E-5</v>
      </c>
      <c r="P29" s="1">
        <f>VLOOKUP(D29,'Portuárias Const NUTS II Tab'!$A$5:$J$100,7,FALSE)</f>
        <v>137156.94151425938</v>
      </c>
      <c r="Q29" s="1">
        <f>VLOOKUP($D29,'Portuárias Const NUTS II Tab'!$A$5:$J$100,Q$1,FALSE)</f>
        <v>42500400</v>
      </c>
      <c r="R29" s="1">
        <f>VLOOKUP($D29,'Portuárias Const NUTS II Tab'!$A$5:$J$100,R$1,FALSE)</f>
        <v>171240500</v>
      </c>
    </row>
    <row r="30" spans="4:18" x14ac:dyDescent="0.25">
      <c r="D30" s="22">
        <v>2003</v>
      </c>
      <c r="E30">
        <f>VLOOKUP($D30,'Portuárias Const NUTS II Tab'!$A$5:$J$100,E$1,FALSE)</f>
        <v>8841.4635124188171</v>
      </c>
      <c r="G30" s="22">
        <v>2003</v>
      </c>
      <c r="H30" s="3">
        <f t="shared" si="0"/>
        <v>8.5752665308765297E-2</v>
      </c>
      <c r="J30" s="22">
        <v>2003</v>
      </c>
      <c r="K30" s="3">
        <f t="shared" si="1"/>
        <v>2.2445218899652504E-4</v>
      </c>
      <c r="M30" s="22">
        <v>2003</v>
      </c>
      <c r="N30" s="3">
        <f t="shared" si="2"/>
        <v>5.2118732712996028E-5</v>
      </c>
      <c r="P30" s="1">
        <f>VLOOKUP(D30,'Portuárias Const NUTS II Tab'!$A$5:$J$100,7,FALSE)</f>
        <v>103104.2414901485</v>
      </c>
      <c r="Q30" s="1">
        <f>VLOOKUP($D30,'Portuárias Const NUTS II Tab'!$A$5:$J$100,Q$1,FALSE)</f>
        <v>39391300</v>
      </c>
      <c r="R30" s="1">
        <f>VLOOKUP($D30,'Portuárias Const NUTS II Tab'!$A$5:$J$100,R$1,FALSE)</f>
        <v>169640800</v>
      </c>
    </row>
    <row r="31" spans="4:18" x14ac:dyDescent="0.25">
      <c r="D31" s="22">
        <v>2004</v>
      </c>
      <c r="E31">
        <f>VLOOKUP($D31,'Portuárias Const NUTS II Tab'!$A$5:$J$100,E$1,FALSE)</f>
        <v>8858.530797681633</v>
      </c>
      <c r="G31" s="22">
        <v>2004</v>
      </c>
      <c r="H31" s="3">
        <f t="shared" si="0"/>
        <v>0.15735229950240281</v>
      </c>
      <c r="J31" s="22">
        <v>2004</v>
      </c>
      <c r="K31" s="3">
        <f t="shared" si="1"/>
        <v>2.2456165943813853E-4</v>
      </c>
      <c r="M31" s="22">
        <v>2004</v>
      </c>
      <c r="N31" s="3">
        <f t="shared" si="2"/>
        <v>5.1290172178755823E-5</v>
      </c>
      <c r="P31" s="1">
        <f>VLOOKUP(D31,'Portuárias Const NUTS II Tab'!$A$5:$J$100,7,FALSE)</f>
        <v>56297.43464630055</v>
      </c>
      <c r="Q31" s="1">
        <f>VLOOKUP($D31,'Portuárias Const NUTS II Tab'!$A$5:$J$100,Q$1,FALSE)</f>
        <v>39448100</v>
      </c>
      <c r="R31" s="1">
        <f>VLOOKUP($D31,'Portuárias Const NUTS II Tab'!$A$5:$J$100,R$1,FALSE)</f>
        <v>172714000</v>
      </c>
    </row>
    <row r="32" spans="4:18" x14ac:dyDescent="0.25">
      <c r="D32" s="22">
        <v>2005</v>
      </c>
      <c r="E32">
        <f>VLOOKUP($D32,'Portuárias Const NUTS II Tab'!$A$5:$J$100,E$1,FALSE)</f>
        <v>7825.6779376826653</v>
      </c>
      <c r="G32" s="22">
        <v>2005</v>
      </c>
      <c r="H32" s="3">
        <f t="shared" si="0"/>
        <v>0.2535080741291727</v>
      </c>
      <c r="J32" s="22">
        <v>2005</v>
      </c>
      <c r="K32" s="3">
        <f t="shared" si="1"/>
        <v>1.981931902839974E-4</v>
      </c>
      <c r="M32" s="22">
        <v>2005</v>
      </c>
      <c r="N32" s="3">
        <f t="shared" si="2"/>
        <v>4.4965263035105863E-5</v>
      </c>
      <c r="P32" s="1">
        <f>VLOOKUP(D32,'Portuárias Const NUTS II Tab'!$A$5:$J$100,7,FALSE)</f>
        <v>30869.541195343398</v>
      </c>
      <c r="Q32" s="1">
        <f>VLOOKUP($D32,'Portuárias Const NUTS II Tab'!$A$5:$J$100,Q$1,FALSE)</f>
        <v>39485100</v>
      </c>
      <c r="R32" s="1">
        <f>VLOOKUP($D32,'Portuárias Const NUTS II Tab'!$A$5:$J$100,R$1,FALSE)</f>
        <v>174038300</v>
      </c>
    </row>
    <row r="33" spans="4:18" x14ac:dyDescent="0.25">
      <c r="D33" s="22">
        <v>2006</v>
      </c>
      <c r="E33">
        <f>VLOOKUP($D33,'Portuárias Const NUTS II Tab'!$A$5:$J$100,E$1,FALSE)</f>
        <v>2064.0230782761651</v>
      </c>
      <c r="G33" s="22">
        <v>2006</v>
      </c>
      <c r="H33" s="3">
        <f t="shared" si="0"/>
        <v>3.1995173831116795E-2</v>
      </c>
      <c r="J33" s="22">
        <v>2006</v>
      </c>
      <c r="K33" s="3">
        <f t="shared" si="1"/>
        <v>5.2719549392765576E-5</v>
      </c>
      <c r="M33" s="22">
        <v>2006</v>
      </c>
      <c r="N33" s="3">
        <f t="shared" si="2"/>
        <v>1.1678222611797164E-5</v>
      </c>
      <c r="P33" s="1">
        <f>VLOOKUP(D33,'Portuárias Const NUTS II Tab'!$A$5:$J$100,7,FALSE)</f>
        <v>64510.450518909405</v>
      </c>
      <c r="Q33" s="1">
        <f>VLOOKUP($D33,'Portuárias Const NUTS II Tab'!$A$5:$J$100,Q$1,FALSE)</f>
        <v>39151000</v>
      </c>
      <c r="R33" s="1">
        <f>VLOOKUP($D33,'Portuárias Const NUTS II Tab'!$A$5:$J$100,R$1,FALSE)</f>
        <v>176741200</v>
      </c>
    </row>
    <row r="34" spans="4:18" x14ac:dyDescent="0.25">
      <c r="D34" s="22">
        <v>2007</v>
      </c>
      <c r="E34">
        <f>VLOOKUP($D34,'Portuárias Const NUTS II Tab'!$A$5:$J$100,E$1,FALSE)</f>
        <v>37615.889318841393</v>
      </c>
      <c r="G34" s="22">
        <v>2007</v>
      </c>
      <c r="H34" s="3">
        <f t="shared" si="0"/>
        <v>0.37286220389479285</v>
      </c>
      <c r="J34" s="22">
        <v>2007</v>
      </c>
      <c r="K34" s="3">
        <f t="shared" si="1"/>
        <v>9.3188446835263349E-4</v>
      </c>
      <c r="M34" s="22">
        <v>2007</v>
      </c>
      <c r="N34" s="3">
        <f t="shared" si="2"/>
        <v>2.0765555066665374E-4</v>
      </c>
      <c r="P34" s="1">
        <f>VLOOKUP(D34,'Portuárias Const NUTS II Tab'!$A$5:$J$100,7,FALSE)</f>
        <v>100884.15754109292</v>
      </c>
      <c r="Q34" s="1">
        <f>VLOOKUP($D34,'Portuárias Const NUTS II Tab'!$A$5:$J$100,Q$1,FALSE)</f>
        <v>40365400</v>
      </c>
      <c r="R34" s="1">
        <f>VLOOKUP($D34,'Portuárias Const NUTS II Tab'!$A$5:$J$100,R$1,FALSE)</f>
        <v>181145600</v>
      </c>
    </row>
    <row r="35" spans="4:18" x14ac:dyDescent="0.25">
      <c r="D35" s="22">
        <v>2008</v>
      </c>
      <c r="E35">
        <f>VLOOKUP($D35,'Portuárias Const NUTS II Tab'!$A$5:$J$100,E$1,FALSE)</f>
        <v>22465.05251177957</v>
      </c>
      <c r="G35" s="22">
        <v>2008</v>
      </c>
      <c r="H35" s="3">
        <f t="shared" si="0"/>
        <v>0.36211994481400306</v>
      </c>
      <c r="J35" s="22">
        <v>2008</v>
      </c>
      <c r="K35" s="3">
        <f t="shared" si="1"/>
        <v>5.5449550065605243E-4</v>
      </c>
      <c r="M35" s="22">
        <v>2008</v>
      </c>
      <c r="N35" s="3">
        <f t="shared" si="2"/>
        <v>1.237698932809031E-4</v>
      </c>
      <c r="P35" s="1">
        <f>VLOOKUP(D35,'Portuárias Const NUTS II Tab'!$A$5:$J$100,7,FALSE)</f>
        <v>62037.600616885029</v>
      </c>
      <c r="Q35" s="1">
        <f>VLOOKUP($D35,'Portuárias Const NUTS II Tab'!$A$5:$J$100,Q$1,FALSE)</f>
        <v>40514400</v>
      </c>
      <c r="R35" s="1">
        <f>VLOOKUP($D35,'Portuárias Const NUTS II Tab'!$A$5:$J$100,R$1,FALSE)</f>
        <v>181506600</v>
      </c>
    </row>
    <row r="36" spans="4:18" x14ac:dyDescent="0.25">
      <c r="D36" s="22">
        <v>2009</v>
      </c>
      <c r="E36">
        <f>VLOOKUP($D36,'Portuárias Const NUTS II Tab'!$A$5:$J$100,E$1,FALSE)</f>
        <v>16970.184123379004</v>
      </c>
      <c r="G36" s="22">
        <v>2009</v>
      </c>
      <c r="H36" s="3">
        <f t="shared" si="0"/>
        <v>0.22876633146814046</v>
      </c>
      <c r="J36" s="22">
        <v>2009</v>
      </c>
      <c r="K36" s="3">
        <f t="shared" si="1"/>
        <v>4.5317510537152221E-4</v>
      </c>
      <c r="M36" s="22">
        <v>2009</v>
      </c>
      <c r="N36" s="3">
        <f t="shared" si="2"/>
        <v>9.6366090199152555E-5</v>
      </c>
      <c r="P36" s="1">
        <f>VLOOKUP(D36,'Portuárias Const NUTS II Tab'!$A$5:$J$100,7,FALSE)</f>
        <v>74181.301131466476</v>
      </c>
      <c r="Q36" s="1">
        <f>VLOOKUP($D36,'Portuárias Const NUTS II Tab'!$A$5:$J$100,Q$1,FALSE)</f>
        <v>37447300</v>
      </c>
      <c r="R36" s="1">
        <f>VLOOKUP($D36,'Portuárias Const NUTS II Tab'!$A$5:$J$100,R$1,FALSE)</f>
        <v>176101200</v>
      </c>
    </row>
    <row r="37" spans="4:18" x14ac:dyDescent="0.25">
      <c r="D37" s="22">
        <v>2010</v>
      </c>
      <c r="E37">
        <f>VLOOKUP($D37,'Portuárias Const NUTS II Tab'!$A$5:$J$100,E$1,FALSE)</f>
        <v>58984.074490932042</v>
      </c>
      <c r="G37" s="22">
        <v>2010</v>
      </c>
      <c r="H37" s="3">
        <f t="shared" si="0"/>
        <v>0.59287582144218398</v>
      </c>
      <c r="J37" s="22">
        <v>2010</v>
      </c>
      <c r="K37" s="3">
        <f t="shared" si="1"/>
        <v>1.5900858201783005E-3</v>
      </c>
      <c r="M37" s="22">
        <v>2010</v>
      </c>
      <c r="N37" s="3">
        <f t="shared" si="2"/>
        <v>3.2870316939210301E-4</v>
      </c>
      <c r="P37" s="1">
        <f>VLOOKUP(D37,'Portuárias Const NUTS II Tab'!$A$5:$J$100,7,FALSE)</f>
        <v>99488.075508716036</v>
      </c>
      <c r="Q37" s="1">
        <f>VLOOKUP($D37,'Portuárias Const NUTS II Tab'!$A$5:$J$100,Q$1,FALSE)</f>
        <v>37094900</v>
      </c>
      <c r="R37" s="1">
        <f>VLOOKUP($D37,'Portuárias Const NUTS II Tab'!$A$5:$J$100,R$1,FALSE)</f>
        <v>179444800</v>
      </c>
    </row>
    <row r="38" spans="4:18" x14ac:dyDescent="0.25">
      <c r="D38" s="22">
        <v>2011</v>
      </c>
      <c r="E38">
        <f>VLOOKUP($D38,'Portuárias Const NUTS II Tab'!$A$5:$J$100,E$1,FALSE)</f>
        <v>28604.615000000002</v>
      </c>
      <c r="G38" s="22">
        <v>2011</v>
      </c>
      <c r="H38" s="3">
        <f t="shared" si="0"/>
        <v>0.4014474955815972</v>
      </c>
      <c r="J38" s="22">
        <v>2011</v>
      </c>
      <c r="K38" s="3">
        <f t="shared" si="1"/>
        <v>8.8144925705199717E-4</v>
      </c>
      <c r="M38" s="22">
        <v>2011</v>
      </c>
      <c r="N38" s="3">
        <f t="shared" si="2"/>
        <v>1.6237252123841865E-4</v>
      </c>
      <c r="P38" s="1">
        <f>VLOOKUP(D38,'Portuárias Const NUTS II Tab'!$A$5:$J$100,7,FALSE)</f>
        <v>71253.688999999998</v>
      </c>
      <c r="Q38" s="1">
        <f>VLOOKUP($D38,'Portuárias Const NUTS II Tab'!$A$5:$J$100,Q$1,FALSE)</f>
        <v>32451800</v>
      </c>
      <c r="R38" s="1">
        <f>VLOOKUP($D38,'Portuárias Const NUTS II Tab'!$A$5:$J$100,R$1,FALSE)</f>
        <v>176166600</v>
      </c>
    </row>
    <row r="39" spans="4:18" x14ac:dyDescent="0.25">
      <c r="D39" s="22">
        <v>2012</v>
      </c>
      <c r="E39">
        <f>VLOOKUP($D39,'Portuárias Const NUTS II Tab'!$A$5:$J$100,E$1,FALSE)</f>
        <v>22675.504013073638</v>
      </c>
      <c r="G39" s="22">
        <v>2012</v>
      </c>
      <c r="H39" s="3">
        <f t="shared" si="0"/>
        <v>0.40598503540447367</v>
      </c>
      <c r="J39" s="22">
        <v>2012</v>
      </c>
      <c r="K39" s="3">
        <f t="shared" si="1"/>
        <v>8.3804255398920227E-4</v>
      </c>
      <c r="M39" s="22">
        <v>2012</v>
      </c>
      <c r="N39" s="3">
        <f t="shared" si="2"/>
        <v>1.3411894837155497E-4</v>
      </c>
      <c r="P39" s="1">
        <f>VLOOKUP(D39,'Portuárias Const NUTS II Tab'!$A$5:$J$100,7,FALSE)</f>
        <v>55853.053772000603</v>
      </c>
      <c r="Q39" s="1">
        <f>VLOOKUP($D39,'Portuárias Const NUTS II Tab'!$A$5:$J$100,Q$1,FALSE)</f>
        <v>27057700</v>
      </c>
      <c r="R39" s="1">
        <f>VLOOKUP($D39,'Portuárias Const NUTS II Tab'!$A$5:$J$100,R$1,FALSE)</f>
        <v>169070100</v>
      </c>
    </row>
    <row r="40" spans="4:18" x14ac:dyDescent="0.25">
      <c r="D40" s="22">
        <v>2013</v>
      </c>
      <c r="E40">
        <f>VLOOKUP($D40,'Portuárias Const NUTS II Tab'!$A$5:$J$100,E$1,FALSE)</f>
        <v>25971.572786442157</v>
      </c>
      <c r="G40" s="22">
        <v>2013</v>
      </c>
      <c r="H40" s="3">
        <f t="shared" si="0"/>
        <v>0.57347157592238773</v>
      </c>
      <c r="J40" s="22">
        <v>2013</v>
      </c>
      <c r="K40" s="3">
        <f t="shared" si="1"/>
        <v>1.0109682748188837E-3</v>
      </c>
      <c r="M40" s="22">
        <v>2013</v>
      </c>
      <c r="N40" s="3">
        <f t="shared" si="2"/>
        <v>1.5537010055337693E-4</v>
      </c>
      <c r="P40" s="1">
        <f>VLOOKUP(D40,'Portuárias Const NUTS II Tab'!$A$5:$J$100,7,FALSE)</f>
        <v>45288.334900764268</v>
      </c>
      <c r="Q40" s="1">
        <f>VLOOKUP($D40,'Portuárias Const NUTS II Tab'!$A$5:$J$100,Q$1,FALSE)</f>
        <v>25689800</v>
      </c>
      <c r="R40" s="1">
        <f>VLOOKUP($D40,'Portuárias Const NUTS II Tab'!$A$5:$J$100,R$1,FALSE)</f>
        <v>167159400</v>
      </c>
    </row>
    <row r="41" spans="4:18" x14ac:dyDescent="0.25">
      <c r="D41" s="22">
        <v>2014</v>
      </c>
      <c r="E41">
        <f>VLOOKUP($D41,'Portuárias Const NUTS II Tab'!$A$5:$J$100,E$1,FALSE)</f>
        <v>30383.068821981647</v>
      </c>
      <c r="G41" s="22">
        <v>2014</v>
      </c>
      <c r="H41" s="3">
        <f t="shared" si="0"/>
        <v>0.83458599475673301</v>
      </c>
      <c r="J41" s="22">
        <v>2014</v>
      </c>
      <c r="K41" s="3">
        <f t="shared" si="1"/>
        <v>1.1502768950196922E-3</v>
      </c>
      <c r="M41" s="22">
        <v>2014</v>
      </c>
      <c r="N41" s="3">
        <f t="shared" si="2"/>
        <v>1.8012947393622383E-4</v>
      </c>
      <c r="P41" s="1">
        <f>VLOOKUP(D41,'Portuárias Const NUTS II Tab'!$A$5:$J$100,7,FALSE)</f>
        <v>36404.958881244791</v>
      </c>
      <c r="Q41" s="1">
        <f>VLOOKUP($D41,'Portuárias Const NUTS II Tab'!$A$5:$J$100,Q$1,FALSE)</f>
        <v>26413700</v>
      </c>
      <c r="R41" s="1">
        <f>VLOOKUP($D41,'Portuárias Const NUTS II Tab'!$A$5:$J$100,R$1,FALSE)</f>
        <v>168673500</v>
      </c>
    </row>
    <row r="42" spans="4:18" x14ac:dyDescent="0.25">
      <c r="D42" s="22">
        <v>2015</v>
      </c>
      <c r="E42">
        <f>VLOOKUP($D42,'Portuárias Const NUTS II Tab'!$A$5:$J$100,E$1,FALSE)</f>
        <v>13947.211242020036</v>
      </c>
      <c r="G42" s="22">
        <v>2015</v>
      </c>
      <c r="H42" s="3">
        <f t="shared" si="0"/>
        <v>0.37045378882844848</v>
      </c>
      <c r="J42" s="22">
        <v>2015</v>
      </c>
      <c r="K42" s="3">
        <f t="shared" si="1"/>
        <v>5.0708465251466241E-4</v>
      </c>
      <c r="M42" s="22">
        <v>2015</v>
      </c>
      <c r="N42" s="3">
        <f t="shared" si="2"/>
        <v>8.150220329030891E-5</v>
      </c>
      <c r="P42" s="1">
        <f>VLOOKUP(D42,'Portuárias Const NUTS II Tab'!$A$5:$J$100,7,FALSE)</f>
        <v>37648.990677427726</v>
      </c>
      <c r="Q42" s="1">
        <f>VLOOKUP($D42,'Portuárias Const NUTS II Tab'!$A$5:$J$100,Q$1,FALSE)</f>
        <v>27504700</v>
      </c>
      <c r="R42" s="1">
        <f>VLOOKUP($D42,'Portuárias Const NUTS II Tab'!$A$5:$J$100,R$1,FALSE)</f>
        <v>171126800</v>
      </c>
    </row>
  </sheetData>
  <sheetProtection algorithmName="SHA-512" hashValue="nZAejc0qx9gDA9mwmmZXezl3jgv84W22bFWIPa6USRmH9KAqvCWladjnTOKC02KP/fehKAZUVYaPNiP4o5ZYJg==" saltValue="rAYh3rguKu1COFvOxI0oZA==" spinCount="100000" sheet="1" objects="1" scenarios="1" insertHyperlinks="0" autoFilter="0"/>
  <mergeCells count="4">
    <mergeCell ref="D2:E2"/>
    <mergeCell ref="G2:H2"/>
    <mergeCell ref="J2:K2"/>
    <mergeCell ref="M2:N2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27">
    <pageSetUpPr fitToPage="1"/>
  </sheetPr>
  <dimension ref="A1:CB46"/>
  <sheetViews>
    <sheetView showGridLines="0" topLeftCell="A28" zoomScaleNormal="100" workbookViewId="0">
      <selection activeCell="A45" sqref="A45:J45"/>
    </sheetView>
  </sheetViews>
  <sheetFormatPr defaultColWidth="7" defaultRowHeight="15" x14ac:dyDescent="0.25"/>
  <cols>
    <col min="1" max="1" width="6.7109375" style="25" bestFit="1" customWidth="1"/>
    <col min="2" max="10" width="15.140625" style="25" customWidth="1"/>
    <col min="11" max="11" width="5.7109375" style="23" customWidth="1"/>
    <col min="12" max="13" width="9.140625" style="23" customWidth="1"/>
    <col min="14" max="16" width="11.5703125" style="23" customWidth="1"/>
    <col min="17" max="16384" width="7" style="23"/>
  </cols>
  <sheetData>
    <row r="1" spans="1:80" s="16" customFormat="1" ht="33" customHeight="1" x14ac:dyDescent="0.25">
      <c r="A1" s="59" t="s">
        <v>6</v>
      </c>
      <c r="B1" s="59"/>
      <c r="C1" s="59"/>
      <c r="D1" s="59"/>
      <c r="E1" s="59"/>
      <c r="F1" s="59"/>
      <c r="G1" s="59"/>
      <c r="H1" s="59"/>
      <c r="I1" s="59"/>
      <c r="J1" s="59"/>
    </row>
    <row r="2" spans="1:80" s="17" customFormat="1" ht="19.5" customHeight="1" x14ac:dyDescent="0.25">
      <c r="B2" s="18"/>
      <c r="C2" s="18"/>
      <c r="D2" s="18"/>
      <c r="E2" s="18"/>
      <c r="F2" s="18"/>
      <c r="G2" s="26"/>
      <c r="H2" s="18"/>
      <c r="I2" s="18"/>
      <c r="J2" s="26" t="s">
        <v>63</v>
      </c>
    </row>
    <row r="3" spans="1:80" s="17" customFormat="1" ht="19.5" customHeight="1" x14ac:dyDescent="0.25">
      <c r="A3" s="60"/>
      <c r="B3" s="62" t="s">
        <v>6</v>
      </c>
      <c r="C3" s="63"/>
      <c r="D3" s="63"/>
      <c r="E3" s="63"/>
      <c r="F3" s="63"/>
      <c r="G3" s="64"/>
      <c r="H3" s="57" t="s">
        <v>38</v>
      </c>
      <c r="I3" s="58"/>
      <c r="J3" s="58"/>
    </row>
    <row r="4" spans="1:80" s="20" customFormat="1" ht="30" customHeight="1" x14ac:dyDescent="0.25">
      <c r="A4" s="61"/>
      <c r="B4" s="27" t="s">
        <v>0</v>
      </c>
      <c r="C4" s="27" t="s">
        <v>1</v>
      </c>
      <c r="D4" s="27" t="s">
        <v>35</v>
      </c>
      <c r="E4" s="27" t="s">
        <v>2</v>
      </c>
      <c r="F4" s="28" t="s">
        <v>3</v>
      </c>
      <c r="G4" s="21" t="s">
        <v>34</v>
      </c>
      <c r="H4" s="21" t="s">
        <v>39</v>
      </c>
      <c r="I4" s="21" t="s">
        <v>50</v>
      </c>
      <c r="J4" s="28" t="s">
        <v>40</v>
      </c>
      <c r="K4" s="19"/>
      <c r="M4" s="19"/>
      <c r="N4" s="19"/>
      <c r="P4" s="19"/>
      <c r="Q4" s="19"/>
      <c r="S4" s="19"/>
      <c r="T4" s="19"/>
      <c r="V4" s="19"/>
      <c r="W4" s="19"/>
      <c r="Y4" s="19"/>
      <c r="Z4" s="19"/>
      <c r="AB4" s="19"/>
      <c r="AC4" s="19"/>
      <c r="AE4" s="19"/>
      <c r="AF4" s="19"/>
      <c r="AH4" s="19"/>
      <c r="AI4" s="19"/>
      <c r="AK4" s="19"/>
      <c r="AL4" s="19"/>
      <c r="AN4" s="19"/>
      <c r="AO4" s="19"/>
      <c r="AQ4" s="19"/>
      <c r="AR4" s="19"/>
      <c r="AT4" s="19"/>
      <c r="AU4" s="19"/>
      <c r="AW4" s="19"/>
      <c r="AX4" s="19"/>
      <c r="AZ4" s="19"/>
      <c r="BA4" s="19"/>
      <c r="BC4" s="19"/>
      <c r="BD4" s="19"/>
      <c r="BF4" s="19"/>
      <c r="BG4" s="19"/>
      <c r="BI4" s="19"/>
      <c r="BJ4" s="19"/>
      <c r="BL4" s="19"/>
      <c r="BM4" s="19"/>
      <c r="BO4" s="19"/>
      <c r="BP4" s="19"/>
      <c r="BR4" s="19"/>
      <c r="BS4" s="19"/>
      <c r="BU4" s="19"/>
      <c r="BV4" s="19"/>
      <c r="BX4" s="19"/>
      <c r="BY4" s="19"/>
      <c r="CA4" s="19"/>
      <c r="CB4" s="19"/>
    </row>
    <row r="5" spans="1:80" ht="20.100000000000001" customHeight="1" x14ac:dyDescent="0.25">
      <c r="A5" s="22">
        <v>1978</v>
      </c>
      <c r="B5" s="29">
        <f>IF(SUM('Portuárias Cor NUTS II Tab'!B5)=0,"",'Portuárias Cor NUTS II Tab'!B5/'BdP_Series Longas'!$F25*100)</f>
        <v>16056.521711654559</v>
      </c>
      <c r="C5" s="30">
        <f>IF(SUM('Portuárias Cor NUTS II Tab'!C5)=0,"",'Portuárias Cor NUTS II Tab'!C5/'BdP_Series Longas'!$F25*100)</f>
        <v>1169.4932556419708</v>
      </c>
      <c r="D5" s="30">
        <f>IF(SUM('Portuárias Cor NUTS II Tab'!D5)=0,"",'Portuárias Cor NUTS II Tab'!D5/'BdP_Series Longas'!$F25*100)</f>
        <v>5231.2538268693825</v>
      </c>
      <c r="E5" s="30" t="str">
        <f>IF(SUM('Portuárias Cor NUTS II Tab'!E5)=0,"",'Portuárias Cor NUTS II Tab'!E5/'BdP_Series Longas'!$F25*100)</f>
        <v/>
      </c>
      <c r="F5" s="30">
        <f>IF(SUM('Portuárias Cor NUTS II Tab'!F5)=0,"",'Portuárias Cor NUTS II Tab'!F5/'BdP_Series Longas'!$F25*100)</f>
        <v>27.771892223710747</v>
      </c>
      <c r="G5" s="30">
        <f>IF(SUM('Portuárias Cor NUTS II Tab'!G5)=0,"",'Portuárias Cor NUTS II Tab'!G5/'BdP_Series Longas'!$F25*100)</f>
        <v>22485.040686389628</v>
      </c>
      <c r="H5" s="30">
        <f>'BdP_Series Longas'!B25*1000</f>
        <v>15511900</v>
      </c>
      <c r="I5" s="38">
        <f>'BdP_Series Longas'!F25</f>
        <v>9.2496728318258885</v>
      </c>
      <c r="J5" s="30">
        <f>'BdP_Series Longas'!C25*1000</f>
        <v>77474400</v>
      </c>
    </row>
    <row r="6" spans="1:80" ht="20.100000000000001" customHeight="1" x14ac:dyDescent="0.25">
      <c r="A6" s="22">
        <v>1979</v>
      </c>
      <c r="B6" s="29">
        <f>IF(SUM('Portuárias Cor NUTS II Tab'!B6)=0,"",'Portuárias Cor NUTS II Tab'!B6/'BdP_Series Longas'!$F26*100)</f>
        <v>16942.820222030437</v>
      </c>
      <c r="C6" s="30">
        <f>IF(SUM('Portuárias Cor NUTS II Tab'!C6)=0,"",'Portuárias Cor NUTS II Tab'!C6/'BdP_Series Longas'!$F26*100)</f>
        <v>1954.925984056312</v>
      </c>
      <c r="D6" s="30">
        <f>IF(SUM('Portuárias Cor NUTS II Tab'!D6)=0,"",'Portuárias Cor NUTS II Tab'!D6/'BdP_Series Longas'!$F26*100)</f>
        <v>11079.06915153402</v>
      </c>
      <c r="E6" s="30">
        <f>IF(SUM('Portuárias Cor NUTS II Tab'!E6)=0,"",'Portuárias Cor NUTS II Tab'!E6/'BdP_Series Longas'!$F26*100)</f>
        <v>326.97623922430154</v>
      </c>
      <c r="F6" s="30">
        <f>IF(SUM('Portuárias Cor NUTS II Tab'!F6)=0,"",'Portuárias Cor NUTS II Tab'!F6/'BdP_Series Longas'!$F26*100)</f>
        <v>14.076836260768804</v>
      </c>
      <c r="G6" s="30">
        <f>IF(SUM('Portuárias Cor NUTS II Tab'!G6)=0,"",'Portuárias Cor NUTS II Tab'!G6/'BdP_Series Longas'!$F26*100)</f>
        <v>30317.868433105839</v>
      </c>
      <c r="H6" s="30">
        <f>'BdP_Series Longas'!B26*1000</f>
        <v>17608000</v>
      </c>
      <c r="I6" s="38">
        <f>'BdP_Series Longas'!F26</f>
        <v>11.65776919582008</v>
      </c>
      <c r="J6" s="30">
        <f>'BdP_Series Longas'!C26*1000</f>
        <v>82975900</v>
      </c>
    </row>
    <row r="7" spans="1:80" ht="20.100000000000001" customHeight="1" x14ac:dyDescent="0.25">
      <c r="A7" s="22">
        <v>1980</v>
      </c>
      <c r="B7" s="29">
        <f>IF(SUM('Portuárias Cor NUTS II Tab'!B7)=0,"",'Portuárias Cor NUTS II Tab'!B7/'BdP_Series Longas'!$F27*100)</f>
        <v>15632.368553305459</v>
      </c>
      <c r="C7" s="30">
        <f>IF(SUM('Portuárias Cor NUTS II Tab'!C7)=0,"",'Portuárias Cor NUTS II Tab'!C7/'BdP_Series Longas'!$F27*100)</f>
        <v>406.13837020353918</v>
      </c>
      <c r="D7" s="30">
        <f>IF(SUM('Portuárias Cor NUTS II Tab'!D7)=0,"",'Portuárias Cor NUTS II Tab'!D7/'BdP_Series Longas'!$F27*100)</f>
        <v>14579.976806423232</v>
      </c>
      <c r="E7" s="30">
        <f>IF(SUM('Portuárias Cor NUTS II Tab'!E7)=0,"",'Portuárias Cor NUTS II Tab'!E7/'BdP_Series Longas'!$F27*100)</f>
        <v>15266.612375695582</v>
      </c>
      <c r="F7" s="30">
        <f>IF(SUM('Portuárias Cor NUTS II Tab'!F7)=0,"",'Portuárias Cor NUTS II Tab'!F7/'BdP_Series Longas'!$F27*100)</f>
        <v>66.174243685159965</v>
      </c>
      <c r="G7" s="30">
        <f>IF(SUM('Portuárias Cor NUTS II Tab'!G7)=0,"",'Portuárias Cor NUTS II Tab'!G7/'BdP_Series Longas'!$F27*100)</f>
        <v>45951.270349312974</v>
      </c>
      <c r="H7" s="30">
        <f>'BdP_Series Longas'!B27*1000</f>
        <v>16647200</v>
      </c>
      <c r="I7" s="38">
        <f>'BdP_Series Longas'!F27</f>
        <v>14.427050795328942</v>
      </c>
      <c r="J7" s="30">
        <f>'BdP_Series Longas'!C27*1000</f>
        <v>86929100</v>
      </c>
    </row>
    <row r="8" spans="1:80" ht="20.100000000000001" customHeight="1" x14ac:dyDescent="0.25">
      <c r="A8" s="22">
        <v>1981</v>
      </c>
      <c r="B8" s="29">
        <f>IF(SUM('Portuárias Cor NUTS II Tab'!B8)=0,"",'Portuárias Cor NUTS II Tab'!B8/'BdP_Series Longas'!$F28*100)</f>
        <v>13751.378671614479</v>
      </c>
      <c r="C8" s="30">
        <f>IF(SUM('Portuárias Cor NUTS II Tab'!C8)=0,"",'Portuárias Cor NUTS II Tab'!C8/'BdP_Series Longas'!$F28*100)</f>
        <v>487.5765471921863</v>
      </c>
      <c r="D8" s="30">
        <f>IF(SUM('Portuárias Cor NUTS II Tab'!D8)=0,"",'Portuárias Cor NUTS II Tab'!D8/'BdP_Series Longas'!$F28*100)</f>
        <v>3658.445691222712</v>
      </c>
      <c r="E8" s="30">
        <f>IF(SUM('Portuárias Cor NUTS II Tab'!E8)=0,"",'Portuárias Cor NUTS II Tab'!E8/'BdP_Series Longas'!$F28*100)</f>
        <v>14102.075878114332</v>
      </c>
      <c r="F8" s="30">
        <f>IF(SUM('Portuárias Cor NUTS II Tab'!F8)=0,"",'Portuárias Cor NUTS II Tab'!F8/'BdP_Series Longas'!$F28*100)</f>
        <v>136.99516835528172</v>
      </c>
      <c r="G8" s="30">
        <f>IF(SUM('Portuárias Cor NUTS II Tab'!G8)=0,"",'Portuárias Cor NUTS II Tab'!G8/'BdP_Series Longas'!$F28*100)</f>
        <v>32136.471956498986</v>
      </c>
      <c r="H8" s="30">
        <f>'BdP_Series Longas'!B28*1000</f>
        <v>19110600</v>
      </c>
      <c r="I8" s="38">
        <f>'BdP_Series Longas'!F28</f>
        <v>17.225518822015008</v>
      </c>
      <c r="J8" s="30">
        <f>'BdP_Series Longas'!C28*1000</f>
        <v>88819600</v>
      </c>
    </row>
    <row r="9" spans="1:80" ht="20.100000000000001" customHeight="1" x14ac:dyDescent="0.25">
      <c r="A9" s="22">
        <v>1982</v>
      </c>
      <c r="B9" s="29">
        <f>IF(SUM('Portuárias Cor NUTS II Tab'!B9)=0,"",'Portuárias Cor NUTS II Tab'!B9/'BdP_Series Longas'!$F29*100)</f>
        <v>8285.118130227911</v>
      </c>
      <c r="C9" s="30">
        <f>IF(SUM('Portuárias Cor NUTS II Tab'!C9)=0,"",'Portuárias Cor NUTS II Tab'!C9/'BdP_Series Longas'!$F29*100)</f>
        <v>521.72763626916378</v>
      </c>
      <c r="D9" s="30">
        <f>IF(SUM('Portuárias Cor NUTS II Tab'!D9)=0,"",'Portuárias Cor NUTS II Tab'!D9/'BdP_Series Longas'!$F29*100)</f>
        <v>11671.453394241231</v>
      </c>
      <c r="E9" s="30">
        <f>IF(SUM('Portuárias Cor NUTS II Tab'!E9)=0,"",'Portuárias Cor NUTS II Tab'!E9/'BdP_Series Longas'!$F29*100)</f>
        <v>371.87312543842069</v>
      </c>
      <c r="F9" s="30">
        <f>IF(SUM('Portuárias Cor NUTS II Tab'!F9)=0,"",'Portuárias Cor NUTS II Tab'!F9/'BdP_Series Longas'!$F29*100)</f>
        <v>35.289039759050453</v>
      </c>
      <c r="G9" s="30">
        <f>IF(SUM('Portuárias Cor NUTS II Tab'!G9)=0,"",'Portuárias Cor NUTS II Tab'!G9/'BdP_Series Longas'!$F29*100)</f>
        <v>20885.461325935776</v>
      </c>
      <c r="H9" s="30">
        <f>'BdP_Series Longas'!B29*1000</f>
        <v>19494500</v>
      </c>
      <c r="I9" s="38">
        <f>'BdP_Series Longas'!F29</f>
        <v>20.127728333632565</v>
      </c>
      <c r="J9" s="30">
        <f>'BdP_Series Longas'!C29*1000</f>
        <v>90741000</v>
      </c>
    </row>
    <row r="10" spans="1:80" ht="20.100000000000001" customHeight="1" x14ac:dyDescent="0.25">
      <c r="A10" s="22">
        <v>1983</v>
      </c>
      <c r="B10" s="29">
        <f>IF(SUM('Portuárias Cor NUTS II Tab'!B10)=0,"",'Portuárias Cor NUTS II Tab'!B10/'BdP_Series Longas'!$F30*100)</f>
        <v>4643.6137560967809</v>
      </c>
      <c r="C10" s="30">
        <f>IF(SUM('Portuárias Cor NUTS II Tab'!C10)=0,"",'Portuárias Cor NUTS II Tab'!C10/'BdP_Series Longas'!$F30*100)</f>
        <v>604.96374849361746</v>
      </c>
      <c r="D10" s="30">
        <f>IF(SUM('Portuárias Cor NUTS II Tab'!D10)=0,"",'Portuárias Cor NUTS II Tab'!D10/'BdP_Series Longas'!$F30*100)</f>
        <v>4687.7817278550092</v>
      </c>
      <c r="E10" s="30">
        <f>IF(SUM('Portuárias Cor NUTS II Tab'!E10)=0,"",'Portuárias Cor NUTS II Tab'!E10/'BdP_Series Longas'!$F30*100)</f>
        <v>1943.2114557175446</v>
      </c>
      <c r="F10" s="30">
        <f>IF(SUM('Portuárias Cor NUTS II Tab'!F10)=0,"",'Portuárias Cor NUTS II Tab'!F10/'BdP_Series Longas'!$F30*100)</f>
        <v>36.119320161329398</v>
      </c>
      <c r="G10" s="30">
        <f>IF(SUM('Portuárias Cor NUTS II Tab'!G10)=0,"",'Portuárias Cor NUTS II Tab'!G10/'BdP_Series Longas'!$F30*100)</f>
        <v>11915.690008324282</v>
      </c>
      <c r="H10" s="30">
        <f>'BdP_Series Longas'!B30*1000</f>
        <v>18969900</v>
      </c>
      <c r="I10" s="38">
        <f>'BdP_Series Longas'!F30</f>
        <v>25.037032351251192</v>
      </c>
      <c r="J10" s="30">
        <f>'BdP_Series Longas'!C30*1000</f>
        <v>91622800</v>
      </c>
    </row>
    <row r="11" spans="1:80" ht="20.100000000000001" customHeight="1" x14ac:dyDescent="0.25">
      <c r="A11" s="22">
        <v>1984</v>
      </c>
      <c r="B11" s="29">
        <f>IF(SUM('Portuárias Cor NUTS II Tab'!B11)=0,"",'Portuárias Cor NUTS II Tab'!B11/'BdP_Series Longas'!$F31*100)</f>
        <v>7469.2661633083044</v>
      </c>
      <c r="C11" s="30">
        <f>IF(SUM('Portuárias Cor NUTS II Tab'!C11)=0,"",'Portuárias Cor NUTS II Tab'!C11/'BdP_Series Longas'!$F31*100)</f>
        <v>481.54744033563333</v>
      </c>
      <c r="D11" s="30">
        <f>IF(SUM('Portuárias Cor NUTS II Tab'!D11)=0,"",'Portuárias Cor NUTS II Tab'!D11/'BdP_Series Longas'!$F31*100)</f>
        <v>8301.3637614857835</v>
      </c>
      <c r="E11" s="30">
        <f>IF(SUM('Portuárias Cor NUTS II Tab'!E11)=0,"",'Portuárias Cor NUTS II Tab'!E11/'BdP_Series Longas'!$F31*100)</f>
        <v>1828.7136142722989</v>
      </c>
      <c r="F11" s="30">
        <f>IF(SUM('Portuárias Cor NUTS II Tab'!F11)=0,"",'Portuárias Cor NUTS II Tab'!F11/'BdP_Series Longas'!$F31*100)</f>
        <v>26.59917532154919</v>
      </c>
      <c r="G11" s="30">
        <f>IF(SUM('Portuárias Cor NUTS II Tab'!G11)=0,"",'Portuárias Cor NUTS II Tab'!G11/'BdP_Series Longas'!$F31*100)</f>
        <v>18107.490154723571</v>
      </c>
      <c r="H11" s="30">
        <f>'BdP_Series Longas'!B31*1000</f>
        <v>16710400.000000002</v>
      </c>
      <c r="I11" s="38">
        <f>'BdP_Series Longas'!F31</f>
        <v>30.697649368058212</v>
      </c>
      <c r="J11" s="30">
        <f>'BdP_Series Longas'!C31*1000</f>
        <v>90668200</v>
      </c>
    </row>
    <row r="12" spans="1:80" ht="20.100000000000001" customHeight="1" x14ac:dyDescent="0.25">
      <c r="A12" s="22">
        <v>1985</v>
      </c>
      <c r="B12" s="29">
        <f>IF(SUM('Portuárias Cor NUTS II Tab'!B12)=0,"",'Portuárias Cor NUTS II Tab'!B12/'BdP_Series Longas'!$F32*100)</f>
        <v>3812.8583001010975</v>
      </c>
      <c r="C12" s="30">
        <f>IF(SUM('Portuárias Cor NUTS II Tab'!C12)=0,"",'Portuárias Cor NUTS II Tab'!C12/'BdP_Series Longas'!$F32*100)</f>
        <v>431.48638896752675</v>
      </c>
      <c r="D12" s="30">
        <f>IF(SUM('Portuárias Cor NUTS II Tab'!D12)=0,"",'Portuárias Cor NUTS II Tab'!D12/'BdP_Series Longas'!$F32*100)</f>
        <v>7288.0322077609844</v>
      </c>
      <c r="E12" s="30">
        <f>IF(SUM('Portuárias Cor NUTS II Tab'!E12)=0,"",'Portuárias Cor NUTS II Tab'!E12/'BdP_Series Longas'!$F32*100)</f>
        <v>11009.5900842467</v>
      </c>
      <c r="F12" s="30">
        <f>IF(SUM('Portuárias Cor NUTS II Tab'!F12)=0,"",'Portuárias Cor NUTS II Tab'!F12/'BdP_Series Longas'!$F32*100)</f>
        <v>259.88407738429567</v>
      </c>
      <c r="G12" s="30">
        <f>IF(SUM('Portuárias Cor NUTS II Tab'!G12)=0,"",'Portuárias Cor NUTS II Tab'!G12/'BdP_Series Longas'!$F32*100)</f>
        <v>22801.851058460605</v>
      </c>
      <c r="H12" s="30">
        <f>'BdP_Series Longas'!B32*1000</f>
        <v>16563900.000000002</v>
      </c>
      <c r="I12" s="38">
        <f>'BdP_Series Longas'!F32</f>
        <v>35.691473626380258</v>
      </c>
      <c r="J12" s="30">
        <f>'BdP_Series Longas'!C32*1000</f>
        <v>92151900</v>
      </c>
    </row>
    <row r="13" spans="1:80" ht="20.100000000000001" customHeight="1" x14ac:dyDescent="0.25">
      <c r="A13" s="22">
        <v>1986</v>
      </c>
      <c r="B13" s="29">
        <f>IF(SUM('Portuárias Cor NUTS II Tab'!B13)=0,"",'Portuárias Cor NUTS II Tab'!B13/'BdP_Series Longas'!$F33*100)</f>
        <v>7786.5537989540753</v>
      </c>
      <c r="C13" s="30">
        <f>IF(SUM('Portuárias Cor NUTS II Tab'!C13)=0,"",'Portuárias Cor NUTS II Tab'!C13/'BdP_Series Longas'!$F33*100)</f>
        <v>311.25551761517647</v>
      </c>
      <c r="D13" s="30">
        <f>IF(SUM('Portuárias Cor NUTS II Tab'!D13)=0,"",'Portuárias Cor NUTS II Tab'!D13/'BdP_Series Longas'!$F33*100)</f>
        <v>790.90297857436769</v>
      </c>
      <c r="E13" s="30">
        <f>IF(SUM('Portuárias Cor NUTS II Tab'!E13)=0,"",'Portuárias Cor NUTS II Tab'!E13/'BdP_Series Longas'!$F33*100)</f>
        <v>644.31547227244096</v>
      </c>
      <c r="F13" s="30">
        <f>IF(SUM('Portuárias Cor NUTS II Tab'!F13)=0,"",'Portuárias Cor NUTS II Tab'!F13/'BdP_Series Longas'!$F33*100)</f>
        <v>212.22651027853999</v>
      </c>
      <c r="G13" s="30">
        <f>IF(SUM('Portuárias Cor NUTS II Tab'!G13)=0,"",'Portuárias Cor NUTS II Tab'!G13/'BdP_Series Longas'!$F33*100)</f>
        <v>9745.2542776946011</v>
      </c>
      <c r="H13" s="30">
        <f>'BdP_Series Longas'!B33*1000</f>
        <v>17551700</v>
      </c>
      <c r="I13" s="38">
        <f>'BdP_Series Longas'!F33</f>
        <v>39.781331722853061</v>
      </c>
      <c r="J13" s="30">
        <f>'BdP_Series Longas'!C33*1000</f>
        <v>95211200</v>
      </c>
    </row>
    <row r="14" spans="1:80" ht="20.100000000000001" customHeight="1" x14ac:dyDescent="0.25">
      <c r="A14" s="22">
        <v>1987</v>
      </c>
      <c r="B14" s="29">
        <f>IF(SUM('Portuárias Cor NUTS II Tab'!B14)=0,"",'Portuárias Cor NUTS II Tab'!B14/'BdP_Series Longas'!$F34*100)</f>
        <v>5221.3488907621295</v>
      </c>
      <c r="C14" s="30">
        <f>IF(SUM('Portuárias Cor NUTS II Tab'!C14)=0,"",'Portuárias Cor NUTS II Tab'!C14/'BdP_Series Longas'!$F34*100)</f>
        <v>413.41222770688341</v>
      </c>
      <c r="D14" s="30">
        <f>IF(SUM('Portuárias Cor NUTS II Tab'!D14)=0,"",'Portuárias Cor NUTS II Tab'!D14/'BdP_Series Longas'!$F34*100)</f>
        <v>5401.2473727217821</v>
      </c>
      <c r="E14" s="30">
        <f>IF(SUM('Portuárias Cor NUTS II Tab'!E14)=0,"",'Portuárias Cor NUTS II Tab'!E14/'BdP_Series Longas'!$F34*100)</f>
        <v>1762.6796926323191</v>
      </c>
      <c r="F14" s="30">
        <f>IF(SUM('Portuárias Cor NUTS II Tab'!F14)=0,"",'Portuárias Cor NUTS II Tab'!F14/'BdP_Series Longas'!$F34*100)</f>
        <v>52.172752385630304</v>
      </c>
      <c r="G14" s="30">
        <f>IF(SUM('Portuárias Cor NUTS II Tab'!G14)=0,"",'Portuárias Cor NUTS II Tab'!G14/'BdP_Series Longas'!$F34*100)</f>
        <v>12850.860936208745</v>
      </c>
      <c r="H14" s="30">
        <f>'BdP_Series Longas'!B34*1000</f>
        <v>21410800</v>
      </c>
      <c r="I14" s="38">
        <f>'BdP_Series Longas'!F34</f>
        <v>43.223046313075642</v>
      </c>
      <c r="J14" s="30">
        <f>'BdP_Series Longas'!C34*1000</f>
        <v>102477900</v>
      </c>
    </row>
    <row r="15" spans="1:80" ht="20.100000000000001" customHeight="1" x14ac:dyDescent="0.25">
      <c r="A15" s="22">
        <v>1988</v>
      </c>
      <c r="B15" s="29">
        <f>IF(SUM('Portuárias Cor NUTS II Tab'!B15)=0,"",'Portuárias Cor NUTS II Tab'!B15/'BdP_Series Longas'!$F35*100)</f>
        <v>9318.5260916022326</v>
      </c>
      <c r="C15" s="30">
        <f>IF(SUM('Portuárias Cor NUTS II Tab'!C15)=0,"",'Portuárias Cor NUTS II Tab'!C15/'BdP_Series Longas'!$F35*100)</f>
        <v>3088.3160134295572</v>
      </c>
      <c r="D15" s="30">
        <f>IF(SUM('Portuárias Cor NUTS II Tab'!D15)=0,"",'Portuárias Cor NUTS II Tab'!D15/'BdP_Series Longas'!$F35*100)</f>
        <v>5748.6643123103058</v>
      </c>
      <c r="E15" s="30">
        <f>IF(SUM('Portuárias Cor NUTS II Tab'!E15)=0,"",'Portuárias Cor NUTS II Tab'!E15/'BdP_Series Longas'!$F35*100)</f>
        <v>4684.4311790494803</v>
      </c>
      <c r="F15" s="30">
        <f>IF(SUM('Portuárias Cor NUTS II Tab'!F15)=0,"",'Portuárias Cor NUTS II Tab'!F15/'BdP_Series Longas'!$F35*100)</f>
        <v>496.88951907901577</v>
      </c>
      <c r="G15" s="30">
        <f>IF(SUM('Portuárias Cor NUTS II Tab'!G15)=0,"",'Portuárias Cor NUTS II Tab'!G15/'BdP_Series Longas'!$F35*100)</f>
        <v>23336.827115470591</v>
      </c>
      <c r="H15" s="30">
        <f>'BdP_Series Longas'!B35*1000</f>
        <v>24689000</v>
      </c>
      <c r="I15" s="38">
        <f>'BdP_Series Longas'!F35</f>
        <v>47.852079873627936</v>
      </c>
      <c r="J15" s="30">
        <f>'BdP_Series Longas'!C35*1000</f>
        <v>107950200</v>
      </c>
    </row>
    <row r="16" spans="1:80" ht="20.100000000000001" customHeight="1" x14ac:dyDescent="0.25">
      <c r="A16" s="22">
        <v>1989</v>
      </c>
      <c r="B16" s="29">
        <f>IF(SUM('Portuárias Cor NUTS II Tab'!B16)=0,"",'Portuárias Cor NUTS II Tab'!B16/'BdP_Series Longas'!$F36*100)</f>
        <v>8721.7417457865158</v>
      </c>
      <c r="C16" s="30">
        <f>IF(SUM('Portuárias Cor NUTS II Tab'!C16)=0,"",'Portuárias Cor NUTS II Tab'!C16/'BdP_Series Longas'!$F36*100)</f>
        <v>2379.184749600051</v>
      </c>
      <c r="D16" s="30">
        <f>IF(SUM('Portuárias Cor NUTS II Tab'!D16)=0,"",'Portuárias Cor NUTS II Tab'!D16/'BdP_Series Longas'!$F36*100)</f>
        <v>8840.2084664124759</v>
      </c>
      <c r="E16" s="30">
        <f>IF(SUM('Portuárias Cor NUTS II Tab'!E16)=0,"",'Portuárias Cor NUTS II Tab'!E16/'BdP_Series Longas'!$F36*100)</f>
        <v>4212.1167110619699</v>
      </c>
      <c r="F16" s="30">
        <f>IF(SUM('Portuárias Cor NUTS II Tab'!F16)=0,"",'Portuárias Cor NUTS II Tab'!F16/'BdP_Series Longas'!$F36*100)</f>
        <v>834.8582833342839</v>
      </c>
      <c r="G16" s="30">
        <f>IF(SUM('Portuárias Cor NUTS II Tab'!G16)=0,"",'Portuárias Cor NUTS II Tab'!G16/'BdP_Series Longas'!$F36*100)</f>
        <v>24988.109956195298</v>
      </c>
      <c r="H16" s="30">
        <f>'BdP_Series Longas'!B36*1000</f>
        <v>25530600</v>
      </c>
      <c r="I16" s="38">
        <f>'BdP_Series Longas'!F36</f>
        <v>53.169529897456393</v>
      </c>
      <c r="J16" s="30">
        <f>'BdP_Series Longas'!C36*1000</f>
        <v>115127500</v>
      </c>
    </row>
    <row r="17" spans="1:10" ht="20.100000000000001" customHeight="1" x14ac:dyDescent="0.25">
      <c r="A17" s="22">
        <v>1990</v>
      </c>
      <c r="B17" s="29">
        <f>IF(SUM('Portuárias Cor NUTS II Tab'!B17)=0,"",'Portuárias Cor NUTS II Tab'!B17/'BdP_Series Longas'!$F37*100)</f>
        <v>9538.6174185287309</v>
      </c>
      <c r="C17" s="30">
        <f>IF(SUM('Portuárias Cor NUTS II Tab'!C17)=0,"",'Portuárias Cor NUTS II Tab'!C17/'BdP_Series Longas'!$F37*100)</f>
        <v>1073.5457103058197</v>
      </c>
      <c r="D17" s="30">
        <f>IF(SUM('Portuárias Cor NUTS II Tab'!D17)=0,"",'Portuárias Cor NUTS II Tab'!D17/'BdP_Series Longas'!$F37*100)</f>
        <v>11196.163845300247</v>
      </c>
      <c r="E17" s="30">
        <f>IF(SUM('Portuárias Cor NUTS II Tab'!E17)=0,"",'Portuárias Cor NUTS II Tab'!E17/'BdP_Series Longas'!$F37*100)</f>
        <v>24821.010009968682</v>
      </c>
      <c r="F17" s="30">
        <f>IF(SUM('Portuárias Cor NUTS II Tab'!F17)=0,"",'Portuárias Cor NUTS II Tab'!F17/'BdP_Series Longas'!$F37*100)</f>
        <v>410.33558116268478</v>
      </c>
      <c r="G17" s="30">
        <f>IF(SUM('Portuárias Cor NUTS II Tab'!G17)=0,"",'Portuárias Cor NUTS II Tab'!G17/'BdP_Series Longas'!$F37*100)</f>
        <v>47039.672565266155</v>
      </c>
      <c r="H17" s="30">
        <f>'BdP_Series Longas'!B37*1000</f>
        <v>27318000</v>
      </c>
      <c r="I17" s="38">
        <f>'BdP_Series Longas'!F37</f>
        <v>57.285672450399005</v>
      </c>
      <c r="J17" s="30">
        <f>'BdP_Series Longas'!C37*1000</f>
        <v>124175800</v>
      </c>
    </row>
    <row r="18" spans="1:10" ht="20.100000000000001" customHeight="1" x14ac:dyDescent="0.25">
      <c r="A18" s="22">
        <v>1991</v>
      </c>
      <c r="B18" s="29">
        <f>IF(SUM('Portuárias Cor NUTS II Tab'!B18)=0,"",'Portuárias Cor NUTS II Tab'!B18/'BdP_Series Longas'!$F38*100)</f>
        <v>11223.296683668796</v>
      </c>
      <c r="C18" s="30">
        <f>IF(SUM('Portuárias Cor NUTS II Tab'!C18)=0,"",'Portuárias Cor NUTS II Tab'!C18/'BdP_Series Longas'!$F38*100)</f>
        <v>1668.1724818492185</v>
      </c>
      <c r="D18" s="30">
        <f>IF(SUM('Portuárias Cor NUTS II Tab'!D18)=0,"",'Portuárias Cor NUTS II Tab'!D18/'BdP_Series Longas'!$F38*100)</f>
        <v>15844.466341845959</v>
      </c>
      <c r="E18" s="30">
        <f>IF(SUM('Portuárias Cor NUTS II Tab'!E18)=0,"",'Portuárias Cor NUTS II Tab'!E18/'BdP_Series Longas'!$F38*100)</f>
        <v>48911.542017573192</v>
      </c>
      <c r="F18" s="30">
        <f>IF(SUM('Portuárias Cor NUTS II Tab'!F18)=0,"",'Portuárias Cor NUTS II Tab'!F18/'BdP_Series Longas'!$F38*100)</f>
        <v>143.8053045868993</v>
      </c>
      <c r="G18" s="30">
        <f>IF(SUM('Portuárias Cor NUTS II Tab'!G18)=0,"",'Portuárias Cor NUTS II Tab'!G18/'BdP_Series Longas'!$F38*100)</f>
        <v>77791.282829524062</v>
      </c>
      <c r="H18" s="30">
        <f>'BdP_Series Longas'!B38*1000</f>
        <v>28610600</v>
      </c>
      <c r="I18" s="38">
        <f>'BdP_Series Longas'!F38</f>
        <v>61.24443388114895</v>
      </c>
      <c r="J18" s="30">
        <f>'BdP_Series Longas'!C38*1000</f>
        <v>128360400</v>
      </c>
    </row>
    <row r="19" spans="1:10" ht="20.100000000000001" customHeight="1" x14ac:dyDescent="0.25">
      <c r="A19" s="22">
        <v>1992</v>
      </c>
      <c r="B19" s="29">
        <f>IF(SUM('Portuárias Cor NUTS II Tab'!B19)=0,"",'Portuárias Cor NUTS II Tab'!B19/'BdP_Series Longas'!$F39*100)</f>
        <v>9102.4816769876197</v>
      </c>
      <c r="C19" s="30">
        <f>IF(SUM('Portuárias Cor NUTS II Tab'!C19)=0,"",'Portuárias Cor NUTS II Tab'!C19/'BdP_Series Longas'!$F39*100)</f>
        <v>2580.5398833168451</v>
      </c>
      <c r="D19" s="30">
        <f>IF(SUM('Portuárias Cor NUTS II Tab'!D19)=0,"",'Portuárias Cor NUTS II Tab'!D19/'BdP_Series Longas'!$F39*100)</f>
        <v>27268.518807569508</v>
      </c>
      <c r="E19" s="30">
        <f>IF(SUM('Portuárias Cor NUTS II Tab'!E19)=0,"",'Portuárias Cor NUTS II Tab'!E19/'BdP_Series Longas'!$F39*100)</f>
        <v>25329.585862319735</v>
      </c>
      <c r="F19" s="30">
        <f>IF(SUM('Portuárias Cor NUTS II Tab'!F19)=0,"",'Portuárias Cor NUTS II Tab'!F19/'BdP_Series Longas'!$F39*100)</f>
        <v>234.90883620664161</v>
      </c>
      <c r="G19" s="30">
        <f>IF(SUM('Portuárias Cor NUTS II Tab'!G19)=0,"",'Portuárias Cor NUTS II Tab'!G19/'BdP_Series Longas'!$F39*100)</f>
        <v>64516.035066400342</v>
      </c>
      <c r="H19" s="30">
        <f>'BdP_Series Longas'!B39*1000</f>
        <v>30849300</v>
      </c>
      <c r="I19" s="38">
        <f>'BdP_Series Longas'!F39</f>
        <v>63.480208627100133</v>
      </c>
      <c r="J19" s="30">
        <f>'BdP_Series Longas'!C39*1000</f>
        <v>132378200.00000001</v>
      </c>
    </row>
    <row r="20" spans="1:10" ht="20.100000000000001" customHeight="1" x14ac:dyDescent="0.25">
      <c r="A20" s="22">
        <v>1993</v>
      </c>
      <c r="B20" s="29">
        <f>IF(SUM('Portuárias Cor NUTS II Tab'!B20)=0,"",'Portuárias Cor NUTS II Tab'!B20/'BdP_Series Longas'!$F40*100)</f>
        <v>10232.978500308473</v>
      </c>
      <c r="C20" s="30">
        <f>IF(SUM('Portuárias Cor NUTS II Tab'!C20)=0,"",'Portuárias Cor NUTS II Tab'!C20/'BdP_Series Longas'!$F40*100)</f>
        <v>4578.6349944622461</v>
      </c>
      <c r="D20" s="30">
        <f>IF(SUM('Portuárias Cor NUTS II Tab'!D20)=0,"",'Portuárias Cor NUTS II Tab'!D20/'BdP_Series Longas'!$F40*100)</f>
        <v>38172.829235084464</v>
      </c>
      <c r="E20" s="30">
        <f>IF(SUM('Portuárias Cor NUTS II Tab'!E20)=0,"",'Portuárias Cor NUTS II Tab'!E20/'BdP_Series Longas'!$F40*100)</f>
        <v>9654.4038118326898</v>
      </c>
      <c r="F20" s="30">
        <f>IF(SUM('Portuárias Cor NUTS II Tab'!F20)=0,"",'Portuárias Cor NUTS II Tab'!F20/'BdP_Series Longas'!$F40*100)</f>
        <v>422.68982947305489</v>
      </c>
      <c r="G20" s="30">
        <f>IF(SUM('Portuárias Cor NUTS II Tab'!G20)=0,"",'Portuárias Cor NUTS II Tab'!G20/'BdP_Series Longas'!$F40*100)</f>
        <v>63061.536371160924</v>
      </c>
      <c r="H20" s="30">
        <f>'BdP_Series Longas'!B40*1000</f>
        <v>28060100</v>
      </c>
      <c r="I20" s="38">
        <f>'BdP_Series Longas'!F40</f>
        <v>65.870755984476176</v>
      </c>
      <c r="J20" s="30">
        <f>'BdP_Series Longas'!C40*1000</f>
        <v>131468299.99999999</v>
      </c>
    </row>
    <row r="21" spans="1:10" ht="20.100000000000001" customHeight="1" x14ac:dyDescent="0.25">
      <c r="A21" s="22">
        <v>1994</v>
      </c>
      <c r="B21" s="29">
        <f>IF(SUM('Portuárias Cor NUTS II Tab'!B21)=0,"",'Portuárias Cor NUTS II Tab'!B21/'BdP_Series Longas'!$F41*100)</f>
        <v>8054.6044590808124</v>
      </c>
      <c r="C21" s="30">
        <f>IF(SUM('Portuárias Cor NUTS II Tab'!C21)=0,"",'Portuárias Cor NUTS II Tab'!C21/'BdP_Series Longas'!$F41*100)</f>
        <v>3711.0218731628615</v>
      </c>
      <c r="D21" s="30">
        <f>IF(SUM('Portuárias Cor NUTS II Tab'!D21)=0,"",'Portuárias Cor NUTS II Tab'!D21/'BdP_Series Longas'!$F41*100)</f>
        <v>36065.174380139033</v>
      </c>
      <c r="E21" s="30">
        <f>IF(SUM('Portuárias Cor NUTS II Tab'!E21)=0,"",'Portuárias Cor NUTS II Tab'!E21/'BdP_Series Longas'!$F41*100)</f>
        <v>22007.005401822942</v>
      </c>
      <c r="F21" s="30">
        <f>IF(SUM('Portuárias Cor NUTS II Tab'!F21)=0,"",'Portuárias Cor NUTS II Tab'!F21/'BdP_Series Longas'!$F41*100)</f>
        <v>100.40065876869708</v>
      </c>
      <c r="G21" s="30">
        <f>IF(SUM('Portuárias Cor NUTS II Tab'!G21)=0,"",'Portuárias Cor NUTS II Tab'!G21/'BdP_Series Longas'!$F41*100)</f>
        <v>69938.206772974343</v>
      </c>
      <c r="H21" s="30">
        <f>'BdP_Series Longas'!B41*1000</f>
        <v>28213800</v>
      </c>
      <c r="I21" s="38">
        <f>'BdP_Series Longas'!F41</f>
        <v>68.211655289255617</v>
      </c>
      <c r="J21" s="30">
        <f>'BdP_Series Longas'!C41*1000</f>
        <v>133426100</v>
      </c>
    </row>
    <row r="22" spans="1:10" ht="20.100000000000001" customHeight="1" x14ac:dyDescent="0.25">
      <c r="A22" s="22">
        <v>1995</v>
      </c>
      <c r="B22" s="29">
        <f>IF(SUM('Portuárias Cor NUTS II Tab'!B22)=0,"",'Portuárias Cor NUTS II Tab'!B22/'BdP_Series Longas'!$F42*100)</f>
        <v>8717.3429201449726</v>
      </c>
      <c r="C22" s="30">
        <f>IF(SUM('Portuárias Cor NUTS II Tab'!C22)=0,"",'Portuárias Cor NUTS II Tab'!C22/'BdP_Series Longas'!$F42*100)</f>
        <v>1188.1091131628095</v>
      </c>
      <c r="D22" s="30">
        <f>IF(SUM('Portuárias Cor NUTS II Tab'!D22)=0,"",'Portuárias Cor NUTS II Tab'!D22/'BdP_Series Longas'!$F42*100)</f>
        <v>38094.422332227696</v>
      </c>
      <c r="E22" s="30">
        <f>IF(SUM('Portuárias Cor NUTS II Tab'!E22)=0,"",'Portuárias Cor NUTS II Tab'!E22/'BdP_Series Longas'!$F42*100)</f>
        <v>8862.0503779306364</v>
      </c>
      <c r="F22" s="30">
        <f>IF(SUM('Portuárias Cor NUTS II Tab'!F22)=0,"",'Portuárias Cor NUTS II Tab'!F22/'BdP_Series Longas'!$F42*100)</f>
        <v>114.22260880204963</v>
      </c>
      <c r="G22" s="30">
        <f>IF(SUM('Portuárias Cor NUTS II Tab'!G22)=0,"",'Portuárias Cor NUTS II Tab'!G22/'BdP_Series Longas'!$F42*100)</f>
        <v>56976.147352268177</v>
      </c>
      <c r="H22" s="30">
        <f>'BdP_Series Longas'!B42*1000</f>
        <v>29406100</v>
      </c>
      <c r="I22" s="38">
        <f>'BdP_Series Longas'!F42</f>
        <v>70.455449719615999</v>
      </c>
      <c r="J22" s="30">
        <f>'BdP_Series Longas'!C42*1000</f>
        <v>136504600</v>
      </c>
    </row>
    <row r="23" spans="1:10" ht="20.100000000000001" customHeight="1" x14ac:dyDescent="0.25">
      <c r="A23" s="22">
        <v>1996</v>
      </c>
      <c r="B23" s="29">
        <f>IF(SUM('Portuárias Cor NUTS II Tab'!B23)=0,"",'Portuárias Cor NUTS II Tab'!B23/'BdP_Series Longas'!$F43*100)</f>
        <v>8434.1431058232683</v>
      </c>
      <c r="C23" s="30">
        <f>IF(SUM('Portuárias Cor NUTS II Tab'!C23)=0,"",'Portuárias Cor NUTS II Tab'!C23/'BdP_Series Longas'!$F43*100)</f>
        <v>1842.1957525116436</v>
      </c>
      <c r="D23" s="30">
        <f>IF(SUM('Portuárias Cor NUTS II Tab'!D23)=0,"",'Portuárias Cor NUTS II Tab'!D23/'BdP_Series Longas'!$F43*100)</f>
        <v>18233.879283143924</v>
      </c>
      <c r="E23" s="30">
        <f>IF(SUM('Portuárias Cor NUTS II Tab'!E23)=0,"",'Portuárias Cor NUTS II Tab'!E23/'BdP_Series Longas'!$F43*100)</f>
        <v>8236.471417668643</v>
      </c>
      <c r="F23" s="30">
        <f>IF(SUM('Portuárias Cor NUTS II Tab'!F23)=0,"",'Portuárias Cor NUTS II Tab'!F23/'BdP_Series Longas'!$F43*100)</f>
        <v>225.77217618410921</v>
      </c>
      <c r="G23" s="30">
        <f>IF(SUM('Portuárias Cor NUTS II Tab'!G23)=0,"",'Portuárias Cor NUTS II Tab'!G23/'BdP_Series Longas'!$F43*100)</f>
        <v>36972.461735331584</v>
      </c>
      <c r="H23" s="30">
        <f>'BdP_Series Longas'!B43*1000</f>
        <v>30911100</v>
      </c>
      <c r="I23" s="38">
        <f>'BdP_Series Longas'!F43</f>
        <v>72.635072837912588</v>
      </c>
      <c r="J23" s="30">
        <f>'BdP_Series Longas'!C43*1000</f>
        <v>141277800</v>
      </c>
    </row>
    <row r="24" spans="1:10" ht="20.100000000000001" customHeight="1" x14ac:dyDescent="0.25">
      <c r="A24" s="22">
        <v>1997</v>
      </c>
      <c r="B24" s="29">
        <f>IF(SUM('Portuárias Cor NUTS II Tab'!B24)=0,"",'Portuárias Cor NUTS II Tab'!B24/'BdP_Series Longas'!$F44*100)</f>
        <v>14363.50529668024</v>
      </c>
      <c r="C24" s="30">
        <f>IF(SUM('Portuárias Cor NUTS II Tab'!C24)=0,"",'Portuárias Cor NUTS II Tab'!C24/'BdP_Series Longas'!$F44*100)</f>
        <v>3575.279002684651</v>
      </c>
      <c r="D24" s="30">
        <f>IF(SUM('Portuárias Cor NUTS II Tab'!D24)=0,"",'Portuárias Cor NUTS II Tab'!D24/'BdP_Series Longas'!$F44*100)</f>
        <v>11160.727225463872</v>
      </c>
      <c r="E24" s="30">
        <f>IF(SUM('Portuárias Cor NUTS II Tab'!E24)=0,"",'Portuárias Cor NUTS II Tab'!E24/'BdP_Series Longas'!$F44*100)</f>
        <v>15423.407790570329</v>
      </c>
      <c r="F24" s="30">
        <f>IF(SUM('Portuárias Cor NUTS II Tab'!F24)=0,"",'Portuárias Cor NUTS II Tab'!F24/'BdP_Series Longas'!$F44*100)</f>
        <v>289.95551460824731</v>
      </c>
      <c r="G24" s="30">
        <f>IF(SUM('Portuárias Cor NUTS II Tab'!G24)=0,"",'Portuárias Cor NUTS II Tab'!G24/'BdP_Series Longas'!$F44*100)</f>
        <v>44812.874830007342</v>
      </c>
      <c r="H24" s="30">
        <f>'BdP_Series Longas'!B44*1000</f>
        <v>35318200</v>
      </c>
      <c r="I24" s="38">
        <f>'BdP_Series Longas'!F44</f>
        <v>75.304234077614367</v>
      </c>
      <c r="J24" s="30">
        <f>'BdP_Series Longas'!C44*1000</f>
        <v>147531000</v>
      </c>
    </row>
    <row r="25" spans="1:10" ht="20.100000000000001" customHeight="1" x14ac:dyDescent="0.25">
      <c r="A25" s="22">
        <v>1998</v>
      </c>
      <c r="B25" s="29">
        <f>IF(SUM('Portuárias Cor NUTS II Tab'!B25)=0,"",'Portuárias Cor NUTS II Tab'!B25/'BdP_Series Longas'!$F45*100)</f>
        <v>15404.611689039717</v>
      </c>
      <c r="C25" s="30">
        <f>IF(SUM('Portuárias Cor NUTS II Tab'!C25)=0,"",'Portuárias Cor NUTS II Tab'!C25/'BdP_Series Longas'!$F45*100)</f>
        <v>1246.3115693731504</v>
      </c>
      <c r="D25" s="30">
        <f>IF(SUM('Portuárias Cor NUTS II Tab'!D25)=0,"",'Portuárias Cor NUTS II Tab'!D25/'BdP_Series Longas'!$F45*100)</f>
        <v>44846.222760807468</v>
      </c>
      <c r="E25" s="30">
        <f>IF(SUM('Portuárias Cor NUTS II Tab'!E25)=0,"",'Portuárias Cor NUTS II Tab'!E25/'BdP_Series Longas'!$F45*100)</f>
        <v>182603.70220873322</v>
      </c>
      <c r="F25" s="30">
        <f>IF(SUM('Portuárias Cor NUTS II Tab'!F25)=0,"",'Portuárias Cor NUTS II Tab'!F25/'BdP_Series Longas'!$F45*100)</f>
        <v>650.75411076845523</v>
      </c>
      <c r="G25" s="30">
        <f>IF(SUM('Portuárias Cor NUTS II Tab'!G25)=0,"",'Portuárias Cor NUTS II Tab'!G25/'BdP_Series Longas'!$F45*100)</f>
        <v>244751.60233872198</v>
      </c>
      <c r="H25" s="30">
        <f>'BdP_Series Longas'!B45*1000</f>
        <v>39464700</v>
      </c>
      <c r="I25" s="38">
        <f>'BdP_Series Longas'!F45</f>
        <v>77.146665247677049</v>
      </c>
      <c r="J25" s="30">
        <f>'BdP_Series Longas'!C45*1000</f>
        <v>154600400</v>
      </c>
    </row>
    <row r="26" spans="1:10" ht="20.100000000000001" customHeight="1" x14ac:dyDescent="0.25">
      <c r="A26" s="22">
        <v>1999</v>
      </c>
      <c r="B26" s="29">
        <f>IF(SUM('Portuárias Cor NUTS II Tab'!B26)=0,"",'Portuárias Cor NUTS II Tab'!B26/'BdP_Series Longas'!$F46*100)</f>
        <v>20986.778170965335</v>
      </c>
      <c r="C26" s="30">
        <f>IF(SUM('Portuárias Cor NUTS II Tab'!C26)=0,"",'Portuárias Cor NUTS II Tab'!C26/'BdP_Series Longas'!$F46*100)</f>
        <v>2371.5904917128187</v>
      </c>
      <c r="D26" s="30">
        <f>IF(SUM('Portuárias Cor NUTS II Tab'!D26)=0,"",'Portuárias Cor NUTS II Tab'!D26/'BdP_Series Longas'!$F46*100)</f>
        <v>44886.754705622458</v>
      </c>
      <c r="E26" s="30">
        <f>IF(SUM('Portuárias Cor NUTS II Tab'!E26)=0,"",'Portuárias Cor NUTS II Tab'!E26/'BdP_Series Longas'!$F46*100)</f>
        <v>12031.701889117272</v>
      </c>
      <c r="F26" s="30">
        <f>IF(SUM('Portuárias Cor NUTS II Tab'!F26)=0,"",'Portuárias Cor NUTS II Tab'!F26/'BdP_Series Longas'!$F46*100)</f>
        <v>655.0569975015153</v>
      </c>
      <c r="G26" s="30">
        <f>IF(SUM('Portuárias Cor NUTS II Tab'!G26)=0,"",'Portuárias Cor NUTS II Tab'!G26/'BdP_Series Longas'!$F46*100)</f>
        <v>80931.882254919386</v>
      </c>
      <c r="H26" s="30">
        <f>'BdP_Series Longas'!B46*1000</f>
        <v>41863800</v>
      </c>
      <c r="I26" s="38">
        <f>'BdP_Series Longas'!F46</f>
        <v>78.814632212078223</v>
      </c>
      <c r="J26" s="30">
        <f>'BdP_Series Longas'!C46*1000</f>
        <v>160611600</v>
      </c>
    </row>
    <row r="27" spans="1:10" ht="20.100000000000001" customHeight="1" x14ac:dyDescent="0.25">
      <c r="A27" s="22">
        <v>2000</v>
      </c>
      <c r="B27" s="29">
        <f>IF(SUM('Portuárias Cor NUTS II Tab'!B27)=0,"",'Portuárias Cor NUTS II Tab'!B27/'BdP_Series Longas'!$F47*100)</f>
        <v>27050.980465110097</v>
      </c>
      <c r="C27" s="30">
        <f>IF(SUM('Portuárias Cor NUTS II Tab'!C27)=0,"",'Portuárias Cor NUTS II Tab'!C27/'BdP_Series Longas'!$F47*100)</f>
        <v>7020.3190820202817</v>
      </c>
      <c r="D27" s="30">
        <f>IF(SUM('Portuárias Cor NUTS II Tab'!D27)=0,"",'Portuárias Cor NUTS II Tab'!D27/'BdP_Series Longas'!$F47*100)</f>
        <v>62516.873775399756</v>
      </c>
      <c r="E27" s="30">
        <f>IF(SUM('Portuárias Cor NUTS II Tab'!E27)=0,"",'Portuárias Cor NUTS II Tab'!E27/'BdP_Series Longas'!$F47*100)</f>
        <v>6764.059562085271</v>
      </c>
      <c r="F27" s="30">
        <f>IF(SUM('Portuárias Cor NUTS II Tab'!F27)=0,"",'Portuárias Cor NUTS II Tab'!F27/'BdP_Series Longas'!$F47*100)</f>
        <v>226.53793610744265</v>
      </c>
      <c r="G27" s="30">
        <f>IF(SUM('Portuárias Cor NUTS II Tab'!G27)=0,"",'Portuárias Cor NUTS II Tab'!G27/'BdP_Series Longas'!$F47*100)</f>
        <v>103578.77082072284</v>
      </c>
      <c r="H27" s="30">
        <f>'BdP_Series Longas'!B47*1000</f>
        <v>43568000</v>
      </c>
      <c r="I27" s="38">
        <f>'BdP_Series Longas'!F47</f>
        <v>82.535576569959602</v>
      </c>
      <c r="J27" s="30">
        <f>'BdP_Series Longas'!C47*1000</f>
        <v>166694700</v>
      </c>
    </row>
    <row r="28" spans="1:10" ht="20.100000000000001" customHeight="1" x14ac:dyDescent="0.25">
      <c r="A28" s="22">
        <v>2001</v>
      </c>
      <c r="B28" s="29">
        <f>IF(SUM('Portuárias Cor NUTS II Tab'!B28)=0,"",'Portuárias Cor NUTS II Tab'!B28/'BdP_Series Longas'!$F48*100)</f>
        <v>15333.205708295054</v>
      </c>
      <c r="C28" s="30">
        <f>IF(SUM('Portuárias Cor NUTS II Tab'!C28)=0,"",'Portuárias Cor NUTS II Tab'!C28/'BdP_Series Longas'!$F48*100)</f>
        <v>9109.1841808049594</v>
      </c>
      <c r="D28" s="30">
        <f>IF(SUM('Portuárias Cor NUTS II Tab'!D28)=0,"",'Portuárias Cor NUTS II Tab'!D28/'BdP_Series Longas'!$F48*100)</f>
        <v>124951.05512872558</v>
      </c>
      <c r="E28" s="30">
        <f>IF(SUM('Portuárias Cor NUTS II Tab'!E28)=0,"",'Portuárias Cor NUTS II Tab'!E28/'BdP_Series Longas'!$F48*100)</f>
        <v>27116.503083578817</v>
      </c>
      <c r="F28" s="30">
        <f>IF(SUM('Portuárias Cor NUTS II Tab'!F28)=0,"",'Portuárias Cor NUTS II Tab'!F28/'BdP_Series Longas'!$F48*100)</f>
        <v>404.09218841225334</v>
      </c>
      <c r="G28" s="30">
        <f>IF(SUM('Portuárias Cor NUTS II Tab'!G28)=0,"",'Portuárias Cor NUTS II Tab'!G28/'BdP_Series Longas'!$F48*100)</f>
        <v>176914.04028981668</v>
      </c>
      <c r="H28" s="30">
        <f>'BdP_Series Longas'!B48*1000</f>
        <v>43986900</v>
      </c>
      <c r="I28" s="38">
        <f>'BdP_Series Longas'!F48</f>
        <v>84.50720555438096</v>
      </c>
      <c r="J28" s="30">
        <f>'BdP_Series Longas'!C48*1000</f>
        <v>169934100</v>
      </c>
    </row>
    <row r="29" spans="1:10" ht="20.100000000000001" customHeight="1" x14ac:dyDescent="0.25">
      <c r="A29" s="22">
        <v>2002</v>
      </c>
      <c r="B29" s="29">
        <f>IF(SUM('Portuárias Cor NUTS II Tab'!B29)=0,"",'Portuárias Cor NUTS II Tab'!B29/'BdP_Series Longas'!$F49*100)</f>
        <v>15362.048611383614</v>
      </c>
      <c r="C29" s="30">
        <f>IF(SUM('Portuárias Cor NUTS II Tab'!C29)=0,"",'Portuárias Cor NUTS II Tab'!C29/'BdP_Series Longas'!$F49*100)</f>
        <v>21150.678037829628</v>
      </c>
      <c r="D29" s="30">
        <f>IF(SUM('Portuárias Cor NUTS II Tab'!D29)=0,"",'Portuárias Cor NUTS II Tab'!D29/'BdP_Series Longas'!$F49*100)</f>
        <v>45288.991220900702</v>
      </c>
      <c r="E29" s="30">
        <f>IF(SUM('Portuárias Cor NUTS II Tab'!E29)=0,"",'Portuárias Cor NUTS II Tab'!E29/'BdP_Series Longas'!$F49*100)</f>
        <v>53615.028277927297</v>
      </c>
      <c r="F29" s="30">
        <f>IF(SUM('Portuárias Cor NUTS II Tab'!F29)=0,"",'Portuárias Cor NUTS II Tab'!F29/'BdP_Series Longas'!$F49*100)</f>
        <v>1740.1953662181227</v>
      </c>
      <c r="G29" s="30">
        <f>IF(SUM('Portuárias Cor NUTS II Tab'!G29)=0,"",'Portuárias Cor NUTS II Tab'!G29/'BdP_Series Longas'!$F49*100)</f>
        <v>137156.94151425938</v>
      </c>
      <c r="H29" s="30">
        <f>'BdP_Series Longas'!B49*1000</f>
        <v>42500400</v>
      </c>
      <c r="I29" s="38">
        <f>'BdP_Series Longas'!F49</f>
        <v>86.72859549557181</v>
      </c>
      <c r="J29" s="30">
        <f>'BdP_Series Longas'!C49*1000</f>
        <v>171240500</v>
      </c>
    </row>
    <row r="30" spans="1:10" ht="20.100000000000001" customHeight="1" x14ac:dyDescent="0.25">
      <c r="A30" s="22">
        <v>2003</v>
      </c>
      <c r="B30" s="29">
        <f>IF(SUM('Portuárias Cor NUTS II Tab'!B30)=0,"",'Portuárias Cor NUTS II Tab'!B30/'BdP_Series Longas'!$F50*100)</f>
        <v>8841.4635124188171</v>
      </c>
      <c r="C30" s="30">
        <f>IF(SUM('Portuárias Cor NUTS II Tab'!C30)=0,"",'Portuárias Cor NUTS II Tab'!C30/'BdP_Series Longas'!$F50*100)</f>
        <v>50370.414660634946</v>
      </c>
      <c r="D30" s="30">
        <f>IF(SUM('Portuárias Cor NUTS II Tab'!D30)=0,"",'Portuárias Cor NUTS II Tab'!D30/'BdP_Series Longas'!$F50*100)</f>
        <v>14450.454387193346</v>
      </c>
      <c r="E30" s="30">
        <f>IF(SUM('Portuárias Cor NUTS II Tab'!E30)=0,"",'Portuárias Cor NUTS II Tab'!E30/'BdP_Series Longas'!$F50*100)</f>
        <v>29441.908929901398</v>
      </c>
      <c r="F30" s="30" t="str">
        <f>IF(SUM('Portuárias Cor NUTS II Tab'!F30)=0,"",'Portuárias Cor NUTS II Tab'!F30/'BdP_Series Longas'!$F50*100)</f>
        <v/>
      </c>
      <c r="G30" s="30">
        <f>IF(SUM('Portuárias Cor NUTS II Tab'!G30)=0,"",'Portuárias Cor NUTS II Tab'!G30/'BdP_Series Longas'!$F50*100)</f>
        <v>103104.2414901485</v>
      </c>
      <c r="H30" s="30">
        <f>'BdP_Series Longas'!B50*1000</f>
        <v>39391300</v>
      </c>
      <c r="I30" s="38">
        <f>'BdP_Series Longas'!F50</f>
        <v>88.104226060069095</v>
      </c>
      <c r="J30" s="30">
        <f>'BdP_Series Longas'!C50*1000</f>
        <v>169640800</v>
      </c>
    </row>
    <row r="31" spans="1:10" ht="20.100000000000001" customHeight="1" x14ac:dyDescent="0.25">
      <c r="A31" s="22">
        <v>2004</v>
      </c>
      <c r="B31" s="29">
        <f>IF(SUM('Portuárias Cor NUTS II Tab'!B31)=0,"",'Portuárias Cor NUTS II Tab'!B31/'BdP_Series Longas'!$F51*100)</f>
        <v>8858.530797681633</v>
      </c>
      <c r="C31" s="30">
        <f>IF(SUM('Portuárias Cor NUTS II Tab'!C31)=0,"",'Portuárias Cor NUTS II Tab'!C31/'BdP_Series Longas'!$F51*100)</f>
        <v>30352.880380984574</v>
      </c>
      <c r="D31" s="30">
        <f>IF(SUM('Portuárias Cor NUTS II Tab'!D31)=0,"",'Portuárias Cor NUTS II Tab'!D31/'BdP_Series Longas'!$F51*100)</f>
        <v>6351.1531746853752</v>
      </c>
      <c r="E31" s="30">
        <f>IF(SUM('Portuárias Cor NUTS II Tab'!E31)=0,"",'Portuárias Cor NUTS II Tab'!E31/'BdP_Series Longas'!$F51*100)</f>
        <v>10734.870292948957</v>
      </c>
      <c r="F31" s="30" t="str">
        <f>IF(SUM('Portuárias Cor NUTS II Tab'!F31)=0,"",'Portuárias Cor NUTS II Tab'!F31/'BdP_Series Longas'!$F51*100)</f>
        <v/>
      </c>
      <c r="G31" s="30">
        <f>IF(SUM('Portuárias Cor NUTS II Tab'!G31)=0,"",'Portuárias Cor NUTS II Tab'!G31/'BdP_Series Longas'!$F51*100)</f>
        <v>56297.43464630055</v>
      </c>
      <c r="H31" s="30">
        <f>'BdP_Series Longas'!B51*1000</f>
        <v>39448100</v>
      </c>
      <c r="I31" s="38">
        <f>'BdP_Series Longas'!F51</f>
        <v>90.36125947764279</v>
      </c>
      <c r="J31" s="30">
        <f>'BdP_Series Longas'!C51*1000</f>
        <v>172714000</v>
      </c>
    </row>
    <row r="32" spans="1:10" ht="20.100000000000001" customHeight="1" x14ac:dyDescent="0.25">
      <c r="A32" s="22">
        <v>2005</v>
      </c>
      <c r="B32" s="29">
        <f>IF(SUM('Portuárias Cor NUTS II Tab'!B32)=0,"",'Portuárias Cor NUTS II Tab'!B32/'BdP_Series Longas'!$F52*100)</f>
        <v>7825.6779376826653</v>
      </c>
      <c r="C32" s="30">
        <f>IF(SUM('Portuárias Cor NUTS II Tab'!C32)=0,"",'Portuárias Cor NUTS II Tab'!C32/'BdP_Series Longas'!$F52*100)</f>
        <v>7326.6024449811293</v>
      </c>
      <c r="D32" s="30">
        <f>IF(SUM('Portuárias Cor NUTS II Tab'!D32)=0,"",'Portuárias Cor NUTS II Tab'!D32/'BdP_Series Longas'!$F52*100)</f>
        <v>12077.465512095883</v>
      </c>
      <c r="E32" s="30">
        <f>IF(SUM('Portuárias Cor NUTS II Tab'!E32)=0,"",'Portuárias Cor NUTS II Tab'!E32/'BdP_Series Longas'!$F52*100)</f>
        <v>3639.7953005837139</v>
      </c>
      <c r="F32" s="30" t="str">
        <f>IF(SUM('Portuárias Cor NUTS II Tab'!F32)=0,"",'Portuárias Cor NUTS II Tab'!F32/'BdP_Series Longas'!$F52*100)</f>
        <v/>
      </c>
      <c r="G32" s="30">
        <f>IF(SUM('Portuárias Cor NUTS II Tab'!G32)=0,"",'Portuárias Cor NUTS II Tab'!G32/'BdP_Series Longas'!$F52*100)</f>
        <v>30869.541195343398</v>
      </c>
      <c r="H32" s="30">
        <f>'BdP_Series Longas'!B52*1000</f>
        <v>39485100</v>
      </c>
      <c r="I32" s="38">
        <f>'BdP_Series Longas'!F52</f>
        <v>92.806400389007493</v>
      </c>
      <c r="J32" s="30">
        <f>'BdP_Series Longas'!C52*1000</f>
        <v>174038300</v>
      </c>
    </row>
    <row r="33" spans="1:10" ht="20.100000000000001" customHeight="1" x14ac:dyDescent="0.25">
      <c r="A33" s="22">
        <v>2006</v>
      </c>
      <c r="B33" s="29">
        <f>IF(SUM('Portuárias Cor NUTS II Tab'!B33)=0,"",'Portuárias Cor NUTS II Tab'!B33/'BdP_Series Longas'!$F53*100)</f>
        <v>2064.0230782761651</v>
      </c>
      <c r="C33" s="30">
        <f>IF(SUM('Portuárias Cor NUTS II Tab'!C33)=0,"",'Portuárias Cor NUTS II Tab'!C33/'BdP_Series Longas'!$F53*100)</f>
        <v>10415.695312225153</v>
      </c>
      <c r="D33" s="30">
        <f>IF(SUM('Portuárias Cor NUTS II Tab'!D33)=0,"",'Portuárias Cor NUTS II Tab'!D33/'BdP_Series Longas'!$F53*100)</f>
        <v>33613.864063324538</v>
      </c>
      <c r="E33" s="30">
        <f>IF(SUM('Portuárias Cor NUTS II Tab'!E33)=0,"",'Portuárias Cor NUTS II Tab'!E33/'BdP_Series Longas'!$F53*100)</f>
        <v>17018.697607739665</v>
      </c>
      <c r="F33" s="30">
        <f>IF(SUM('Portuárias Cor NUTS II Tab'!F33)=0,"",'Portuárias Cor NUTS II Tab'!F33/'BdP_Series Longas'!$F53*100)</f>
        <v>1398.1704573438872</v>
      </c>
      <c r="G33" s="30">
        <f>IF(SUM('Portuárias Cor NUTS II Tab'!G33)=0,"",'Portuárias Cor NUTS II Tab'!G33/'BdP_Series Longas'!$F53*100)</f>
        <v>64510.450518909405</v>
      </c>
      <c r="H33" s="30">
        <f>'BdP_Series Longas'!B53*1000</f>
        <v>39151000</v>
      </c>
      <c r="I33" s="38">
        <f>'BdP_Series Longas'!F53</f>
        <v>95.546218487394967</v>
      </c>
      <c r="J33" s="30">
        <f>'BdP_Series Longas'!C53*1000</f>
        <v>176741200</v>
      </c>
    </row>
    <row r="34" spans="1:10" ht="20.100000000000001" customHeight="1" x14ac:dyDescent="0.25">
      <c r="A34" s="22">
        <v>2007</v>
      </c>
      <c r="B34" s="29">
        <f>IF(SUM('Portuárias Cor NUTS II Tab'!B34)=0,"",'Portuárias Cor NUTS II Tab'!B34/'BdP_Series Longas'!$F54*100)</f>
        <v>37615.889318841393</v>
      </c>
      <c r="C34" s="30">
        <f>IF(SUM('Portuárias Cor NUTS II Tab'!C34)=0,"",'Portuárias Cor NUTS II Tab'!C34/'BdP_Series Longas'!$F54*100)</f>
        <v>6394.2329225597778</v>
      </c>
      <c r="D34" s="30">
        <f>IF(SUM('Portuárias Cor NUTS II Tab'!D34)=0,"",'Portuárias Cor NUTS II Tab'!D34/'BdP_Series Longas'!$F54*100)</f>
        <v>44210.477769529913</v>
      </c>
      <c r="E34" s="30">
        <f>IF(SUM('Portuárias Cor NUTS II Tab'!E34)=0,"",'Portuárias Cor NUTS II Tab'!E34/'BdP_Series Longas'!$F54*100)</f>
        <v>6750.980942652458</v>
      </c>
      <c r="F34" s="30">
        <f>IF(SUM('Portuárias Cor NUTS II Tab'!F34)=0,"",'Portuárias Cor NUTS II Tab'!F34/'BdP_Series Longas'!$F54*100)</f>
        <v>5912.5765875093812</v>
      </c>
      <c r="G34" s="30">
        <f>IF(SUM('Portuárias Cor NUTS II Tab'!G34)=0,"",'Portuárias Cor NUTS II Tab'!G34/'BdP_Series Longas'!$F54*100)</f>
        <v>100884.15754109292</v>
      </c>
      <c r="H34" s="30">
        <f>'BdP_Series Longas'!B54*1000</f>
        <v>40365400</v>
      </c>
      <c r="I34" s="38">
        <f>'BdP_Series Longas'!F54</f>
        <v>97.725279571117824</v>
      </c>
      <c r="J34" s="30">
        <f>'BdP_Series Longas'!C54*1000</f>
        <v>181145600</v>
      </c>
    </row>
    <row r="35" spans="1:10" ht="20.100000000000001" customHeight="1" x14ac:dyDescent="0.25">
      <c r="A35" s="22">
        <v>2008</v>
      </c>
      <c r="B35" s="29">
        <f>IF(SUM('Portuárias Cor NUTS II Tab'!B35)=0,"",'Portuárias Cor NUTS II Tab'!B35/'BdP_Series Longas'!$F55*100)</f>
        <v>22465.05251177957</v>
      </c>
      <c r="C35" s="30">
        <f>IF(SUM('Portuárias Cor NUTS II Tab'!C35)=0,"",'Portuárias Cor NUTS II Tab'!C35/'BdP_Series Longas'!$F55*100)</f>
        <v>11867.972777040128</v>
      </c>
      <c r="D35" s="30">
        <f>IF(SUM('Portuárias Cor NUTS II Tab'!D35)=0,"",'Portuárias Cor NUTS II Tab'!D35/'BdP_Series Longas'!$F55*100)</f>
        <v>23251.003348334412</v>
      </c>
      <c r="E35" s="30">
        <f>IF(SUM('Portuárias Cor NUTS II Tab'!E35)=0,"",'Portuárias Cor NUTS II Tab'!E35/'BdP_Series Longas'!$F55*100)</f>
        <v>2933.4221109218029</v>
      </c>
      <c r="F35" s="30">
        <f>IF(SUM('Portuárias Cor NUTS II Tab'!F35)=0,"",'Portuárias Cor NUTS II Tab'!F35/'BdP_Series Longas'!$F55*100)</f>
        <v>1520.1498688091185</v>
      </c>
      <c r="G35" s="30">
        <f>IF(SUM('Portuárias Cor NUTS II Tab'!G35)=0,"",'Portuárias Cor NUTS II Tab'!G35/'BdP_Series Longas'!$F55*100)</f>
        <v>62037.600616885029</v>
      </c>
      <c r="H35" s="30">
        <f>'BdP_Series Longas'!B55*1000</f>
        <v>40514400</v>
      </c>
      <c r="I35" s="38">
        <f>'BdP_Series Longas'!F55</f>
        <v>100.82933475505004</v>
      </c>
      <c r="J35" s="30">
        <f>'BdP_Series Longas'!C55*1000</f>
        <v>181506600</v>
      </c>
    </row>
    <row r="36" spans="1:10" ht="20.100000000000001" customHeight="1" x14ac:dyDescent="0.25">
      <c r="A36" s="22">
        <v>2009</v>
      </c>
      <c r="B36" s="29">
        <f>IF(SUM('Portuárias Cor NUTS II Tab'!B36)=0,"",'Portuárias Cor NUTS II Tab'!B36/'BdP_Series Longas'!$F56*100)</f>
        <v>16970.184123379004</v>
      </c>
      <c r="C36" s="30">
        <f>IF(SUM('Portuárias Cor NUTS II Tab'!C36)=0,"",'Portuárias Cor NUTS II Tab'!C36/'BdP_Series Longas'!$F56*100)</f>
        <v>28854.735717221643</v>
      </c>
      <c r="D36" s="30">
        <f>IF(SUM('Portuárias Cor NUTS II Tab'!D36)=0,"",'Portuárias Cor NUTS II Tab'!D36/'BdP_Series Longas'!$F56*100)</f>
        <v>23900.016553911955</v>
      </c>
      <c r="E36" s="30">
        <f>IF(SUM('Portuárias Cor NUTS II Tab'!E36)=0,"",'Portuárias Cor NUTS II Tab'!E36/'BdP_Series Longas'!$F56*100)</f>
        <v>3172.9378204291402</v>
      </c>
      <c r="F36" s="30">
        <f>IF(SUM('Portuárias Cor NUTS II Tab'!F36)=0,"",'Portuárias Cor NUTS II Tab'!F36/'BdP_Series Longas'!$F56*100)</f>
        <v>1283.4269165247342</v>
      </c>
      <c r="G36" s="30">
        <f>IF(SUM('Portuárias Cor NUTS II Tab'!G36)=0,"",'Portuárias Cor NUTS II Tab'!G36/'BdP_Series Longas'!$F56*100)</f>
        <v>74181.301131466476</v>
      </c>
      <c r="H36" s="30">
        <f>'BdP_Series Longas'!B56*1000</f>
        <v>37447300</v>
      </c>
      <c r="I36" s="38">
        <f>'BdP_Series Longas'!F56</f>
        <v>99.090722161544349</v>
      </c>
      <c r="J36" s="30">
        <f>'BdP_Series Longas'!C56*1000</f>
        <v>176101200</v>
      </c>
    </row>
    <row r="37" spans="1:10" ht="20.100000000000001" customHeight="1" x14ac:dyDescent="0.25">
      <c r="A37" s="22">
        <v>2010</v>
      </c>
      <c r="B37" s="29">
        <f>IF(SUM('Portuárias Cor NUTS II Tab'!B37)=0,"",'Portuárias Cor NUTS II Tab'!B37/'BdP_Series Longas'!$F57*100)</f>
        <v>58984.074490932042</v>
      </c>
      <c r="C37" s="30">
        <f>IF(SUM('Portuárias Cor NUTS II Tab'!C37)=0,"",'Portuárias Cor NUTS II Tab'!C37/'BdP_Series Longas'!$F57*100)</f>
        <v>11043.679677324253</v>
      </c>
      <c r="D37" s="30">
        <f>IF(SUM('Portuárias Cor NUTS II Tab'!D37)=0,"",'Portuárias Cor NUTS II Tab'!D37/'BdP_Series Longas'!$F57*100)</f>
        <v>25494.849546106016</v>
      </c>
      <c r="E37" s="30">
        <f>IF(SUM('Portuárias Cor NUTS II Tab'!E37)=0,"",'Portuárias Cor NUTS II Tab'!E37/'BdP_Series Longas'!$F57*100)</f>
        <v>2244.2064516848641</v>
      </c>
      <c r="F37" s="30">
        <f>IF(SUM('Portuárias Cor NUTS II Tab'!F37)=0,"",'Portuárias Cor NUTS II Tab'!F37/'BdP_Series Longas'!$F57*100)</f>
        <v>1721.2653426688726</v>
      </c>
      <c r="G37" s="30">
        <f>IF(SUM('Portuárias Cor NUTS II Tab'!G37)=0,"",'Portuárias Cor NUTS II Tab'!G37/'BdP_Series Longas'!$F57*100)</f>
        <v>99488.075508716036</v>
      </c>
      <c r="H37" s="30">
        <f>'BdP_Series Longas'!B57*1000</f>
        <v>37094900</v>
      </c>
      <c r="I37" s="38">
        <f>'BdP_Series Longas'!F57</f>
        <v>99.576222068262737</v>
      </c>
      <c r="J37" s="30">
        <f>'BdP_Series Longas'!C57*1000</f>
        <v>179444800</v>
      </c>
    </row>
    <row r="38" spans="1:10" ht="20.100000000000001" customHeight="1" x14ac:dyDescent="0.25">
      <c r="A38" s="22">
        <v>2011</v>
      </c>
      <c r="B38" s="29">
        <f>IF(SUM('Portuárias Cor NUTS II Tab'!B38)=0,"",'Portuárias Cor NUTS II Tab'!B38/'BdP_Series Longas'!$F58*100)</f>
        <v>28604.615000000002</v>
      </c>
      <c r="C38" s="30">
        <f>IF(SUM('Portuárias Cor NUTS II Tab'!C38)=0,"",'Portuárias Cor NUTS II Tab'!C38/'BdP_Series Longas'!$F58*100)</f>
        <v>3890.9549999999995</v>
      </c>
      <c r="D38" s="30">
        <f>IF(SUM('Portuárias Cor NUTS II Tab'!D38)=0,"",'Portuárias Cor NUTS II Tab'!D38/'BdP_Series Longas'!$F58*100)</f>
        <v>15340.35</v>
      </c>
      <c r="E38" s="30">
        <f>IF(SUM('Portuárias Cor NUTS II Tab'!E38)=0,"",'Portuárias Cor NUTS II Tab'!E38/'BdP_Series Longas'!$F58*100)</f>
        <v>22181.532999999999</v>
      </c>
      <c r="F38" s="30">
        <f>IF(SUM('Portuárias Cor NUTS II Tab'!F38)=0,"",'Portuárias Cor NUTS II Tab'!F38/'BdP_Series Longas'!$F58*100)</f>
        <v>1236.2360000000001</v>
      </c>
      <c r="G38" s="30">
        <f>IF(SUM('Portuárias Cor NUTS II Tab'!G38)=0,"",'Portuárias Cor NUTS II Tab'!G38/'BdP_Series Longas'!$F58*100)</f>
        <v>71253.688999999998</v>
      </c>
      <c r="H38" s="30">
        <f>'BdP_Series Longas'!B58*1000</f>
        <v>32451800</v>
      </c>
      <c r="I38" s="38">
        <f>'BdP_Series Longas'!F58</f>
        <v>100</v>
      </c>
      <c r="J38" s="30">
        <f>'BdP_Series Longas'!C58*1000</f>
        <v>176166600</v>
      </c>
    </row>
    <row r="39" spans="1:10" ht="20.100000000000001" customHeight="1" x14ac:dyDescent="0.25">
      <c r="A39" s="22">
        <v>2012</v>
      </c>
      <c r="B39" s="29">
        <f>IF(SUM('Portuárias Cor NUTS II Tab'!B39)=0,"",'Portuárias Cor NUTS II Tab'!B39/'BdP_Series Longas'!$F59*100)</f>
        <v>22675.504013073638</v>
      </c>
      <c r="C39" s="30">
        <f>IF(SUM('Portuárias Cor NUTS II Tab'!C39)=0,"",'Portuárias Cor NUTS II Tab'!C39/'BdP_Series Longas'!$F59*100)</f>
        <v>12134.980781343731</v>
      </c>
      <c r="D39" s="30">
        <f>IF(SUM('Portuárias Cor NUTS II Tab'!D39)=0,"",'Portuárias Cor NUTS II Tab'!D39/'BdP_Series Longas'!$F59*100)</f>
        <v>6599.6897446798148</v>
      </c>
      <c r="E39" s="30">
        <f>IF(SUM('Portuárias Cor NUTS II Tab'!E39)=0,"",'Portuárias Cor NUTS II Tab'!E39/'BdP_Series Longas'!$F59*100)</f>
        <v>14442.879232903419</v>
      </c>
      <c r="F39" s="30" t="str">
        <f>IF(SUM('Portuárias Cor NUTS II Tab'!F39)=0,"",'Portuárias Cor NUTS II Tab'!F39/'BdP_Series Longas'!$F59*100)</f>
        <v/>
      </c>
      <c r="G39" s="30">
        <f>IF(SUM('Portuárias Cor NUTS II Tab'!G39)=0,"",'Portuárias Cor NUTS II Tab'!G39/'BdP_Series Longas'!$F59*100)</f>
        <v>55853.053772000603</v>
      </c>
      <c r="H39" s="30">
        <f>'BdP_Series Longas'!B59*1000</f>
        <v>27057700</v>
      </c>
      <c r="I39" s="38">
        <f>'BdP_Series Longas'!F59</f>
        <v>98.574527768435601</v>
      </c>
      <c r="J39" s="30">
        <f>'BdP_Series Longas'!C59*1000</f>
        <v>169070100</v>
      </c>
    </row>
    <row r="40" spans="1:10" ht="20.100000000000001" customHeight="1" x14ac:dyDescent="0.25">
      <c r="A40" s="22">
        <v>2013</v>
      </c>
      <c r="B40" s="29">
        <f>IF(SUM('Portuárias Cor NUTS II Tab'!B40)=0,"",'Portuárias Cor NUTS II Tab'!B40/'BdP_Series Longas'!$F60*100)</f>
        <v>25971.572786442157</v>
      </c>
      <c r="C40" s="30">
        <f>IF(SUM('Portuárias Cor NUTS II Tab'!C40)=0,"",'Portuárias Cor NUTS II Tab'!C40/'BdP_Series Longas'!$F60*100)</f>
        <v>13048.397739033515</v>
      </c>
      <c r="D40" s="30">
        <f>IF(SUM('Portuárias Cor NUTS II Tab'!D40)=0,"",'Portuárias Cor NUTS II Tab'!D40/'BdP_Series Longas'!$F60*100)</f>
        <v>3740.4929637767696</v>
      </c>
      <c r="E40" s="30">
        <f>IF(SUM('Portuárias Cor NUTS II Tab'!E40)=0,"",'Portuárias Cor NUTS II Tab'!E40/'BdP_Series Longas'!$F60*100)</f>
        <v>2527.8714115118223</v>
      </c>
      <c r="F40" s="30" t="str">
        <f>IF(SUM('Portuárias Cor NUTS II Tab'!F40)=0,"",'Portuárias Cor NUTS II Tab'!F40/'BdP_Series Longas'!$F60*100)</f>
        <v/>
      </c>
      <c r="G40" s="30">
        <f>IF(SUM('Portuárias Cor NUTS II Tab'!G40)=0,"",'Portuárias Cor NUTS II Tab'!G40/'BdP_Series Longas'!$F60*100)</f>
        <v>45288.334900764268</v>
      </c>
      <c r="H40" s="30">
        <f>'BdP_Series Longas'!B60*1000</f>
        <v>25689800</v>
      </c>
      <c r="I40" s="38">
        <f>'BdP_Series Longas'!F60</f>
        <v>97.789784272357124</v>
      </c>
      <c r="J40" s="30">
        <f>'BdP_Series Longas'!C60*1000</f>
        <v>167159400</v>
      </c>
    </row>
    <row r="41" spans="1:10" ht="20.100000000000001" customHeight="1" x14ac:dyDescent="0.25">
      <c r="A41" s="22">
        <v>2014</v>
      </c>
      <c r="B41" s="29">
        <f>IF(SUM('Portuárias Cor NUTS II Tab'!B41)=0,"",'Portuárias Cor NUTS II Tab'!B41/'BdP_Series Longas'!$F61*100)</f>
        <v>30383.068821981647</v>
      </c>
      <c r="C41" s="30">
        <f>IF(SUM('Portuárias Cor NUTS II Tab'!C41)=0,"",'Portuárias Cor NUTS II Tab'!C41/'BdP_Series Longas'!$F61*100)</f>
        <v>999.29602467842392</v>
      </c>
      <c r="D41" s="30">
        <f>IF(SUM('Portuárias Cor NUTS II Tab'!D41)=0,"",'Portuárias Cor NUTS II Tab'!D41/'BdP_Series Longas'!$F61*100)</f>
        <v>3126.4938851948855</v>
      </c>
      <c r="E41" s="30">
        <f>IF(SUM('Portuárias Cor NUTS II Tab'!E41)=0,"",'Portuárias Cor NUTS II Tab'!E41/'BdP_Series Longas'!$F61*100)</f>
        <v>1896.1001493898298</v>
      </c>
      <c r="F41" s="30" t="str">
        <f>IF(SUM('Portuárias Cor NUTS II Tab'!F41)=0,"",'Portuárias Cor NUTS II Tab'!F41/'BdP_Series Longas'!$F61*100)</f>
        <v/>
      </c>
      <c r="G41" s="30">
        <f>IF(SUM('Portuárias Cor NUTS II Tab'!G41)=0,"",'Portuárias Cor NUTS II Tab'!G41/'BdP_Series Longas'!$F61*100)</f>
        <v>36404.958881244791</v>
      </c>
      <c r="H41" s="30">
        <f>'BdP_Series Longas'!B61*1000</f>
        <v>26413700</v>
      </c>
      <c r="I41" s="38">
        <f>'BdP_Series Longas'!F61</f>
        <v>97.568685947065347</v>
      </c>
      <c r="J41" s="30">
        <f>'BdP_Series Longas'!C61*1000</f>
        <v>168673500</v>
      </c>
    </row>
    <row r="42" spans="1:10" ht="20.100000000000001" customHeight="1" x14ac:dyDescent="0.25">
      <c r="A42" s="22">
        <v>2015</v>
      </c>
      <c r="B42" s="29">
        <f>IF(SUM('Portuárias Cor NUTS II Tab'!B42)=0,"",'Portuárias Cor NUTS II Tab'!B42/'BdP_Series Longas'!$F62*100)</f>
        <v>13947.211242020036</v>
      </c>
      <c r="C42" s="30">
        <f>IF(SUM('Portuárias Cor NUTS II Tab'!C42)=0,"",'Portuárias Cor NUTS II Tab'!C42/'BdP_Series Longas'!$F62*100)</f>
        <v>1616.1960680363909</v>
      </c>
      <c r="D42" s="30">
        <f>IF(SUM('Portuárias Cor NUTS II Tab'!D42)=0,"",'Portuárias Cor NUTS II Tab'!D42/'BdP_Series Longas'!$F62*100)</f>
        <v>8666.5674333909192</v>
      </c>
      <c r="E42" s="30">
        <f>IF(SUM('Portuárias Cor NUTS II Tab'!E42)=0,"",'Portuárias Cor NUTS II Tab'!E42/'BdP_Series Longas'!$F62*100)</f>
        <v>11114.534474193477</v>
      </c>
      <c r="F42" s="30">
        <f>IF(SUM('Portuárias Cor NUTS II Tab'!F42)=0,"",'Portuárias Cor NUTS II Tab'!F42/'BdP_Series Longas'!$F62*100)</f>
        <v>2304.4814597869045</v>
      </c>
      <c r="G42" s="30">
        <f>IF(SUM('Portuárias Cor NUTS II Tab'!G42)=0,"",'Portuárias Cor NUTS II Tab'!G42/'BdP_Series Longas'!$F62*100)</f>
        <v>37648.990677427726</v>
      </c>
      <c r="H42" s="30">
        <f>'BdP_Series Longas'!B62*1000</f>
        <v>27504700</v>
      </c>
      <c r="I42" s="38">
        <f>'BdP_Series Longas'!F62</f>
        <v>98.069784436841701</v>
      </c>
      <c r="J42" s="30">
        <f>'BdP_Series Longas'!C62*1000</f>
        <v>171126800</v>
      </c>
    </row>
    <row r="43" spans="1:10" ht="3" customHeight="1" thickBot="1" x14ac:dyDescent="0.3">
      <c r="A43" s="24"/>
      <c r="B43" s="24"/>
      <c r="C43" s="24"/>
      <c r="D43" s="24"/>
      <c r="E43" s="24"/>
      <c r="F43" s="24"/>
      <c r="G43" s="24"/>
      <c r="H43" s="24"/>
      <c r="I43" s="24"/>
      <c r="J43" s="24"/>
    </row>
    <row r="44" spans="1:10" ht="80.25" customHeight="1" x14ac:dyDescent="0.25">
      <c r="A44" s="65" t="s">
        <v>65</v>
      </c>
      <c r="B44" s="65"/>
      <c r="C44" s="65"/>
      <c r="D44" s="65"/>
      <c r="E44" s="65"/>
      <c r="F44" s="65"/>
      <c r="G44" s="65"/>
      <c r="H44" s="65"/>
      <c r="I44" s="65"/>
      <c r="J44" s="65"/>
    </row>
    <row r="45" spans="1:10" ht="54" customHeight="1" x14ac:dyDescent="0.25">
      <c r="A45" s="56" t="s">
        <v>46</v>
      </c>
      <c r="B45" s="56"/>
      <c r="C45" s="56"/>
      <c r="D45" s="56"/>
      <c r="E45" s="56"/>
      <c r="F45" s="56"/>
      <c r="G45" s="56"/>
      <c r="H45" s="56"/>
      <c r="I45" s="56"/>
      <c r="J45" s="56"/>
    </row>
    <row r="46" spans="1:10" x14ac:dyDescent="0.25">
      <c r="A46" s="31"/>
    </row>
  </sheetData>
  <sheetProtection algorithmName="SHA-512" hashValue="47snFxKuVxuQRC6GLxFAqBj6M0fpcDWkZPjL54+1zaO3t0qpq3ihNaFZ4S75xqZ89zqxbT3Ja6Uk9Y8dCGvOuA==" saltValue="RpbyCtGNhuj/1dJasC4dtg==" spinCount="100000" sheet="1" objects="1" scenarios="1" insertHyperlinks="0" autoFilter="0"/>
  <mergeCells count="6">
    <mergeCell ref="A44:J44"/>
    <mergeCell ref="A45:J45"/>
    <mergeCell ref="A1:J1"/>
    <mergeCell ref="A3:A4"/>
    <mergeCell ref="B3:G3"/>
    <mergeCell ref="H3:J3"/>
  </mergeCells>
  <printOptions horizontalCentered="1" verticalCentered="1"/>
  <pageMargins left="0.74803149606299213" right="0.74803149606299213" top="0.98425196850393704" bottom="0.98425196850393704" header="0.51181102362204722" footer="0.51181102362204722"/>
  <pageSetup paperSize="9" scale="67" orientation="portrait" verticalDpi="300" r:id="rId1"/>
  <headerFooter alignWithMargins="0"/>
  <colBreaks count="1" manualBreakCount="1">
    <brk id="7" max="1048575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olha34">
    <pageSetUpPr fitToPage="1"/>
  </sheetPr>
  <dimension ref="A1:CP45"/>
  <sheetViews>
    <sheetView showGridLines="0" zoomScaleNormal="100" workbookViewId="0">
      <selection activeCell="A44" sqref="A44:Y44"/>
    </sheetView>
  </sheetViews>
  <sheetFormatPr defaultColWidth="7" defaultRowHeight="15" x14ac:dyDescent="0.25"/>
  <cols>
    <col min="1" max="27" width="9.140625" style="23" customWidth="1"/>
    <col min="28" max="30" width="11.5703125" style="23" customWidth="1"/>
    <col min="31" max="16384" width="7" style="23"/>
  </cols>
  <sheetData>
    <row r="1" spans="1:94" s="16" customFormat="1" ht="33" customHeight="1" x14ac:dyDescent="0.25">
      <c r="A1" s="68" t="s">
        <v>41</v>
      </c>
      <c r="B1" s="68"/>
    </row>
    <row r="2" spans="1:94" s="17" customFormat="1" ht="19.5" customHeight="1" x14ac:dyDescent="0.25">
      <c r="A2" s="66" t="str">
        <f>Portuárias_Const_Dados_Graf!B1&amp; " - Investimento em Infraestruturas Portuárias - Dados encadeados em volume (ano de referência = 2011)"</f>
        <v>Norte - Investimento em Infraestruturas Portuárias - Dados encadeados em volume (ano de referência = 2011)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</row>
    <row r="3" spans="1:94" s="17" customFormat="1" ht="19.5" customHeight="1" x14ac:dyDescent="0.25"/>
    <row r="4" spans="1:94" s="20" customFormat="1" ht="30" customHeight="1" x14ac:dyDescent="0.25">
      <c r="C4" s="19"/>
      <c r="D4" s="19"/>
      <c r="F4" s="19"/>
      <c r="G4" s="19"/>
      <c r="I4" s="19"/>
      <c r="J4" s="19"/>
      <c r="L4" s="19"/>
      <c r="M4" s="19"/>
      <c r="O4" s="19"/>
      <c r="P4" s="19"/>
      <c r="R4" s="19"/>
      <c r="S4" s="19"/>
      <c r="U4" s="19"/>
      <c r="V4" s="19"/>
      <c r="X4" s="19"/>
      <c r="Y4" s="19"/>
      <c r="AA4" s="19"/>
      <c r="AB4" s="19"/>
      <c r="AD4" s="19"/>
      <c r="AE4" s="19"/>
      <c r="AG4" s="19"/>
      <c r="AH4" s="19"/>
      <c r="AJ4" s="19"/>
      <c r="AK4" s="19"/>
      <c r="AM4" s="19"/>
      <c r="AN4" s="19"/>
      <c r="AP4" s="19"/>
      <c r="AQ4" s="19"/>
      <c r="AS4" s="19"/>
      <c r="AT4" s="19"/>
      <c r="AV4" s="19"/>
      <c r="AW4" s="19"/>
      <c r="AY4" s="19"/>
      <c r="AZ4" s="19"/>
      <c r="BB4" s="19"/>
      <c r="BC4" s="19"/>
      <c r="BE4" s="19"/>
      <c r="BF4" s="19"/>
      <c r="BH4" s="19"/>
      <c r="BI4" s="19"/>
      <c r="BK4" s="19"/>
      <c r="BL4" s="19"/>
      <c r="BN4" s="19"/>
      <c r="BO4" s="19"/>
      <c r="BQ4" s="19"/>
      <c r="BR4" s="19"/>
      <c r="BT4" s="19"/>
      <c r="BU4" s="19"/>
      <c r="BW4" s="19"/>
      <c r="BX4" s="19"/>
      <c r="BZ4" s="19"/>
      <c r="CA4" s="19"/>
      <c r="CC4" s="19"/>
      <c r="CD4" s="19"/>
      <c r="CF4" s="19"/>
      <c r="CG4" s="19"/>
      <c r="CI4" s="19"/>
      <c r="CJ4" s="19"/>
      <c r="CL4" s="19"/>
      <c r="CM4" s="19"/>
      <c r="CO4" s="19"/>
      <c r="CP4" s="19"/>
    </row>
    <row r="5" spans="1:94" ht="20.100000000000001" customHeight="1" x14ac:dyDescent="0.25"/>
    <row r="6" spans="1:94" ht="20.100000000000001" customHeight="1" x14ac:dyDescent="0.25"/>
    <row r="7" spans="1:94" ht="20.100000000000001" customHeight="1" x14ac:dyDescent="0.25"/>
    <row r="8" spans="1:94" ht="20.100000000000001" customHeight="1" x14ac:dyDescent="0.25"/>
    <row r="9" spans="1:94" ht="20.100000000000001" customHeight="1" x14ac:dyDescent="0.25"/>
    <row r="10" spans="1:94" ht="20.100000000000001" customHeight="1" x14ac:dyDescent="0.25"/>
    <row r="11" spans="1:94" ht="20.100000000000001" customHeight="1" x14ac:dyDescent="0.25"/>
    <row r="12" spans="1:94" ht="20.100000000000001" customHeight="1" x14ac:dyDescent="0.25"/>
    <row r="13" spans="1:94" ht="20.100000000000001" customHeight="1" x14ac:dyDescent="0.25"/>
    <row r="14" spans="1:94" ht="20.100000000000001" customHeight="1" x14ac:dyDescent="0.25"/>
    <row r="15" spans="1:94" ht="20.100000000000001" customHeight="1" x14ac:dyDescent="0.25"/>
    <row r="16" spans="1:94" ht="20.100000000000001" customHeight="1" x14ac:dyDescent="0.25"/>
    <row r="17" ht="20.100000000000001" customHeight="1" x14ac:dyDescent="0.25"/>
    <row r="18" ht="20.100000000000001" customHeight="1" x14ac:dyDescent="0.25"/>
    <row r="19" ht="20.100000000000001" customHeight="1" x14ac:dyDescent="0.25"/>
    <row r="20" ht="20.100000000000001" customHeight="1" x14ac:dyDescent="0.25"/>
    <row r="21" ht="20.100000000000001" customHeight="1" x14ac:dyDescent="0.25"/>
    <row r="22" ht="20.100000000000001" customHeight="1" x14ac:dyDescent="0.25"/>
    <row r="23" ht="20.100000000000001" customHeight="1" x14ac:dyDescent="0.25"/>
    <row r="24" ht="20.100000000000001" customHeight="1" x14ac:dyDescent="0.25"/>
    <row r="25" ht="20.100000000000001" customHeight="1" x14ac:dyDescent="0.25"/>
    <row r="26" ht="20.100000000000001" customHeight="1" x14ac:dyDescent="0.25"/>
    <row r="27" ht="20.100000000000001" customHeight="1" x14ac:dyDescent="0.25"/>
    <row r="28" ht="20.100000000000001" customHeight="1" x14ac:dyDescent="0.25"/>
    <row r="29" ht="20.100000000000001" customHeight="1" x14ac:dyDescent="0.25"/>
    <row r="30" ht="20.100000000000001" customHeight="1" x14ac:dyDescent="0.25"/>
    <row r="31" ht="20.100000000000001" customHeight="1" x14ac:dyDescent="0.25"/>
    <row r="32" ht="20.100000000000001" customHeight="1" x14ac:dyDescent="0.25"/>
    <row r="33" spans="1:25" ht="20.100000000000001" customHeight="1" x14ac:dyDescent="0.25"/>
    <row r="34" spans="1:25" ht="20.100000000000001" customHeight="1" x14ac:dyDescent="0.25"/>
    <row r="35" spans="1:25" ht="20.100000000000001" customHeight="1" x14ac:dyDescent="0.25"/>
    <row r="36" spans="1:25" ht="20.100000000000001" customHeight="1" x14ac:dyDescent="0.25"/>
    <row r="37" spans="1:25" ht="20.100000000000001" customHeight="1" x14ac:dyDescent="0.25"/>
    <row r="38" spans="1:25" ht="20.100000000000001" customHeight="1" x14ac:dyDescent="0.25"/>
    <row r="39" spans="1:25" ht="20.100000000000001" customHeight="1" x14ac:dyDescent="0.25"/>
    <row r="40" spans="1:25" ht="20.100000000000001" customHeight="1" x14ac:dyDescent="0.25"/>
    <row r="41" spans="1:25" ht="20.100000000000001" customHeight="1" x14ac:dyDescent="0.25"/>
    <row r="42" spans="1:25" ht="20.100000000000001" customHeight="1" x14ac:dyDescent="0.25"/>
    <row r="43" spans="1:25" ht="3" customHeight="1" x14ac:dyDescent="0.25"/>
    <row r="44" spans="1:25" ht="107.25" customHeight="1" x14ac:dyDescent="0.25">
      <c r="A44" s="56" t="s">
        <v>69</v>
      </c>
      <c r="B44" s="56"/>
      <c r="C44" s="56"/>
      <c r="D44" s="56"/>
      <c r="E44" s="56"/>
      <c r="F44" s="56"/>
      <c r="G44" s="56"/>
      <c r="H44" s="56"/>
      <c r="I44" s="56"/>
      <c r="J44" s="56"/>
      <c r="K44" s="56"/>
      <c r="L44" s="56"/>
      <c r="M44" s="56"/>
      <c r="N44" s="56"/>
      <c r="O44" s="56"/>
      <c r="P44" s="56"/>
      <c r="Q44" s="56"/>
      <c r="R44" s="56"/>
      <c r="S44" s="56"/>
      <c r="T44" s="56"/>
      <c r="U44" s="56"/>
      <c r="V44" s="56"/>
      <c r="W44" s="56"/>
      <c r="X44" s="56"/>
      <c r="Y44" s="56"/>
    </row>
    <row r="45" spans="1:25" ht="54" customHeight="1" x14ac:dyDescent="0.25"/>
  </sheetData>
  <sheetProtection algorithmName="SHA-512" hashValue="+kqht0zUoGH9/91hdLXS40Zo/lbOqFfo8XiwuuGi9SnHYfeHsV6T4+46bYWdhA05JA7pxMg1hx7veSC+KTywmw==" saltValue="a6Y7XB4zw7SclTFhdXoH5Q==" spinCount="100000" sheet="1" objects="1" scenarios="1" insertHyperlinks="0" autoFilter="0"/>
  <mergeCells count="3">
    <mergeCell ref="A44:Y44"/>
    <mergeCell ref="A1:B1"/>
    <mergeCell ref="A2:X2"/>
  </mergeCells>
  <printOptions horizontalCentered="1" verticalCentered="1"/>
  <pageMargins left="0.74803149606299213" right="0.74803149606299213" top="0.98425196850393704" bottom="0.98425196850393704" header="0.51181102362204722" footer="0.51181102362204722"/>
  <pageSetup paperSize="9" scale="53" orientation="landscape" verticalDpi="3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7105" r:id="rId4" name="Drop Down 1">
              <controlPr defaultSize="0" autoLine="0" autoPict="0">
                <anchor moveWithCells="1">
                  <from>
                    <xdr:col>2</xdr:col>
                    <xdr:colOff>0</xdr:colOff>
                    <xdr:row>0</xdr:row>
                    <xdr:rowOff>38100</xdr:rowOff>
                  </from>
                  <to>
                    <xdr:col>3</xdr:col>
                    <xdr:colOff>561975</xdr:colOff>
                    <xdr:row>0</xdr:row>
                    <xdr:rowOff>285750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28"/>
  <dimension ref="A1:R42"/>
  <sheetViews>
    <sheetView workbookViewId="0">
      <selection activeCell="B13" sqref="B13"/>
    </sheetView>
  </sheetViews>
  <sheetFormatPr defaultRowHeight="15" x14ac:dyDescent="0.25"/>
  <cols>
    <col min="2" max="2" width="21" bestFit="1" customWidth="1"/>
    <col min="16" max="16" width="12.140625" bestFit="1" customWidth="1"/>
    <col min="17" max="17" width="10.140625" bestFit="1" customWidth="1"/>
    <col min="18" max="18" width="11.140625" bestFit="1" customWidth="1"/>
  </cols>
  <sheetData>
    <row r="1" spans="1:18" x14ac:dyDescent="0.25">
      <c r="A1" s="41">
        <v>1</v>
      </c>
      <c r="B1" t="str">
        <f>VLOOKUP(A1,$A$5:$B$10,2,FALSE)</f>
        <v>Norte</v>
      </c>
      <c r="E1">
        <f>A1+1</f>
        <v>2</v>
      </c>
      <c r="P1">
        <v>7</v>
      </c>
      <c r="Q1">
        <v>8</v>
      </c>
      <c r="R1">
        <v>10</v>
      </c>
    </row>
    <row r="2" spans="1:18" x14ac:dyDescent="0.25">
      <c r="D2" s="55" t="s">
        <v>42</v>
      </c>
      <c r="E2" s="55"/>
      <c r="G2" s="55" t="s">
        <v>43</v>
      </c>
      <c r="H2" s="55"/>
      <c r="J2" s="55" t="s">
        <v>44</v>
      </c>
      <c r="K2" s="55"/>
      <c r="M2" s="55" t="s">
        <v>45</v>
      </c>
      <c r="N2" s="55"/>
    </row>
    <row r="4" spans="1:18" x14ac:dyDescent="0.25">
      <c r="D4" s="32"/>
      <c r="E4" s="2" t="str">
        <f>HLOOKUP(B1,'Aeroportuárias Const NUTS II Ta'!$B$4:$I$42,1,FALSE)</f>
        <v>Norte</v>
      </c>
      <c r="G4" s="32"/>
      <c r="H4" s="2" t="str">
        <f>E4</f>
        <v>Norte</v>
      </c>
      <c r="J4" s="32"/>
      <c r="K4" s="2" t="str">
        <f>H4</f>
        <v>Norte</v>
      </c>
      <c r="M4" s="32"/>
      <c r="N4" s="2" t="str">
        <f>K4</f>
        <v>Norte</v>
      </c>
      <c r="P4" s="2" t="s">
        <v>34</v>
      </c>
      <c r="Q4" s="2" t="s">
        <v>39</v>
      </c>
      <c r="R4" s="2" t="s">
        <v>40</v>
      </c>
    </row>
    <row r="5" spans="1:18" x14ac:dyDescent="0.25">
      <c r="A5">
        <v>1</v>
      </c>
      <c r="B5" t="s">
        <v>0</v>
      </c>
      <c r="D5" s="22">
        <v>1978</v>
      </c>
      <c r="E5">
        <f>VLOOKUP($D5,'Aeroportuárias Const NUTS II Ta'!$A$5:$J$100,E$1,FALSE)</f>
        <v>1363.1415371474957</v>
      </c>
      <c r="G5" s="22">
        <v>1978</v>
      </c>
      <c r="H5" s="3">
        <f>IF(SUM(E5)=0,"",E5/P5)</f>
        <v>0.16814112200508188</v>
      </c>
      <c r="J5" s="22">
        <v>1978</v>
      </c>
      <c r="K5" s="3">
        <f>IF(SUM(E5)=0,"",E5/Q5)</f>
        <v>8.7877148327896365E-5</v>
      </c>
      <c r="M5" s="22">
        <v>1978</v>
      </c>
      <c r="N5" s="3">
        <f>IF(SUM(E5)=0,"",E5/R5)</f>
        <v>1.7594734998238072E-5</v>
      </c>
      <c r="P5" s="1">
        <f>VLOOKUP($D5,'Aeroportuárias Const NUTS II Ta'!$A$5:$J$100,P$1,FALSE)</f>
        <v>8107.1276371421873</v>
      </c>
      <c r="Q5" s="1">
        <f>VLOOKUP($D5,'Aeroportuárias Const NUTS II Ta'!$A$5:$J$100,Q$1,FALSE)</f>
        <v>15511900</v>
      </c>
      <c r="R5" s="1">
        <f>VLOOKUP($D5,'Aeroportuárias Const NUTS II Ta'!$A$5:$J$100,R$1,FALSE)</f>
        <v>77474400</v>
      </c>
    </row>
    <row r="6" spans="1:18" x14ac:dyDescent="0.25">
      <c r="A6">
        <v>2</v>
      </c>
      <c r="B6" t="s">
        <v>1</v>
      </c>
      <c r="D6" s="22">
        <v>1979</v>
      </c>
      <c r="E6">
        <f>VLOOKUP($D6,'Aeroportuárias Const NUTS II Ta'!$A$5:$J$100,E$1,FALSE)</f>
        <v>370.87543072444987</v>
      </c>
      <c r="G6" s="22">
        <v>1979</v>
      </c>
      <c r="H6" s="3">
        <f t="shared" ref="H6:H42" si="0">IF(SUM(E6)=0,"",E6/P6)</f>
        <v>3.2982253203859856E-2</v>
      </c>
      <c r="J6" s="22">
        <v>1979</v>
      </c>
      <c r="K6" s="3">
        <f t="shared" ref="K6:K42" si="1">IF(SUM(E6)=0,"",E6/Q6)</f>
        <v>2.1062893612247268E-5</v>
      </c>
      <c r="M6" s="22">
        <v>1979</v>
      </c>
      <c r="N6" s="3">
        <f t="shared" ref="N6:N42" si="2">IF(SUM(E6)=0,"",E6/R6)</f>
        <v>4.4696765051593281E-6</v>
      </c>
      <c r="P6" s="1">
        <f>VLOOKUP(D6,'Aeroportuárias Const NUTS II Ta'!$A$5:$J$100,7,FALSE)</f>
        <v>11244.696607963915</v>
      </c>
      <c r="Q6" s="1">
        <f>VLOOKUP($D6,'Aeroportuárias Const NUTS II Ta'!$A$5:$J$100,Q$1,FALSE)</f>
        <v>17608000</v>
      </c>
      <c r="R6" s="1">
        <f>VLOOKUP($D6,'Aeroportuárias Const NUTS II Ta'!$A$5:$J$100,R$1,FALSE)</f>
        <v>82975900</v>
      </c>
    </row>
    <row r="7" spans="1:18" x14ac:dyDescent="0.25">
      <c r="A7">
        <v>3</v>
      </c>
      <c r="B7" t="s">
        <v>35</v>
      </c>
      <c r="D7" s="22">
        <v>1980</v>
      </c>
      <c r="E7">
        <f>VLOOKUP($D7,'Aeroportuárias Const NUTS II Ta'!$A$5:$J$100,E$1,FALSE)</f>
        <v>919.28263602127402</v>
      </c>
      <c r="G7" s="22">
        <v>1980</v>
      </c>
      <c r="H7" s="3">
        <f t="shared" si="0"/>
        <v>0.11172975426093389</v>
      </c>
      <c r="J7" s="22">
        <v>1980</v>
      </c>
      <c r="K7" s="3">
        <f t="shared" si="1"/>
        <v>5.5221456822845528E-5</v>
      </c>
      <c r="M7" s="22">
        <v>1980</v>
      </c>
      <c r="N7" s="3">
        <f t="shared" si="2"/>
        <v>1.0575085167352176E-5</v>
      </c>
      <c r="P7" s="1">
        <f>VLOOKUP(D7,'Aeroportuárias Const NUTS II Ta'!$A$5:$J$100,7,FALSE)</f>
        <v>8227.7334457782799</v>
      </c>
      <c r="Q7" s="1">
        <f>VLOOKUP($D7,'Aeroportuárias Const NUTS II Ta'!$A$5:$J$100,Q$1,FALSE)</f>
        <v>16647200</v>
      </c>
      <c r="R7" s="1">
        <f>VLOOKUP($D7,'Aeroportuárias Const NUTS II Ta'!$A$5:$J$100,R$1,FALSE)</f>
        <v>86929100</v>
      </c>
    </row>
    <row r="8" spans="1:18" x14ac:dyDescent="0.25">
      <c r="A8">
        <v>4</v>
      </c>
      <c r="B8" t="s">
        <v>2</v>
      </c>
      <c r="D8" s="22">
        <v>1981</v>
      </c>
      <c r="E8">
        <f>VLOOKUP($D8,'Aeroportuárias Const NUTS II Ta'!$A$5:$J$100,E$1,FALSE)</f>
        <v>1282.7913671821982</v>
      </c>
      <c r="G8" s="22">
        <v>1981</v>
      </c>
      <c r="H8" s="3">
        <f t="shared" si="0"/>
        <v>0.16783290964679315</v>
      </c>
      <c r="J8" s="22">
        <v>1981</v>
      </c>
      <c r="K8" s="3">
        <f t="shared" si="1"/>
        <v>6.7124599289514623E-5</v>
      </c>
      <c r="M8" s="22">
        <v>1981</v>
      </c>
      <c r="N8" s="3">
        <f t="shared" si="2"/>
        <v>1.4442660934998561E-5</v>
      </c>
      <c r="P8" s="1">
        <f>VLOOKUP(D8,'Aeroportuárias Const NUTS II Ta'!$A$5:$J$100,7,FALSE)</f>
        <v>7643.2647797255713</v>
      </c>
      <c r="Q8" s="1">
        <f>VLOOKUP($D8,'Aeroportuárias Const NUTS II Ta'!$A$5:$J$100,Q$1,FALSE)</f>
        <v>19110600</v>
      </c>
      <c r="R8" s="1">
        <f>VLOOKUP($D8,'Aeroportuárias Const NUTS II Ta'!$A$5:$J$100,R$1,FALSE)</f>
        <v>88819600</v>
      </c>
    </row>
    <row r="9" spans="1:18" x14ac:dyDescent="0.25">
      <c r="A9">
        <v>5</v>
      </c>
      <c r="B9" t="s">
        <v>3</v>
      </c>
      <c r="D9" s="22">
        <v>1982</v>
      </c>
      <c r="E9">
        <f>VLOOKUP($D9,'Aeroportuárias Const NUTS II Ta'!$A$5:$J$100,E$1,FALSE)</f>
        <v>2845.0549224282217</v>
      </c>
      <c r="G9" s="22">
        <v>1982</v>
      </c>
      <c r="H9" s="3">
        <f t="shared" si="0"/>
        <v>0.16269742855725694</v>
      </c>
      <c r="J9" s="22">
        <v>1982</v>
      </c>
      <c r="K9" s="3">
        <f t="shared" si="1"/>
        <v>1.459414153955332E-4</v>
      </c>
      <c r="M9" s="22">
        <v>1982</v>
      </c>
      <c r="N9" s="3">
        <f t="shared" si="2"/>
        <v>3.1353576910417804E-5</v>
      </c>
      <c r="P9" s="1">
        <f>VLOOKUP(D9,'Aeroportuárias Const NUTS II Ta'!$A$5:$J$100,7,FALSE)</f>
        <v>17486.784810658406</v>
      </c>
      <c r="Q9" s="1">
        <f>VLOOKUP($D9,'Aeroportuárias Const NUTS II Ta'!$A$5:$J$100,Q$1,FALSE)</f>
        <v>19494500</v>
      </c>
      <c r="R9" s="1">
        <f>VLOOKUP($D9,'Aeroportuárias Const NUTS II Ta'!$A$5:$J$100,R$1,FALSE)</f>
        <v>90741000</v>
      </c>
    </row>
    <row r="10" spans="1:18" x14ac:dyDescent="0.25">
      <c r="A10">
        <v>6</v>
      </c>
      <c r="B10" t="s">
        <v>34</v>
      </c>
      <c r="D10" s="22">
        <v>1983</v>
      </c>
      <c r="E10">
        <f>VLOOKUP($D10,'Aeroportuárias Const NUTS II Ta'!$A$5:$J$100,E$1,FALSE)</f>
        <v>4522.3859220197319</v>
      </c>
      <c r="G10" s="22">
        <v>1983</v>
      </c>
      <c r="H10" s="3">
        <f t="shared" si="0"/>
        <v>0.31571627260083451</v>
      </c>
      <c r="J10" s="22">
        <v>1983</v>
      </c>
      <c r="K10" s="3">
        <f t="shared" si="1"/>
        <v>2.3839798428140012E-4</v>
      </c>
      <c r="M10" s="22">
        <v>1983</v>
      </c>
      <c r="N10" s="3">
        <f t="shared" si="2"/>
        <v>4.9358739549759794E-5</v>
      </c>
      <c r="P10" s="1">
        <f>VLOOKUP(D10,'Aeroportuárias Const NUTS II Ta'!$A$5:$J$100,7,FALSE)</f>
        <v>14324.209153886286</v>
      </c>
      <c r="Q10" s="1">
        <f>VLOOKUP($D10,'Aeroportuárias Const NUTS II Ta'!$A$5:$J$100,Q$1,FALSE)</f>
        <v>18969900</v>
      </c>
      <c r="R10" s="1">
        <f>VLOOKUP($D10,'Aeroportuárias Const NUTS II Ta'!$A$5:$J$100,R$1,FALSE)</f>
        <v>91622800</v>
      </c>
    </row>
    <row r="11" spans="1:18" x14ac:dyDescent="0.25">
      <c r="D11" s="22">
        <v>1984</v>
      </c>
      <c r="E11">
        <f>VLOOKUP($D11,'Aeroportuárias Const NUTS II Ta'!$A$5:$J$100,E$1,FALSE)</f>
        <v>1982.3453813249853</v>
      </c>
      <c r="G11" s="22">
        <v>1984</v>
      </c>
      <c r="H11" s="3">
        <f t="shared" si="0"/>
        <v>0.12103174603174605</v>
      </c>
      <c r="J11" s="22">
        <v>1984</v>
      </c>
      <c r="K11" s="3">
        <f t="shared" si="1"/>
        <v>1.1862943923095707E-4</v>
      </c>
      <c r="M11" s="22">
        <v>1984</v>
      </c>
      <c r="N11" s="3">
        <f t="shared" si="2"/>
        <v>2.1863733716175961E-5</v>
      </c>
      <c r="P11" s="1">
        <f>VLOOKUP(D11,'Aeroportuárias Const NUTS II Ta'!$A$5:$J$100,7,FALSE)</f>
        <v>16378.722494881844</v>
      </c>
      <c r="Q11" s="1">
        <f>VLOOKUP($D11,'Aeroportuárias Const NUTS II Ta'!$A$5:$J$100,Q$1,FALSE)</f>
        <v>16710400.000000002</v>
      </c>
      <c r="R11" s="1">
        <f>VLOOKUP($D11,'Aeroportuárias Const NUTS II Ta'!$A$5:$J$100,R$1,FALSE)</f>
        <v>90668200</v>
      </c>
    </row>
    <row r="12" spans="1:18" x14ac:dyDescent="0.25">
      <c r="D12" s="22">
        <v>1985</v>
      </c>
      <c r="E12">
        <f>VLOOKUP($D12,'Aeroportuárias Const NUTS II Ta'!$A$5:$J$100,E$1,FALSE)</f>
        <v>1912.6970575955504</v>
      </c>
      <c r="G12" s="22">
        <v>1985</v>
      </c>
      <c r="H12" s="3">
        <f t="shared" si="0"/>
        <v>0.11530412629088758</v>
      </c>
      <c r="J12" s="22">
        <v>1985</v>
      </c>
      <c r="K12" s="3">
        <f t="shared" si="1"/>
        <v>1.1547383512310206E-4</v>
      </c>
      <c r="M12" s="22">
        <v>1985</v>
      </c>
      <c r="N12" s="3">
        <f t="shared" si="2"/>
        <v>2.0755915587150676E-5</v>
      </c>
      <c r="P12" s="1">
        <f>VLOOKUP(D12,'Aeroportuárias Const NUTS II Ta'!$A$5:$J$100,7,FALSE)</f>
        <v>16588.279354116312</v>
      </c>
      <c r="Q12" s="1">
        <f>VLOOKUP($D12,'Aeroportuárias Const NUTS II Ta'!$A$5:$J$100,Q$1,FALSE)</f>
        <v>16563900.000000002</v>
      </c>
      <c r="R12" s="1">
        <f>VLOOKUP($D12,'Aeroportuárias Const NUTS II Ta'!$A$5:$J$100,R$1,FALSE)</f>
        <v>92151900</v>
      </c>
    </row>
    <row r="13" spans="1:18" x14ac:dyDescent="0.25">
      <c r="D13" s="22">
        <v>1986</v>
      </c>
      <c r="E13">
        <f>VLOOKUP($D13,'Aeroportuárias Const NUTS II Ta'!$A$5:$J$100,E$1,FALSE)</f>
        <v>3272.5463300661077</v>
      </c>
      <c r="G13" s="22">
        <v>1986</v>
      </c>
      <c r="H13" s="3">
        <f t="shared" si="0"/>
        <v>0.15307917888563052</v>
      </c>
      <c r="J13" s="22">
        <v>1986</v>
      </c>
      <c r="K13" s="3">
        <f t="shared" si="1"/>
        <v>1.8645181549742235E-4</v>
      </c>
      <c r="M13" s="22">
        <v>1986</v>
      </c>
      <c r="N13" s="3">
        <f t="shared" si="2"/>
        <v>3.4371442961186367E-5</v>
      </c>
      <c r="P13" s="1">
        <f>VLOOKUP(D13,'Aeroportuárias Const NUTS II Ta'!$A$5:$J$100,7,FALSE)</f>
        <v>21378.12832476135</v>
      </c>
      <c r="Q13" s="1">
        <f>VLOOKUP($D13,'Aeroportuárias Const NUTS II Ta'!$A$5:$J$100,Q$1,FALSE)</f>
        <v>17551700</v>
      </c>
      <c r="R13" s="1">
        <f>VLOOKUP($D13,'Aeroportuárias Const NUTS II Ta'!$A$5:$J$100,R$1,FALSE)</f>
        <v>95211200</v>
      </c>
    </row>
    <row r="14" spans="1:18" x14ac:dyDescent="0.25">
      <c r="D14" s="22">
        <v>1987</v>
      </c>
      <c r="E14">
        <f>VLOOKUP($D14,'Aeroportuárias Const NUTS II Ta'!$A$5:$J$100,E$1,FALSE)</f>
        <v>15465.430162375069</v>
      </c>
      <c r="G14" s="22">
        <v>1987</v>
      </c>
      <c r="H14" s="3">
        <f t="shared" si="0"/>
        <v>0.35529814308291036</v>
      </c>
      <c r="J14" s="22">
        <v>1987</v>
      </c>
      <c r="K14" s="3">
        <f t="shared" si="1"/>
        <v>7.2231911756567098E-4</v>
      </c>
      <c r="M14" s="22">
        <v>1987</v>
      </c>
      <c r="N14" s="3">
        <f t="shared" si="2"/>
        <v>1.5091478418639598E-4</v>
      </c>
      <c r="P14" s="1">
        <f>VLOOKUP(D14,'Aeroportuárias Const NUTS II Ta'!$A$5:$J$100,7,FALSE)</f>
        <v>43528.035435766811</v>
      </c>
      <c r="Q14" s="1">
        <f>VLOOKUP($D14,'Aeroportuárias Const NUTS II Ta'!$A$5:$J$100,Q$1,FALSE)</f>
        <v>21410800</v>
      </c>
      <c r="R14" s="1">
        <f>VLOOKUP($D14,'Aeroportuárias Const NUTS II Ta'!$A$5:$J$100,R$1,FALSE)</f>
        <v>102477900</v>
      </c>
    </row>
    <row r="15" spans="1:18" x14ac:dyDescent="0.25">
      <c r="D15" s="22">
        <v>1988</v>
      </c>
      <c r="E15">
        <f>VLOOKUP($D15,'Aeroportuárias Const NUTS II Ta'!$A$5:$J$100,E$1,FALSE)</f>
        <v>22372.880836623732</v>
      </c>
      <c r="G15" s="22">
        <v>1988</v>
      </c>
      <c r="H15" s="3">
        <f t="shared" si="0"/>
        <v>0.43646952169578929</v>
      </c>
      <c r="J15" s="22">
        <v>1988</v>
      </c>
      <c r="K15" s="3">
        <f t="shared" si="1"/>
        <v>9.0618821485778005E-4</v>
      </c>
      <c r="M15" s="22">
        <v>1988</v>
      </c>
      <c r="N15" s="3">
        <f t="shared" si="2"/>
        <v>2.0725187018295224E-4</v>
      </c>
      <c r="P15" s="1">
        <f>VLOOKUP(D15,'Aeroportuárias Const NUTS II Ta'!$A$5:$J$100,7,FALSE)</f>
        <v>51258.747116407343</v>
      </c>
      <c r="Q15" s="1">
        <f>VLOOKUP($D15,'Aeroportuárias Const NUTS II Ta'!$A$5:$J$100,Q$1,FALSE)</f>
        <v>24689000</v>
      </c>
      <c r="R15" s="1">
        <f>VLOOKUP($D15,'Aeroportuárias Const NUTS II Ta'!$A$5:$J$100,R$1,FALSE)</f>
        <v>107950200</v>
      </c>
    </row>
    <row r="16" spans="1:18" x14ac:dyDescent="0.25">
      <c r="D16" s="22">
        <v>1989</v>
      </c>
      <c r="E16">
        <f>VLOOKUP($D16,'Aeroportuárias Const NUTS II Ta'!$A$5:$J$100,E$1,FALSE)</f>
        <v>12826.302157198768</v>
      </c>
      <c r="G16" s="22">
        <v>1989</v>
      </c>
      <c r="H16" s="3">
        <f t="shared" si="0"/>
        <v>0.21226247613990881</v>
      </c>
      <c r="J16" s="22">
        <v>1989</v>
      </c>
      <c r="K16" s="3">
        <f t="shared" si="1"/>
        <v>5.0238937420972354E-4</v>
      </c>
      <c r="M16" s="22">
        <v>1989</v>
      </c>
      <c r="N16" s="3">
        <f t="shared" si="2"/>
        <v>1.1140954296061991E-4</v>
      </c>
      <c r="P16" s="1">
        <f>VLOOKUP(D16,'Aeroportuárias Const NUTS II Ta'!$A$5:$J$100,7,FALSE)</f>
        <v>60426.611384409523</v>
      </c>
      <c r="Q16" s="1">
        <f>VLOOKUP($D16,'Aeroportuárias Const NUTS II Ta'!$A$5:$J$100,Q$1,FALSE)</f>
        <v>25530600</v>
      </c>
      <c r="R16" s="1">
        <f>VLOOKUP($D16,'Aeroportuárias Const NUTS II Ta'!$A$5:$J$100,R$1,FALSE)</f>
        <v>115127500</v>
      </c>
    </row>
    <row r="17" spans="4:18" x14ac:dyDescent="0.25">
      <c r="D17" s="22">
        <v>1990</v>
      </c>
      <c r="E17">
        <f>VLOOKUP($D17,'Aeroportuárias Const NUTS II Ta'!$A$5:$J$100,E$1,FALSE)</f>
        <v>24580.27330097607</v>
      </c>
      <c r="G17" s="22">
        <v>1990</v>
      </c>
      <c r="H17" s="3">
        <f t="shared" si="0"/>
        <v>0.42092990764085852</v>
      </c>
      <c r="J17" s="22">
        <v>1990</v>
      </c>
      <c r="K17" s="3">
        <f t="shared" si="1"/>
        <v>8.9978304784303653E-4</v>
      </c>
      <c r="M17" s="22">
        <v>1990</v>
      </c>
      <c r="N17" s="3">
        <f t="shared" si="2"/>
        <v>1.9794737220115409E-4</v>
      </c>
      <c r="P17" s="1">
        <f>VLOOKUP(D17,'Aeroportuárias Const NUTS II Ta'!$A$5:$J$100,7,FALSE)</f>
        <v>58395.169492086075</v>
      </c>
      <c r="Q17" s="1">
        <f>VLOOKUP($D17,'Aeroportuárias Const NUTS II Ta'!$A$5:$J$100,Q$1,FALSE)</f>
        <v>27318000</v>
      </c>
      <c r="R17" s="1">
        <f>VLOOKUP($D17,'Aeroportuárias Const NUTS II Ta'!$A$5:$J$100,R$1,FALSE)</f>
        <v>124175800</v>
      </c>
    </row>
    <row r="18" spans="4:18" x14ac:dyDescent="0.25">
      <c r="D18" s="22">
        <v>1991</v>
      </c>
      <c r="E18">
        <f>VLOOKUP($D18,'Aeroportuárias Const NUTS II Ta'!$A$5:$J$100,E$1,FALSE)</f>
        <v>6337.418410795849</v>
      </c>
      <c r="G18" s="22">
        <v>1991</v>
      </c>
      <c r="H18" s="3">
        <f t="shared" si="0"/>
        <v>0.12816661557904946</v>
      </c>
      <c r="J18" s="22">
        <v>1991</v>
      </c>
      <c r="K18" s="3">
        <f t="shared" si="1"/>
        <v>2.2150595970709628E-4</v>
      </c>
      <c r="M18" s="22">
        <v>1991</v>
      </c>
      <c r="N18" s="3">
        <f t="shared" si="2"/>
        <v>4.9372068105084195E-5</v>
      </c>
      <c r="P18" s="1">
        <f>VLOOKUP(D18,'Aeroportuárias Const NUTS II Ta'!$A$5:$J$100,7,FALSE)</f>
        <v>49446.717323101293</v>
      </c>
      <c r="Q18" s="1">
        <f>VLOOKUP($D18,'Aeroportuárias Const NUTS II Ta'!$A$5:$J$100,Q$1,FALSE)</f>
        <v>28610600</v>
      </c>
      <c r="R18" s="1">
        <f>VLOOKUP($D18,'Aeroportuárias Const NUTS II Ta'!$A$5:$J$100,R$1,FALSE)</f>
        <v>128360400</v>
      </c>
    </row>
    <row r="19" spans="4:18" x14ac:dyDescent="0.25">
      <c r="D19" s="22">
        <v>1992</v>
      </c>
      <c r="E19">
        <f>VLOOKUP($D19,'Aeroportuárias Const NUTS II Ta'!$A$5:$J$100,E$1,FALSE)</f>
        <v>6628.2306559723265</v>
      </c>
      <c r="G19" s="22">
        <v>1992</v>
      </c>
      <c r="H19" s="3">
        <f t="shared" si="0"/>
        <v>0.22967736841317099</v>
      </c>
      <c r="J19" s="22">
        <v>1992</v>
      </c>
      <c r="K19" s="3">
        <f t="shared" si="1"/>
        <v>2.1485838109689122E-4</v>
      </c>
      <c r="M19" s="22">
        <v>1992</v>
      </c>
      <c r="N19" s="3">
        <f t="shared" si="2"/>
        <v>5.0070409296789996E-5</v>
      </c>
      <c r="P19" s="1">
        <f>VLOOKUP(D19,'Aeroportuárias Const NUTS II Ta'!$A$5:$J$100,7,FALSE)</f>
        <v>28858.875829893157</v>
      </c>
      <c r="Q19" s="1">
        <f>VLOOKUP($D19,'Aeroportuárias Const NUTS II Ta'!$A$5:$J$100,Q$1,FALSE)</f>
        <v>30849300</v>
      </c>
      <c r="R19" s="1">
        <f>VLOOKUP($D19,'Aeroportuárias Const NUTS II Ta'!$A$5:$J$100,R$1,FALSE)</f>
        <v>132378200.00000001</v>
      </c>
    </row>
    <row r="20" spans="4:18" x14ac:dyDescent="0.25">
      <c r="D20" s="22">
        <v>1993</v>
      </c>
      <c r="E20">
        <f>VLOOKUP($D20,'Aeroportuárias Const NUTS II Ta'!$A$5:$J$100,E$1,FALSE)</f>
        <v>3026.3743684557703</v>
      </c>
      <c r="G20" s="22">
        <v>1993</v>
      </c>
      <c r="H20" s="3">
        <f t="shared" si="0"/>
        <v>0.15005879799771416</v>
      </c>
      <c r="J20" s="22">
        <v>1993</v>
      </c>
      <c r="K20" s="3">
        <f t="shared" si="1"/>
        <v>1.078532994699153E-4</v>
      </c>
      <c r="M20" s="22">
        <v>1993</v>
      </c>
      <c r="N20" s="3">
        <f t="shared" si="2"/>
        <v>2.3019803013013561E-5</v>
      </c>
      <c r="P20" s="1">
        <f>VLOOKUP(D20,'Aeroportuárias Const NUTS II Ta'!$A$5:$J$100,7,FALSE)</f>
        <v>20167.9235662135</v>
      </c>
      <c r="Q20" s="1">
        <f>VLOOKUP($D20,'Aeroportuárias Const NUTS II Ta'!$A$5:$J$100,Q$1,FALSE)</f>
        <v>28060100</v>
      </c>
      <c r="R20" s="1">
        <f>VLOOKUP($D20,'Aeroportuárias Const NUTS II Ta'!$A$5:$J$100,R$1,FALSE)</f>
        <v>131468299.99999999</v>
      </c>
    </row>
    <row r="21" spans="4:18" x14ac:dyDescent="0.25">
      <c r="D21" s="22">
        <v>1994</v>
      </c>
      <c r="E21">
        <f>VLOOKUP($D21,'Aeroportuárias Const NUTS II Ta'!$A$5:$J$100,E$1,FALSE)</f>
        <v>3160.33193794414</v>
      </c>
      <c r="G21" s="22">
        <v>1994</v>
      </c>
      <c r="H21" s="3">
        <f t="shared" si="0"/>
        <v>0.12118430202561745</v>
      </c>
      <c r="J21" s="22">
        <v>1994</v>
      </c>
      <c r="K21" s="3">
        <f t="shared" si="1"/>
        <v>1.1201369322615671E-4</v>
      </c>
      <c r="M21" s="22">
        <v>1994</v>
      </c>
      <c r="N21" s="3">
        <f t="shared" si="2"/>
        <v>2.3686009993128331E-5</v>
      </c>
      <c r="P21" s="1">
        <f>VLOOKUP(D21,'Aeroportuárias Const NUTS II Ta'!$A$5:$J$100,7,FALSE)</f>
        <v>26078.72377130224</v>
      </c>
      <c r="Q21" s="1">
        <f>VLOOKUP($D21,'Aeroportuárias Const NUTS II Ta'!$A$5:$J$100,Q$1,FALSE)</f>
        <v>28213800</v>
      </c>
      <c r="R21" s="1">
        <f>VLOOKUP($D21,'Aeroportuárias Const NUTS II Ta'!$A$5:$J$100,R$1,FALSE)</f>
        <v>133426100</v>
      </c>
    </row>
    <row r="22" spans="4:18" x14ac:dyDescent="0.25">
      <c r="D22" s="22">
        <v>1995</v>
      </c>
      <c r="E22">
        <f>VLOOKUP($D22,'Aeroportuárias Const NUTS II Ta'!$A$5:$J$100,E$1,FALSE)</f>
        <v>2385.7473964909573</v>
      </c>
      <c r="G22" s="22">
        <v>1995</v>
      </c>
      <c r="H22" s="3">
        <f t="shared" si="0"/>
        <v>6.9237532023498874E-2</v>
      </c>
      <c r="J22" s="22">
        <v>1995</v>
      </c>
      <c r="K22" s="3">
        <f t="shared" si="1"/>
        <v>8.1131037318480086E-5</v>
      </c>
      <c r="M22" s="22">
        <v>1995</v>
      </c>
      <c r="N22" s="3">
        <f t="shared" si="2"/>
        <v>1.7477413922248462E-5</v>
      </c>
      <c r="P22" s="1">
        <f>VLOOKUP(D22,'Aeroportuárias Const NUTS II Ta'!$A$5:$J$100,7,FALSE)</f>
        <v>34457.429760512641</v>
      </c>
      <c r="Q22" s="1">
        <f>VLOOKUP($D22,'Aeroportuárias Const NUTS II Ta'!$A$5:$J$100,Q$1,FALSE)</f>
        <v>29406100</v>
      </c>
      <c r="R22" s="1">
        <f>VLOOKUP($D22,'Aeroportuárias Const NUTS II Ta'!$A$5:$J$100,R$1,FALSE)</f>
        <v>136504600</v>
      </c>
    </row>
    <row r="23" spans="4:18" x14ac:dyDescent="0.25">
      <c r="D23" s="22">
        <v>1996</v>
      </c>
      <c r="E23">
        <f>VLOOKUP($D23,'Aeroportuárias Const NUTS II Ta'!$A$5:$J$100,E$1,FALSE)</f>
        <v>6002.9015171178016</v>
      </c>
      <c r="G23" s="22">
        <v>1996</v>
      </c>
      <c r="H23" s="3">
        <f t="shared" si="0"/>
        <v>0.13809371701264977</v>
      </c>
      <c r="J23" s="22">
        <v>1996</v>
      </c>
      <c r="K23" s="3">
        <f t="shared" si="1"/>
        <v>1.9419889674316998E-4</v>
      </c>
      <c r="M23" s="22">
        <v>1996</v>
      </c>
      <c r="N23" s="3">
        <f t="shared" si="2"/>
        <v>4.2490055175815321E-5</v>
      </c>
      <c r="P23" s="1">
        <f>VLOOKUP(D23,'Aeroportuárias Const NUTS II Ta'!$A$5:$J$100,7,FALSE)</f>
        <v>43469.765656086427</v>
      </c>
      <c r="Q23" s="1">
        <f>VLOOKUP($D23,'Aeroportuárias Const NUTS II Ta'!$A$5:$J$100,Q$1,FALSE)</f>
        <v>30911100</v>
      </c>
      <c r="R23" s="1">
        <f>VLOOKUP($D23,'Aeroportuárias Const NUTS II Ta'!$A$5:$J$100,R$1,FALSE)</f>
        <v>141277800</v>
      </c>
    </row>
    <row r="24" spans="4:18" x14ac:dyDescent="0.25">
      <c r="D24" s="22">
        <v>1997</v>
      </c>
      <c r="E24">
        <f>VLOOKUP($D24,'Aeroportuárias Const NUTS II Ta'!$A$5:$J$100,E$1,FALSE)</f>
        <v>1458.6666718557258</v>
      </c>
      <c r="G24" s="22">
        <v>1997</v>
      </c>
      <c r="H24" s="3">
        <f t="shared" si="0"/>
        <v>2.8030906971685244E-2</v>
      </c>
      <c r="J24" s="22">
        <v>1997</v>
      </c>
      <c r="K24" s="3">
        <f t="shared" si="1"/>
        <v>4.1300708186026634E-5</v>
      </c>
      <c r="M24" s="22">
        <v>1997</v>
      </c>
      <c r="N24" s="3">
        <f t="shared" si="2"/>
        <v>9.8871875867155095E-6</v>
      </c>
      <c r="P24" s="1">
        <f>VLOOKUP(D24,'Aeroportuárias Const NUTS II Ta'!$A$5:$J$100,7,FALSE)</f>
        <v>52037.79789677028</v>
      </c>
      <c r="Q24" s="1">
        <f>VLOOKUP($D24,'Aeroportuárias Const NUTS II Ta'!$A$5:$J$100,Q$1,FALSE)</f>
        <v>35318200</v>
      </c>
      <c r="R24" s="1">
        <f>VLOOKUP($D24,'Aeroportuárias Const NUTS II Ta'!$A$5:$J$100,R$1,FALSE)</f>
        <v>147531000</v>
      </c>
    </row>
    <row r="25" spans="4:18" x14ac:dyDescent="0.25">
      <c r="D25" s="22">
        <v>1998</v>
      </c>
      <c r="E25">
        <f>VLOOKUP($D25,'Aeroportuárias Const NUTS II Ta'!$A$5:$J$100,E$1,FALSE)</f>
        <v>1467.1563682436622</v>
      </c>
      <c r="G25" s="22">
        <v>1998</v>
      </c>
      <c r="H25" s="3">
        <f t="shared" si="0"/>
        <v>1.8751255527938188E-2</v>
      </c>
      <c r="J25" s="22">
        <v>1998</v>
      </c>
      <c r="K25" s="3">
        <f t="shared" si="1"/>
        <v>3.7176422682642011E-5</v>
      </c>
      <c r="M25" s="22">
        <v>1998</v>
      </c>
      <c r="N25" s="3">
        <f t="shared" si="2"/>
        <v>9.4899907648600024E-6</v>
      </c>
      <c r="P25" s="1">
        <f>VLOOKUP(D25,'Aeroportuárias Const NUTS II Ta'!$A$5:$J$100,7,FALSE)</f>
        <v>78243.100365076447</v>
      </c>
      <c r="Q25" s="1">
        <f>VLOOKUP($D25,'Aeroportuárias Const NUTS II Ta'!$A$5:$J$100,Q$1,FALSE)</f>
        <v>39464700</v>
      </c>
      <c r="R25" s="1">
        <f>VLOOKUP($D25,'Aeroportuárias Const NUTS II Ta'!$A$5:$J$100,R$1,FALSE)</f>
        <v>154600400</v>
      </c>
    </row>
    <row r="26" spans="4:18" x14ac:dyDescent="0.25">
      <c r="D26" s="22">
        <v>1999</v>
      </c>
      <c r="E26">
        <f>VLOOKUP($D26,'Aeroportuárias Const NUTS II Ta'!$A$5:$J$100,E$1,FALSE)</f>
        <v>3626.4355358518264</v>
      </c>
      <c r="G26" s="22">
        <v>1999</v>
      </c>
      <c r="H26" s="3">
        <f t="shared" si="0"/>
        <v>0.13733211262474718</v>
      </c>
      <c r="J26" s="22">
        <v>1999</v>
      </c>
      <c r="K26" s="3">
        <f t="shared" si="1"/>
        <v>8.6624614484395268E-5</v>
      </c>
      <c r="M26" s="22">
        <v>1999</v>
      </c>
      <c r="N26" s="3">
        <f t="shared" si="2"/>
        <v>2.2578914199546149E-5</v>
      </c>
      <c r="P26" s="1">
        <f>VLOOKUP(D26,'Aeroportuárias Const NUTS II Ta'!$A$5:$J$100,7,FALSE)</f>
        <v>26406.318715571444</v>
      </c>
      <c r="Q26" s="1">
        <f>VLOOKUP($D26,'Aeroportuárias Const NUTS II Ta'!$A$5:$J$100,Q$1,FALSE)</f>
        <v>41863800</v>
      </c>
      <c r="R26" s="1">
        <f>VLOOKUP($D26,'Aeroportuárias Const NUTS II Ta'!$A$5:$J$100,R$1,FALSE)</f>
        <v>160611600</v>
      </c>
    </row>
    <row r="27" spans="4:18" x14ac:dyDescent="0.25">
      <c r="D27" s="22">
        <v>2000</v>
      </c>
      <c r="E27">
        <f>VLOOKUP($D27,'Aeroportuárias Const NUTS II Ta'!$A$5:$J$100,E$1,FALSE)</f>
        <v>12613.996096888277</v>
      </c>
      <c r="G27" s="22">
        <v>2000</v>
      </c>
      <c r="H27" s="3">
        <f t="shared" si="0"/>
        <v>0.24010449343873327</v>
      </c>
      <c r="J27" s="22">
        <v>2000</v>
      </c>
      <c r="K27" s="3">
        <f t="shared" si="1"/>
        <v>2.8952433200716757E-4</v>
      </c>
      <c r="M27" s="22">
        <v>2000</v>
      </c>
      <c r="N27" s="3">
        <f t="shared" si="2"/>
        <v>7.567124867730214E-5</v>
      </c>
      <c r="P27" s="1">
        <f>VLOOKUP(D27,'Aeroportuárias Const NUTS II Ta'!$A$5:$J$100,7,FALSE)</f>
        <v>52535.443698836694</v>
      </c>
      <c r="Q27" s="1">
        <f>VLOOKUP($D27,'Aeroportuárias Const NUTS II Ta'!$A$5:$J$100,Q$1,FALSE)</f>
        <v>43568000</v>
      </c>
      <c r="R27" s="1">
        <f>VLOOKUP($D27,'Aeroportuárias Const NUTS II Ta'!$A$5:$J$100,R$1,FALSE)</f>
        <v>166694700</v>
      </c>
    </row>
    <row r="28" spans="4:18" x14ac:dyDescent="0.25">
      <c r="D28" s="22">
        <v>2001</v>
      </c>
      <c r="E28">
        <f>VLOOKUP($D28,'Aeroportuárias Const NUTS II Ta'!$A$5:$J$100,E$1,FALSE)</f>
        <v>80085.478576674446</v>
      </c>
      <c r="G28" s="22">
        <v>2001</v>
      </c>
      <c r="H28" s="3">
        <f t="shared" si="0"/>
        <v>0.60739158529580706</v>
      </c>
      <c r="J28" s="22">
        <v>2001</v>
      </c>
      <c r="K28" s="3">
        <f t="shared" si="1"/>
        <v>1.8206665752002174E-3</v>
      </c>
      <c r="M28" s="22">
        <v>2001</v>
      </c>
      <c r="N28" s="3">
        <f t="shared" si="2"/>
        <v>4.7127373832959036E-4</v>
      </c>
      <c r="P28" s="1">
        <f>VLOOKUP(D28,'Aeroportuárias Const NUTS II Ta'!$A$5:$J$100,7,FALSE)</f>
        <v>131851.47854439216</v>
      </c>
      <c r="Q28" s="1">
        <f>VLOOKUP($D28,'Aeroportuárias Const NUTS II Ta'!$A$5:$J$100,Q$1,FALSE)</f>
        <v>43986900</v>
      </c>
      <c r="R28" s="1">
        <f>VLOOKUP($D28,'Aeroportuárias Const NUTS II Ta'!$A$5:$J$100,R$1,FALSE)</f>
        <v>169934100</v>
      </c>
    </row>
    <row r="29" spans="4:18" x14ac:dyDescent="0.25">
      <c r="D29" s="22">
        <v>2002</v>
      </c>
      <c r="E29">
        <f>VLOOKUP($D29,'Aeroportuárias Const NUTS II Ta'!$A$5:$J$100,E$1,FALSE)</f>
        <v>43165.693836136736</v>
      </c>
      <c r="G29" s="22">
        <v>2002</v>
      </c>
      <c r="H29" s="3">
        <f t="shared" si="0"/>
        <v>0.52609612141652617</v>
      </c>
      <c r="J29" s="22">
        <v>2002</v>
      </c>
      <c r="K29" s="3">
        <f t="shared" si="1"/>
        <v>1.0156538252848618E-3</v>
      </c>
      <c r="M29" s="22">
        <v>2002</v>
      </c>
      <c r="N29" s="3">
        <f t="shared" si="2"/>
        <v>2.5207642956039453E-4</v>
      </c>
      <c r="P29" s="1">
        <f>VLOOKUP(D29,'Aeroportuárias Const NUTS II Ta'!$A$5:$J$100,7,FALSE)</f>
        <v>82049.063049376011</v>
      </c>
      <c r="Q29" s="1">
        <f>VLOOKUP($D29,'Aeroportuárias Const NUTS II Ta'!$A$5:$J$100,Q$1,FALSE)</f>
        <v>42500400</v>
      </c>
      <c r="R29" s="1">
        <f>VLOOKUP($D29,'Aeroportuárias Const NUTS II Ta'!$A$5:$J$100,R$1,FALSE)</f>
        <v>171240500</v>
      </c>
    </row>
    <row r="30" spans="4:18" x14ac:dyDescent="0.25">
      <c r="D30" s="22">
        <v>2003</v>
      </c>
      <c r="E30">
        <f>VLOOKUP($D30,'Aeroportuárias Const NUTS II Ta'!$A$5:$J$100,E$1,FALSE)</f>
        <v>34551.123551378172</v>
      </c>
      <c r="G30" s="22">
        <v>2003</v>
      </c>
      <c r="H30" s="3">
        <f t="shared" si="0"/>
        <v>0.5599271603575765</v>
      </c>
      <c r="J30" s="22">
        <v>2003</v>
      </c>
      <c r="K30" s="3">
        <f t="shared" si="1"/>
        <v>8.7712574988330343E-4</v>
      </c>
      <c r="M30" s="22">
        <v>2003</v>
      </c>
      <c r="N30" s="3">
        <f t="shared" si="2"/>
        <v>2.0367225072846963E-4</v>
      </c>
      <c r="P30" s="1">
        <f>VLOOKUP(D30,'Aeroportuárias Const NUTS II Ta'!$A$5:$J$100,7,FALSE)</f>
        <v>61706.461121324057</v>
      </c>
      <c r="Q30" s="1">
        <f>VLOOKUP($D30,'Aeroportuárias Const NUTS II Ta'!$A$5:$J$100,Q$1,FALSE)</f>
        <v>39391300</v>
      </c>
      <c r="R30" s="1">
        <f>VLOOKUP($D30,'Aeroportuárias Const NUTS II Ta'!$A$5:$J$100,R$1,FALSE)</f>
        <v>169640800</v>
      </c>
    </row>
    <row r="31" spans="4:18" x14ac:dyDescent="0.25">
      <c r="D31" s="22">
        <v>2004</v>
      </c>
      <c r="E31">
        <f>VLOOKUP($D31,'Aeroportuárias Const NUTS II Ta'!$A$5:$J$100,E$1,FALSE)</f>
        <v>135420.8658748015</v>
      </c>
      <c r="G31" s="22">
        <v>2004</v>
      </c>
      <c r="H31" s="3">
        <f t="shared" si="0"/>
        <v>0.84458125698825293</v>
      </c>
      <c r="J31" s="22">
        <v>2004</v>
      </c>
      <c r="K31" s="3">
        <f t="shared" si="1"/>
        <v>3.4328869039269697E-3</v>
      </c>
      <c r="M31" s="22">
        <v>2004</v>
      </c>
      <c r="N31" s="3">
        <f t="shared" si="2"/>
        <v>7.8407578930950303E-4</v>
      </c>
      <c r="P31" s="1">
        <f>VLOOKUP(D31,'Aeroportuárias Const NUTS II Ta'!$A$5:$J$100,7,FALSE)</f>
        <v>160340.83725431885</v>
      </c>
      <c r="Q31" s="1">
        <f>VLOOKUP($D31,'Aeroportuárias Const NUTS II Ta'!$A$5:$J$100,Q$1,FALSE)</f>
        <v>39448100</v>
      </c>
      <c r="R31" s="1">
        <f>VLOOKUP($D31,'Aeroportuárias Const NUTS II Ta'!$A$5:$J$100,R$1,FALSE)</f>
        <v>172714000</v>
      </c>
    </row>
    <row r="32" spans="4:18" x14ac:dyDescent="0.25">
      <c r="D32" s="22">
        <v>2005</v>
      </c>
      <c r="E32">
        <f>VLOOKUP($D32,'Aeroportuárias Const NUTS II Ta'!$A$5:$J$100,E$1,FALSE)</f>
        <v>101925.08232568421</v>
      </c>
      <c r="G32" s="22">
        <v>2005</v>
      </c>
      <c r="H32" s="3">
        <f t="shared" si="0"/>
        <v>0.80418444901637398</v>
      </c>
      <c r="J32" s="22">
        <v>2005</v>
      </c>
      <c r="K32" s="3">
        <f t="shared" si="1"/>
        <v>2.5813555575567547E-3</v>
      </c>
      <c r="M32" s="22">
        <v>2005</v>
      </c>
      <c r="N32" s="3">
        <f t="shared" si="2"/>
        <v>5.8564742545568545E-4</v>
      </c>
      <c r="P32" s="1">
        <f>VLOOKUP(D32,'Aeroportuárias Const NUTS II Ta'!$A$5:$J$100,7,FALSE)</f>
        <v>126743.41371603534</v>
      </c>
      <c r="Q32" s="1">
        <f>VLOOKUP($D32,'Aeroportuárias Const NUTS II Ta'!$A$5:$J$100,Q$1,FALSE)</f>
        <v>39485100</v>
      </c>
      <c r="R32" s="1">
        <f>VLOOKUP($D32,'Aeroportuárias Const NUTS II Ta'!$A$5:$J$100,R$1,FALSE)</f>
        <v>174038300</v>
      </c>
    </row>
    <row r="33" spans="4:18" x14ac:dyDescent="0.25">
      <c r="D33" s="22">
        <v>2006</v>
      </c>
      <c r="E33">
        <f>VLOOKUP($D33,'Aeroportuárias Const NUTS II Ta'!$A$5:$J$100,E$1,FALSE)</f>
        <v>61130.62445030782</v>
      </c>
      <c r="G33" s="22">
        <v>2006</v>
      </c>
      <c r="H33" s="3">
        <f t="shared" si="0"/>
        <v>0.71399487282540852</v>
      </c>
      <c r="J33" s="22">
        <v>2006</v>
      </c>
      <c r="K33" s="3">
        <f t="shared" si="1"/>
        <v>1.5614064634443007E-3</v>
      </c>
      <c r="M33" s="22">
        <v>2006</v>
      </c>
      <c r="N33" s="3">
        <f t="shared" si="2"/>
        <v>3.458764818294083E-4</v>
      </c>
      <c r="P33" s="1">
        <f>VLOOKUP(D33,'Aeroportuárias Const NUTS II Ta'!$A$5:$J$100,7,FALSE)</f>
        <v>85617.73589270009</v>
      </c>
      <c r="Q33" s="1">
        <f>VLOOKUP($D33,'Aeroportuárias Const NUTS II Ta'!$A$5:$J$100,Q$1,FALSE)</f>
        <v>39151000</v>
      </c>
      <c r="R33" s="1">
        <f>VLOOKUP($D33,'Aeroportuárias Const NUTS II Ta'!$A$5:$J$100,R$1,FALSE)</f>
        <v>176741200</v>
      </c>
    </row>
    <row r="34" spans="4:18" x14ac:dyDescent="0.25">
      <c r="D34" s="22">
        <v>2007</v>
      </c>
      <c r="E34">
        <f>VLOOKUP($D34,'Aeroportuárias Const NUTS II Ta'!$A$5:$J$100,E$1,FALSE)</f>
        <v>11043.201971242574</v>
      </c>
      <c r="G34" s="22">
        <v>2007</v>
      </c>
      <c r="H34" s="3">
        <f t="shared" si="0"/>
        <v>0.15059493231307591</v>
      </c>
      <c r="J34" s="22">
        <v>2007</v>
      </c>
      <c r="K34" s="3">
        <f t="shared" si="1"/>
        <v>2.7358088787036853E-4</v>
      </c>
      <c r="M34" s="22">
        <v>2007</v>
      </c>
      <c r="N34" s="3">
        <f t="shared" si="2"/>
        <v>6.0963125636187542E-5</v>
      </c>
      <c r="P34" s="1">
        <f>VLOOKUP(D34,'Aeroportuárias Const NUTS II Ta'!$A$5:$J$100,7,FALSE)</f>
        <v>73330.501907491547</v>
      </c>
      <c r="Q34" s="1">
        <f>VLOOKUP($D34,'Aeroportuárias Const NUTS II Ta'!$A$5:$J$100,Q$1,FALSE)</f>
        <v>40365400</v>
      </c>
      <c r="R34" s="1">
        <f>VLOOKUP($D34,'Aeroportuárias Const NUTS II Ta'!$A$5:$J$100,R$1,FALSE)</f>
        <v>181145600</v>
      </c>
    </row>
    <row r="35" spans="4:18" x14ac:dyDescent="0.25">
      <c r="D35" s="22">
        <v>2008</v>
      </c>
      <c r="E35">
        <f>VLOOKUP($D35,'Aeroportuárias Const NUTS II Ta'!$A$5:$J$100,E$1,FALSE)</f>
        <v>7644.6006697608855</v>
      </c>
      <c r="G35" s="22">
        <v>2008</v>
      </c>
      <c r="H35" s="3">
        <f t="shared" si="0"/>
        <v>5.7863570672364188E-2</v>
      </c>
      <c r="J35" s="22">
        <v>2008</v>
      </c>
      <c r="K35" s="3">
        <f t="shared" si="1"/>
        <v>1.8868848285451311E-4</v>
      </c>
      <c r="M35" s="22">
        <v>2008</v>
      </c>
      <c r="N35" s="3">
        <f t="shared" si="2"/>
        <v>4.2117480409863254E-5</v>
      </c>
      <c r="P35" s="1">
        <f>VLOOKUP(D35,'Aeroportuárias Const NUTS II Ta'!$A$5:$J$100,7,FALSE)</f>
        <v>132114.22283367606</v>
      </c>
      <c r="Q35" s="1">
        <f>VLOOKUP($D35,'Aeroportuárias Const NUTS II Ta'!$A$5:$J$100,Q$1,FALSE)</f>
        <v>40514400</v>
      </c>
      <c r="R35" s="1">
        <f>VLOOKUP($D35,'Aeroportuárias Const NUTS II Ta'!$A$5:$J$100,R$1,FALSE)</f>
        <v>181506600</v>
      </c>
    </row>
    <row r="36" spans="4:18" x14ac:dyDescent="0.25">
      <c r="D36" s="22">
        <v>2009</v>
      </c>
      <c r="E36">
        <f>VLOOKUP($D36,'Aeroportuárias Const NUTS II Ta'!$A$5:$J$100,E$1,FALSE)</f>
        <v>14027.549397954015</v>
      </c>
      <c r="G36" s="22">
        <v>2009</v>
      </c>
      <c r="H36" s="3">
        <f t="shared" si="0"/>
        <v>9.1985048786409201E-2</v>
      </c>
      <c r="J36" s="22">
        <v>2009</v>
      </c>
      <c r="K36" s="3">
        <f t="shared" si="1"/>
        <v>3.7459441396186149E-4</v>
      </c>
      <c r="M36" s="22">
        <v>2009</v>
      </c>
      <c r="N36" s="3">
        <f t="shared" si="2"/>
        <v>7.9656182910474294E-5</v>
      </c>
      <c r="P36" s="1">
        <f>VLOOKUP(D36,'Aeroportuárias Const NUTS II Ta'!$A$5:$J$100,7,FALSE)</f>
        <v>152498.1459815955</v>
      </c>
      <c r="Q36" s="1">
        <f>VLOOKUP($D36,'Aeroportuárias Const NUTS II Ta'!$A$5:$J$100,Q$1,FALSE)</f>
        <v>37447300</v>
      </c>
      <c r="R36" s="1">
        <f>VLOOKUP($D36,'Aeroportuárias Const NUTS II Ta'!$A$5:$J$100,R$1,FALSE)</f>
        <v>176101200</v>
      </c>
    </row>
    <row r="37" spans="4:18" x14ac:dyDescent="0.25">
      <c r="D37" s="22">
        <v>2010</v>
      </c>
      <c r="E37">
        <f>VLOOKUP($D37,'Aeroportuárias Const NUTS II Ta'!$A$5:$J$100,E$1,FALSE)</f>
        <v>9496.2429821022979</v>
      </c>
      <c r="G37" s="22">
        <v>2010</v>
      </c>
      <c r="H37" s="3">
        <f t="shared" si="0"/>
        <v>8.7080643527429114E-2</v>
      </c>
      <c r="J37" s="22">
        <v>2010</v>
      </c>
      <c r="K37" s="3">
        <f t="shared" si="1"/>
        <v>2.5599861388229375E-4</v>
      </c>
      <c r="M37" s="22">
        <v>2010</v>
      </c>
      <c r="N37" s="3">
        <f t="shared" si="2"/>
        <v>5.2920134671510673E-5</v>
      </c>
      <c r="P37" s="1">
        <f>VLOOKUP(D37,'Aeroportuárias Const NUTS II Ta'!$A$5:$J$100,7,FALSE)</f>
        <v>109051.13464292581</v>
      </c>
      <c r="Q37" s="1">
        <f>VLOOKUP($D37,'Aeroportuárias Const NUTS II Ta'!$A$5:$J$100,Q$1,FALSE)</f>
        <v>37094900</v>
      </c>
      <c r="R37" s="1">
        <f>VLOOKUP($D37,'Aeroportuárias Const NUTS II Ta'!$A$5:$J$100,R$1,FALSE)</f>
        <v>179444800</v>
      </c>
    </row>
    <row r="38" spans="4:18" x14ac:dyDescent="0.25">
      <c r="D38" s="22">
        <v>2011</v>
      </c>
      <c r="E38">
        <f>VLOOKUP($D38,'Aeroportuárias Const NUTS II Ta'!$A$5:$J$100,E$1,FALSE)</f>
        <v>10802</v>
      </c>
      <c r="G38" s="22">
        <v>2011</v>
      </c>
      <c r="H38" s="3">
        <f t="shared" si="0"/>
        <v>0.13517030808118727</v>
      </c>
      <c r="J38" s="22">
        <v>2011</v>
      </c>
      <c r="K38" s="3">
        <f t="shared" si="1"/>
        <v>3.3286289204296837E-4</v>
      </c>
      <c r="M38" s="22">
        <v>2011</v>
      </c>
      <c r="N38" s="3">
        <f t="shared" si="2"/>
        <v>6.1316957925055027E-5</v>
      </c>
      <c r="P38" s="1">
        <f>VLOOKUP(D38,'Aeroportuárias Const NUTS II Ta'!$A$5:$J$100,7,FALSE)</f>
        <v>79914</v>
      </c>
      <c r="Q38" s="1">
        <f>VLOOKUP($D38,'Aeroportuárias Const NUTS II Ta'!$A$5:$J$100,Q$1,FALSE)</f>
        <v>32451800</v>
      </c>
      <c r="R38" s="1">
        <f>VLOOKUP($D38,'Aeroportuárias Const NUTS II Ta'!$A$5:$J$100,R$1,FALSE)</f>
        <v>176166600</v>
      </c>
    </row>
    <row r="39" spans="4:18" x14ac:dyDescent="0.25">
      <c r="D39" s="22">
        <v>2012</v>
      </c>
      <c r="E39">
        <f>VLOOKUP($D39,'Aeroportuárias Const NUTS II Ta'!$A$5:$J$100,E$1,FALSE)</f>
        <v>5021.5812462507502</v>
      </c>
      <c r="G39" s="22">
        <v>2012</v>
      </c>
      <c r="H39" s="3">
        <f t="shared" si="0"/>
        <v>8.6097437948967695E-2</v>
      </c>
      <c r="J39" s="22">
        <v>2012</v>
      </c>
      <c r="K39" s="3">
        <f t="shared" si="1"/>
        <v>1.855878824235153E-4</v>
      </c>
      <c r="M39" s="22">
        <v>2012</v>
      </c>
      <c r="N39" s="3">
        <f t="shared" si="2"/>
        <v>2.970117866051271E-5</v>
      </c>
      <c r="P39" s="1">
        <f>VLOOKUP(D39,'Aeroportuárias Const NUTS II Ta'!$A$5:$J$100,7,FALSE)</f>
        <v>58324.39809913018</v>
      </c>
      <c r="Q39" s="1">
        <f>VLOOKUP($D39,'Aeroportuárias Const NUTS II Ta'!$A$5:$J$100,Q$1,FALSE)</f>
        <v>27057700</v>
      </c>
      <c r="R39" s="1">
        <f>VLOOKUP($D39,'Aeroportuárias Const NUTS II Ta'!$A$5:$J$100,R$1,FALSE)</f>
        <v>169070100</v>
      </c>
    </row>
    <row r="40" spans="4:18" x14ac:dyDescent="0.25">
      <c r="D40" s="22">
        <v>2013</v>
      </c>
      <c r="E40">
        <f>VLOOKUP($D40,'Aeroportuárias Const NUTS II Ta'!$A$5:$J$100,E$1,FALSE)</f>
        <v>2485.810780837513</v>
      </c>
      <c r="G40" s="22">
        <v>2013</v>
      </c>
      <c r="H40" s="3">
        <f t="shared" si="0"/>
        <v>4.9774902321984067E-2</v>
      </c>
      <c r="J40" s="22">
        <v>2013</v>
      </c>
      <c r="K40" s="3">
        <f t="shared" si="1"/>
        <v>9.6762558713478226E-5</v>
      </c>
      <c r="M40" s="22">
        <v>2013</v>
      </c>
      <c r="N40" s="3">
        <f t="shared" si="2"/>
        <v>1.487090035521492E-5</v>
      </c>
      <c r="P40" s="1">
        <f>VLOOKUP(D40,'Aeroportuárias Const NUTS II Ta'!$A$5:$J$100,7,FALSE)</f>
        <v>49941.047895127776</v>
      </c>
      <c r="Q40" s="1">
        <f>VLOOKUP($D40,'Aeroportuárias Const NUTS II Ta'!$A$5:$J$100,Q$1,FALSE)</f>
        <v>25689800</v>
      </c>
      <c r="R40" s="1">
        <f>VLOOKUP($D40,'Aeroportuárias Const NUTS II Ta'!$A$5:$J$100,R$1,FALSE)</f>
        <v>167159400</v>
      </c>
    </row>
    <row r="41" spans="4:18" x14ac:dyDescent="0.25">
      <c r="D41" s="22">
        <v>2014</v>
      </c>
      <c r="E41">
        <f>VLOOKUP($D41,'Aeroportuárias Const NUTS II Ta'!$A$5:$J$100,E$1,FALSE)</f>
        <v>2975.3398560425276</v>
      </c>
      <c r="G41" s="22">
        <v>2014</v>
      </c>
      <c r="H41" s="3">
        <f t="shared" si="0"/>
        <v>0.112175895513737</v>
      </c>
      <c r="J41" s="22">
        <v>2014</v>
      </c>
      <c r="K41" s="3">
        <f t="shared" si="1"/>
        <v>1.1264381196282716E-4</v>
      </c>
      <c r="M41" s="22">
        <v>2014</v>
      </c>
      <c r="N41" s="3">
        <f t="shared" si="2"/>
        <v>1.7639640228266606E-5</v>
      </c>
      <c r="P41" s="1">
        <f>VLOOKUP(D41,'Aeroportuárias Const NUTS II Ta'!$A$5:$J$100,7,FALSE)</f>
        <v>26523.878792464548</v>
      </c>
      <c r="Q41" s="1">
        <f>VLOOKUP($D41,'Aeroportuárias Const NUTS II Ta'!$A$5:$J$100,Q$1,FALSE)</f>
        <v>26413700</v>
      </c>
      <c r="R41" s="1">
        <f>VLOOKUP($D41,'Aeroportuárias Const NUTS II Ta'!$A$5:$J$100,R$1,FALSE)</f>
        <v>168673500</v>
      </c>
    </row>
    <row r="42" spans="4:18" x14ac:dyDescent="0.25">
      <c r="D42" s="22">
        <v>2015</v>
      </c>
      <c r="E42">
        <f>VLOOKUP($D42,'Aeroportuárias Const NUTS II Ta'!$A$5:$J$100,E$1,FALSE)</f>
        <v>13173.973833215121</v>
      </c>
      <c r="G42" s="22">
        <v>2015</v>
      </c>
      <c r="H42" s="3">
        <f t="shared" si="0"/>
        <v>0.27733881572896329</v>
      </c>
      <c r="J42" s="22">
        <v>2015</v>
      </c>
      <c r="K42" s="3">
        <f t="shared" si="1"/>
        <v>4.7897173331158389E-4</v>
      </c>
      <c r="M42" s="22">
        <v>2015</v>
      </c>
      <c r="N42" s="3">
        <f t="shared" si="2"/>
        <v>7.6983697662874091E-5</v>
      </c>
      <c r="P42" s="1">
        <f>VLOOKUP(D42,'Aeroportuárias Const NUTS II Ta'!$A$5:$J$100,7,FALSE)</f>
        <v>47501.370475634169</v>
      </c>
      <c r="Q42" s="1">
        <f>VLOOKUP($D42,'Aeroportuárias Const NUTS II Ta'!$A$5:$J$100,Q$1,FALSE)</f>
        <v>27504700</v>
      </c>
      <c r="R42" s="1">
        <f>VLOOKUP($D42,'Aeroportuárias Const NUTS II Ta'!$A$5:$J$100,R$1,FALSE)</f>
        <v>171126800</v>
      </c>
    </row>
  </sheetData>
  <sheetProtection algorithmName="SHA-512" hashValue="mgPpgzZujrxY1ibUmg8qff1P2v9eRNhx2ldEj4XyFWZx8/PTsozdmR1GBLkPNpxvOwpW4sRZd+YJXr+o4TWGHw==" saltValue="eOAbaaBw/rU5rnBCdJshjA==" spinCount="100000" sheet="1" objects="1" scenarios="1" insertHyperlinks="0" autoFilter="0"/>
  <mergeCells count="4">
    <mergeCell ref="D2:E2"/>
    <mergeCell ref="G2:H2"/>
    <mergeCell ref="J2:K2"/>
    <mergeCell ref="M2:N2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29">
    <pageSetUpPr fitToPage="1"/>
  </sheetPr>
  <dimension ref="A1:CA46"/>
  <sheetViews>
    <sheetView showGridLines="0" topLeftCell="A28" zoomScaleNormal="100" workbookViewId="0">
      <selection activeCell="A45" sqref="A45:J45"/>
    </sheetView>
  </sheetViews>
  <sheetFormatPr defaultColWidth="7" defaultRowHeight="15" x14ac:dyDescent="0.25"/>
  <cols>
    <col min="1" max="1" width="6.7109375" style="25" bestFit="1" customWidth="1"/>
    <col min="2" max="10" width="15.140625" style="25" customWidth="1"/>
    <col min="11" max="11" width="5.7109375" style="23" customWidth="1"/>
    <col min="12" max="12" width="9.140625" style="23" customWidth="1"/>
    <col min="13" max="15" width="11.5703125" style="23" customWidth="1"/>
    <col min="16" max="16384" width="7" style="23"/>
  </cols>
  <sheetData>
    <row r="1" spans="1:79" s="16" customFormat="1" ht="33" customHeight="1" x14ac:dyDescent="0.25">
      <c r="A1" s="59" t="s">
        <v>7</v>
      </c>
      <c r="B1" s="59"/>
      <c r="C1" s="59"/>
      <c r="D1" s="59"/>
      <c r="E1" s="59"/>
      <c r="F1" s="59"/>
      <c r="G1" s="59"/>
      <c r="H1" s="59"/>
      <c r="I1" s="59"/>
      <c r="J1" s="59"/>
    </row>
    <row r="2" spans="1:79" s="17" customFormat="1" ht="19.5" customHeight="1" x14ac:dyDescent="0.25">
      <c r="B2" s="18"/>
      <c r="C2" s="18"/>
      <c r="D2" s="18"/>
      <c r="E2" s="18"/>
      <c r="F2" s="18"/>
      <c r="G2" s="26"/>
      <c r="H2" s="18"/>
      <c r="I2" s="18"/>
      <c r="J2" s="26" t="s">
        <v>63</v>
      </c>
    </row>
    <row r="3" spans="1:79" s="17" customFormat="1" ht="19.5" customHeight="1" x14ac:dyDescent="0.25">
      <c r="A3" s="60"/>
      <c r="B3" s="62" t="s">
        <v>7</v>
      </c>
      <c r="C3" s="63"/>
      <c r="D3" s="63"/>
      <c r="E3" s="63"/>
      <c r="F3" s="63"/>
      <c r="G3" s="64"/>
      <c r="H3" s="57" t="s">
        <v>38</v>
      </c>
      <c r="I3" s="58"/>
      <c r="J3" s="58"/>
    </row>
    <row r="4" spans="1:79" s="20" customFormat="1" ht="30" customHeight="1" x14ac:dyDescent="0.25">
      <c r="A4" s="61"/>
      <c r="B4" s="27" t="s">
        <v>0</v>
      </c>
      <c r="C4" s="27" t="s">
        <v>1</v>
      </c>
      <c r="D4" s="27" t="s">
        <v>35</v>
      </c>
      <c r="E4" s="27" t="s">
        <v>2</v>
      </c>
      <c r="F4" s="28" t="s">
        <v>3</v>
      </c>
      <c r="G4" s="21" t="s">
        <v>34</v>
      </c>
      <c r="H4" s="21" t="s">
        <v>39</v>
      </c>
      <c r="I4" s="21" t="s">
        <v>50</v>
      </c>
      <c r="J4" s="28" t="s">
        <v>40</v>
      </c>
      <c r="K4" s="19"/>
      <c r="L4" s="19"/>
      <c r="M4" s="19"/>
      <c r="O4" s="19"/>
      <c r="P4" s="19"/>
      <c r="R4" s="19"/>
      <c r="S4" s="19"/>
      <c r="U4" s="19"/>
      <c r="V4" s="19"/>
      <c r="X4" s="19"/>
      <c r="Y4" s="19"/>
      <c r="AA4" s="19"/>
      <c r="AB4" s="19"/>
      <c r="AD4" s="19"/>
      <c r="AE4" s="19"/>
      <c r="AG4" s="19"/>
      <c r="AH4" s="19"/>
      <c r="AJ4" s="19"/>
      <c r="AK4" s="19"/>
      <c r="AM4" s="19"/>
      <c r="AN4" s="19"/>
      <c r="AP4" s="19"/>
      <c r="AQ4" s="19"/>
      <c r="AS4" s="19"/>
      <c r="AT4" s="19"/>
      <c r="AV4" s="19"/>
      <c r="AW4" s="19"/>
      <c r="AY4" s="19"/>
      <c r="AZ4" s="19"/>
      <c r="BB4" s="19"/>
      <c r="BC4" s="19"/>
      <c r="BE4" s="19"/>
      <c r="BF4" s="19"/>
      <c r="BH4" s="19"/>
      <c r="BI4" s="19"/>
      <c r="BK4" s="19"/>
      <c r="BL4" s="19"/>
      <c r="BN4" s="19"/>
      <c r="BO4" s="19"/>
      <c r="BQ4" s="19"/>
      <c r="BR4" s="19"/>
      <c r="BT4" s="19"/>
      <c r="BU4" s="19"/>
      <c r="BW4" s="19"/>
      <c r="BX4" s="19"/>
      <c r="BZ4" s="19"/>
      <c r="CA4" s="19"/>
    </row>
    <row r="5" spans="1:79" ht="20.100000000000001" customHeight="1" x14ac:dyDescent="0.25">
      <c r="A5" s="22">
        <v>1978</v>
      </c>
      <c r="B5" s="29">
        <f>IF(SUM('Aeroportuárias Cor NUTS II Tab'!B5)=0,"",'Aeroportuárias Cor NUTS II Tab'!B5/'BdP_Series Longas'!$F25*100)</f>
        <v>1363.1415371474957</v>
      </c>
      <c r="C5" s="30" t="str">
        <f>IF(SUM('Aeroportuárias Cor NUTS II Tab'!C5)=0,"",'Aeroportuárias Cor NUTS II Tab'!C5/'BdP_Series Longas'!$F25*100)</f>
        <v/>
      </c>
      <c r="D5" s="30">
        <f>IF(SUM('Aeroportuárias Cor NUTS II Tab'!D5)=0,"",'Aeroportuárias Cor NUTS II Tab'!D5/'BdP_Series Longas'!$F25*100)</f>
        <v>4825.2988663643446</v>
      </c>
      <c r="E5" s="30" t="str">
        <f>IF(SUM('Aeroportuárias Cor NUTS II Tab'!E5)=0,"",'Aeroportuárias Cor NUTS II Tab'!E5/'BdP_Series Longas'!$F25*100)</f>
        <v/>
      </c>
      <c r="F5" s="30">
        <f>IF(SUM('Aeroportuárias Cor NUTS II Tab'!F5)=0,"",'Aeroportuárias Cor NUTS II Tab'!F5/'BdP_Series Longas'!$F25*100)</f>
        <v>1918.6872336303466</v>
      </c>
      <c r="G5" s="30">
        <f>IF(SUM('Aeroportuárias Cor NUTS II Tab'!G5)=0,"",'Aeroportuárias Cor NUTS II Tab'!G5/'BdP_Series Longas'!$F25*100)</f>
        <v>8107.1276371421873</v>
      </c>
      <c r="H5" s="30">
        <f>'BdP_Series Longas'!B25*1000</f>
        <v>15511900</v>
      </c>
      <c r="I5" s="38">
        <f>'BdP_Series Longas'!F25</f>
        <v>9.2496728318258885</v>
      </c>
      <c r="J5" s="30">
        <f>'BdP_Series Longas'!C25*1000</f>
        <v>77474400</v>
      </c>
    </row>
    <row r="6" spans="1:79" ht="20.100000000000001" customHeight="1" x14ac:dyDescent="0.25">
      <c r="A6" s="22">
        <v>1979</v>
      </c>
      <c r="B6" s="29">
        <f>IF(SUM('Aeroportuárias Cor NUTS II Tab'!B6)=0,"",'Aeroportuárias Cor NUTS II Tab'!B6/'BdP_Series Longas'!$F26*100)</f>
        <v>370.87543072444987</v>
      </c>
      <c r="C6" s="30" t="str">
        <f>IF(SUM('Aeroportuárias Cor NUTS II Tab'!C6)=0,"",'Aeroportuárias Cor NUTS II Tab'!C6/'BdP_Series Longas'!$F26*100)</f>
        <v/>
      </c>
      <c r="D6" s="30">
        <f>IF(SUM('Aeroportuárias Cor NUTS II Tab'!D6)=0,"",'Aeroportuárias Cor NUTS II Tab'!D6/'BdP_Series Longas'!$F26*100)</f>
        <v>7420.760406451971</v>
      </c>
      <c r="E6" s="30" t="str">
        <f>IF(SUM('Aeroportuárias Cor NUTS II Tab'!E6)=0,"",'Aeroportuárias Cor NUTS II Tab'!E6/'BdP_Series Longas'!$F26*100)</f>
        <v/>
      </c>
      <c r="F6" s="30">
        <f>IF(SUM('Aeroportuárias Cor NUTS II Tab'!F6)=0,"",'Aeroportuárias Cor NUTS II Tab'!F6/'BdP_Series Longas'!$F26*100)</f>
        <v>3453.0607707874942</v>
      </c>
      <c r="G6" s="30">
        <f>IF(SUM('Aeroportuárias Cor NUTS II Tab'!G6)=0,"",'Aeroportuárias Cor NUTS II Tab'!G6/'BdP_Series Longas'!$F26*100)</f>
        <v>11244.696607963915</v>
      </c>
      <c r="H6" s="30">
        <f>'BdP_Series Longas'!B26*1000</f>
        <v>17608000</v>
      </c>
      <c r="I6" s="38">
        <f>'BdP_Series Longas'!F26</f>
        <v>11.65776919582008</v>
      </c>
      <c r="J6" s="30">
        <f>'BdP_Series Longas'!C26*1000</f>
        <v>82975900</v>
      </c>
    </row>
    <row r="7" spans="1:79" ht="20.100000000000001" customHeight="1" x14ac:dyDescent="0.25">
      <c r="A7" s="22">
        <v>1980</v>
      </c>
      <c r="B7" s="29">
        <f>IF(SUM('Aeroportuárias Cor NUTS II Tab'!B7)=0,"",'Aeroportuárias Cor NUTS II Tab'!B7/'BdP_Series Longas'!$F27*100)</f>
        <v>919.28263602127402</v>
      </c>
      <c r="C7" s="30" t="str">
        <f>IF(SUM('Aeroportuárias Cor NUTS II Tab'!C7)=0,"",'Aeroportuárias Cor NUTS II Tab'!C7/'BdP_Series Longas'!$F27*100)</f>
        <v/>
      </c>
      <c r="D7" s="30">
        <f>IF(SUM('Aeroportuárias Cor NUTS II Tab'!D7)=0,"",'Aeroportuárias Cor NUTS II Tab'!D7/'BdP_Series Longas'!$F27*100)</f>
        <v>5903.7175177360805</v>
      </c>
      <c r="E7" s="30" t="str">
        <f>IF(SUM('Aeroportuárias Cor NUTS II Tab'!E7)=0,"",'Aeroportuárias Cor NUTS II Tab'!E7/'BdP_Series Longas'!$F27*100)</f>
        <v/>
      </c>
      <c r="F7" s="30">
        <f>IF(SUM('Aeroportuárias Cor NUTS II Tab'!F7)=0,"",'Aeroportuárias Cor NUTS II Tab'!F7/'BdP_Series Longas'!$F27*100)</f>
        <v>1404.7332920209242</v>
      </c>
      <c r="G7" s="30">
        <f>IF(SUM('Aeroportuárias Cor NUTS II Tab'!G7)=0,"",'Aeroportuárias Cor NUTS II Tab'!G7/'BdP_Series Longas'!$F27*100)</f>
        <v>8227.7334457782799</v>
      </c>
      <c r="H7" s="30">
        <f>'BdP_Series Longas'!B27*1000</f>
        <v>16647200</v>
      </c>
      <c r="I7" s="38">
        <f>'BdP_Series Longas'!F27</f>
        <v>14.427050795328942</v>
      </c>
      <c r="J7" s="30">
        <f>'BdP_Series Longas'!C27*1000</f>
        <v>86929100</v>
      </c>
    </row>
    <row r="8" spans="1:79" ht="20.100000000000001" customHeight="1" x14ac:dyDescent="0.25">
      <c r="A8" s="22">
        <v>1981</v>
      </c>
      <c r="B8" s="29">
        <f>IF(SUM('Aeroportuárias Cor NUTS II Tab'!B8)=0,"",'Aeroportuárias Cor NUTS II Tab'!B8/'BdP_Series Longas'!$F28*100)</f>
        <v>1282.7913671821982</v>
      </c>
      <c r="C8" s="30" t="str">
        <f>IF(SUM('Aeroportuárias Cor NUTS II Tab'!C8)=0,"",'Aeroportuárias Cor NUTS II Tab'!C8/'BdP_Series Longas'!$F28*100)</f>
        <v/>
      </c>
      <c r="D8" s="30">
        <f>IF(SUM('Aeroportuárias Cor NUTS II Tab'!D8)=0,"",'Aeroportuárias Cor NUTS II Tab'!D8/'BdP_Series Longas'!$F28*100)</f>
        <v>4479.953390702598</v>
      </c>
      <c r="E8" s="30" t="str">
        <f>IF(SUM('Aeroportuárias Cor NUTS II Tab'!E8)=0,"",'Aeroportuárias Cor NUTS II Tab'!E8/'BdP_Series Longas'!$F28*100)</f>
        <v/>
      </c>
      <c r="F8" s="30">
        <f>IF(SUM('Aeroportuárias Cor NUTS II Tab'!F8)=0,"",'Aeroportuárias Cor NUTS II Tab'!F8/'BdP_Series Longas'!$F28*100)</f>
        <v>1880.5200218407749</v>
      </c>
      <c r="G8" s="30">
        <f>IF(SUM('Aeroportuárias Cor NUTS II Tab'!G8)=0,"",'Aeroportuárias Cor NUTS II Tab'!G8/'BdP_Series Longas'!$F28*100)</f>
        <v>7643.2647797255713</v>
      </c>
      <c r="H8" s="30">
        <f>'BdP_Series Longas'!B28*1000</f>
        <v>19110600</v>
      </c>
      <c r="I8" s="38">
        <f>'BdP_Series Longas'!F28</f>
        <v>17.225518822015008</v>
      </c>
      <c r="J8" s="30">
        <f>'BdP_Series Longas'!C28*1000</f>
        <v>88819600</v>
      </c>
    </row>
    <row r="9" spans="1:79" ht="20.100000000000001" customHeight="1" x14ac:dyDescent="0.25">
      <c r="A9" s="22">
        <v>1982</v>
      </c>
      <c r="B9" s="29">
        <f>IF(SUM('Aeroportuárias Cor NUTS II Tab'!B9)=0,"",'Aeroportuárias Cor NUTS II Tab'!B9/'BdP_Series Longas'!$F29*100)</f>
        <v>2845.0549224282217</v>
      </c>
      <c r="C9" s="30" t="str">
        <f>IF(SUM('Aeroportuárias Cor NUTS II Tab'!C9)=0,"",'Aeroportuárias Cor NUTS II Tab'!C9/'BdP_Series Longas'!$F29*100)</f>
        <v/>
      </c>
      <c r="D9" s="30">
        <f>IF(SUM('Aeroportuárias Cor NUTS II Tab'!D9)=0,"",'Aeroportuárias Cor NUTS II Tab'!D9/'BdP_Series Longas'!$F29*100)</f>
        <v>12766.280983788343</v>
      </c>
      <c r="E9" s="30" t="str">
        <f>IF(SUM('Aeroportuárias Cor NUTS II Tab'!E9)=0,"",'Aeroportuárias Cor NUTS II Tab'!E9/'BdP_Series Longas'!$F29*100)</f>
        <v/>
      </c>
      <c r="F9" s="30">
        <f>IF(SUM('Aeroportuárias Cor NUTS II Tab'!F9)=0,"",'Aeroportuárias Cor NUTS II Tab'!F9/'BdP_Series Longas'!$F29*100)</f>
        <v>1875.4489044418397</v>
      </c>
      <c r="G9" s="30">
        <f>IF(SUM('Aeroportuárias Cor NUTS II Tab'!G9)=0,"",'Aeroportuárias Cor NUTS II Tab'!G9/'BdP_Series Longas'!$F29*100)</f>
        <v>17486.784810658406</v>
      </c>
      <c r="H9" s="30">
        <f>'BdP_Series Longas'!B29*1000</f>
        <v>19494500</v>
      </c>
      <c r="I9" s="38">
        <f>'BdP_Series Longas'!F29</f>
        <v>20.127728333632565</v>
      </c>
      <c r="J9" s="30">
        <f>'BdP_Series Longas'!C29*1000</f>
        <v>90741000</v>
      </c>
    </row>
    <row r="10" spans="1:79" ht="20.100000000000001" customHeight="1" x14ac:dyDescent="0.25">
      <c r="A10" s="22">
        <v>1983</v>
      </c>
      <c r="B10" s="29">
        <f>IF(SUM('Aeroportuárias Cor NUTS II Tab'!B10)=0,"",'Aeroportuárias Cor NUTS II Tab'!B10/'BdP_Series Longas'!$F30*100)</f>
        <v>4522.3859220197319</v>
      </c>
      <c r="C10" s="30" t="str">
        <f>IF(SUM('Aeroportuárias Cor NUTS II Tab'!C10)=0,"",'Aeroportuárias Cor NUTS II Tab'!C10/'BdP_Series Longas'!$F30*100)</f>
        <v/>
      </c>
      <c r="D10" s="30">
        <f>IF(SUM('Aeroportuárias Cor NUTS II Tab'!D10)=0,"",'Aeroportuárias Cor NUTS II Tab'!D10/'BdP_Series Longas'!$F30*100)</f>
        <v>8706.0909600115556</v>
      </c>
      <c r="E10" s="30" t="str">
        <f>IF(SUM('Aeroportuárias Cor NUTS II Tab'!E10)=0,"",'Aeroportuárias Cor NUTS II Tab'!E10/'BdP_Series Longas'!$F30*100)</f>
        <v/>
      </c>
      <c r="F10" s="30">
        <f>IF(SUM('Aeroportuárias Cor NUTS II Tab'!F10)=0,"",'Aeroportuárias Cor NUTS II Tab'!F10/'BdP_Series Longas'!$F30*100)</f>
        <v>1095.732271855001</v>
      </c>
      <c r="G10" s="30">
        <f>IF(SUM('Aeroportuárias Cor NUTS II Tab'!G10)=0,"",'Aeroportuárias Cor NUTS II Tab'!G10/'BdP_Series Longas'!$F30*100)</f>
        <v>14324.209153886286</v>
      </c>
      <c r="H10" s="30">
        <f>'BdP_Series Longas'!B30*1000</f>
        <v>18969900</v>
      </c>
      <c r="I10" s="38">
        <f>'BdP_Series Longas'!F30</f>
        <v>25.037032351251192</v>
      </c>
      <c r="J10" s="30">
        <f>'BdP_Series Longas'!C30*1000</f>
        <v>91622800</v>
      </c>
    </row>
    <row r="11" spans="1:79" ht="20.100000000000001" customHeight="1" x14ac:dyDescent="0.25">
      <c r="A11" s="22">
        <v>1984</v>
      </c>
      <c r="B11" s="29">
        <f>IF(SUM('Aeroportuárias Cor NUTS II Tab'!B11)=0,"",'Aeroportuárias Cor NUTS II Tab'!B11/'BdP_Series Longas'!$F31*100)</f>
        <v>1982.3453813249853</v>
      </c>
      <c r="C11" s="30" t="str">
        <f>IF(SUM('Aeroportuárias Cor NUTS II Tab'!C11)=0,"",'Aeroportuárias Cor NUTS II Tab'!C11/'BdP_Series Longas'!$F31*100)</f>
        <v/>
      </c>
      <c r="D11" s="30">
        <f>IF(SUM('Aeroportuárias Cor NUTS II Tab'!D11)=0,"",'Aeroportuárias Cor NUTS II Tab'!D11/'BdP_Series Longas'!$F31*100)</f>
        <v>13470.199353429613</v>
      </c>
      <c r="E11" s="30" t="str">
        <f>IF(SUM('Aeroportuárias Cor NUTS II Tab'!E11)=0,"",'Aeroportuárias Cor NUTS II Tab'!E11/'BdP_Series Longas'!$F31*100)</f>
        <v/>
      </c>
      <c r="F11" s="30">
        <f>IF(SUM('Aeroportuárias Cor NUTS II Tab'!F11)=0,"",'Aeroportuárias Cor NUTS II Tab'!F11/'BdP_Series Longas'!$F31*100)</f>
        <v>926.17776012724721</v>
      </c>
      <c r="G11" s="30">
        <f>IF(SUM('Aeroportuárias Cor NUTS II Tab'!G11)=0,"",'Aeroportuárias Cor NUTS II Tab'!G11/'BdP_Series Longas'!$F31*100)</f>
        <v>16378.722494881844</v>
      </c>
      <c r="H11" s="30">
        <f>'BdP_Series Longas'!B31*1000</f>
        <v>16710400.000000002</v>
      </c>
      <c r="I11" s="38">
        <f>'BdP_Series Longas'!F31</f>
        <v>30.697649368058212</v>
      </c>
      <c r="J11" s="30">
        <f>'BdP_Series Longas'!C31*1000</f>
        <v>90668200</v>
      </c>
    </row>
    <row r="12" spans="1:79" ht="20.100000000000001" customHeight="1" x14ac:dyDescent="0.25">
      <c r="A12" s="22">
        <v>1985</v>
      </c>
      <c r="B12" s="29">
        <f>IF(SUM('Aeroportuárias Cor NUTS II Tab'!B12)=0,"",'Aeroportuárias Cor NUTS II Tab'!B12/'BdP_Series Longas'!$F32*100)</f>
        <v>1912.6970575955504</v>
      </c>
      <c r="C12" s="30" t="str">
        <f>IF(SUM('Aeroportuárias Cor NUTS II Tab'!C12)=0,"",'Aeroportuárias Cor NUTS II Tab'!C12/'BdP_Series Longas'!$F32*100)</f>
        <v/>
      </c>
      <c r="D12" s="30">
        <f>IF(SUM('Aeroportuárias Cor NUTS II Tab'!D12)=0,"",'Aeroportuárias Cor NUTS II Tab'!D12/'BdP_Series Longas'!$F32*100)</f>
        <v>14086.930047461616</v>
      </c>
      <c r="E12" s="30" t="str">
        <f>IF(SUM('Aeroportuárias Cor NUTS II Tab'!E12)=0,"",'Aeroportuárias Cor NUTS II Tab'!E12/'BdP_Series Longas'!$F32*100)</f>
        <v/>
      </c>
      <c r="F12" s="30">
        <f>IF(SUM('Aeroportuárias Cor NUTS II Tab'!F12)=0,"",'Aeroportuárias Cor NUTS II Tab'!F12/'BdP_Series Longas'!$F32*100)</f>
        <v>588.65224905914806</v>
      </c>
      <c r="G12" s="30">
        <f>IF(SUM('Aeroportuárias Cor NUTS II Tab'!G12)=0,"",'Aeroportuárias Cor NUTS II Tab'!G12/'BdP_Series Longas'!$F32*100)</f>
        <v>16588.279354116312</v>
      </c>
      <c r="H12" s="30">
        <f>'BdP_Series Longas'!B32*1000</f>
        <v>16563900.000000002</v>
      </c>
      <c r="I12" s="38">
        <f>'BdP_Series Longas'!F32</f>
        <v>35.691473626380258</v>
      </c>
      <c r="J12" s="30">
        <f>'BdP_Series Longas'!C32*1000</f>
        <v>92151900</v>
      </c>
    </row>
    <row r="13" spans="1:79" ht="20.100000000000001" customHeight="1" x14ac:dyDescent="0.25">
      <c r="A13" s="22">
        <v>1986</v>
      </c>
      <c r="B13" s="29">
        <f>IF(SUM('Aeroportuárias Cor NUTS II Tab'!B13)=0,"",'Aeroportuárias Cor NUTS II Tab'!B13/'BdP_Series Longas'!$F33*100)</f>
        <v>3272.5463300661077</v>
      </c>
      <c r="C13" s="30" t="str">
        <f>IF(SUM('Aeroportuárias Cor NUTS II Tab'!C13)=0,"",'Aeroportuárias Cor NUTS II Tab'!C13/'BdP_Series Longas'!$F33*100)</f>
        <v/>
      </c>
      <c r="D13" s="30">
        <f>IF(SUM('Aeroportuárias Cor NUTS II Tab'!D13)=0,"",'Aeroportuárias Cor NUTS II Tab'!D13/'BdP_Series Longas'!$F33*100)</f>
        <v>14018.033705034133</v>
      </c>
      <c r="E13" s="30" t="str">
        <f>IF(SUM('Aeroportuárias Cor NUTS II Tab'!E13)=0,"",'Aeroportuárias Cor NUTS II Tab'!E13/'BdP_Series Longas'!$F33*100)</f>
        <v/>
      </c>
      <c r="F13" s="30">
        <f>IF(SUM('Aeroportuárias Cor NUTS II Tab'!F13)=0,"",'Aeroportuárias Cor NUTS II Tab'!F13/'BdP_Series Longas'!$F33*100)</f>
        <v>4087.5482896611152</v>
      </c>
      <c r="G13" s="30">
        <f>IF(SUM('Aeroportuárias Cor NUTS II Tab'!G13)=0,"",'Aeroportuárias Cor NUTS II Tab'!G13/'BdP_Series Longas'!$F33*100)</f>
        <v>21378.12832476135</v>
      </c>
      <c r="H13" s="30">
        <f>'BdP_Series Longas'!B33*1000</f>
        <v>17551700</v>
      </c>
      <c r="I13" s="38">
        <f>'BdP_Series Longas'!F33</f>
        <v>39.781331722853061</v>
      </c>
      <c r="J13" s="30">
        <f>'BdP_Series Longas'!C33*1000</f>
        <v>95211200</v>
      </c>
    </row>
    <row r="14" spans="1:79" ht="20.100000000000001" customHeight="1" x14ac:dyDescent="0.25">
      <c r="A14" s="22">
        <v>1987</v>
      </c>
      <c r="B14" s="29">
        <f>IF(SUM('Aeroportuárias Cor NUTS II Tab'!B14)=0,"",'Aeroportuárias Cor NUTS II Tab'!B14/'BdP_Series Longas'!$F34*100)</f>
        <v>15465.430162375069</v>
      </c>
      <c r="C14" s="30" t="str">
        <f>IF(SUM('Aeroportuárias Cor NUTS II Tab'!C14)=0,"",'Aeroportuárias Cor NUTS II Tab'!C14/'BdP_Series Longas'!$F34*100)</f>
        <v/>
      </c>
      <c r="D14" s="30">
        <f>IF(SUM('Aeroportuárias Cor NUTS II Tab'!D14)=0,"",'Aeroportuárias Cor NUTS II Tab'!D14/'BdP_Series Longas'!$F34*100)</f>
        <v>18742.619886048691</v>
      </c>
      <c r="E14" s="30" t="str">
        <f>IF(SUM('Aeroportuárias Cor NUTS II Tab'!E14)=0,"",'Aeroportuárias Cor NUTS II Tab'!E14/'BdP_Series Longas'!$F34*100)</f>
        <v/>
      </c>
      <c r="F14" s="30">
        <f>IF(SUM('Aeroportuárias Cor NUTS II Tab'!F14)=0,"",'Aeroportuárias Cor NUTS II Tab'!F14/'BdP_Series Longas'!$F34*100)</f>
        <v>9319.9853873430602</v>
      </c>
      <c r="G14" s="30">
        <f>IF(SUM('Aeroportuárias Cor NUTS II Tab'!G14)=0,"",'Aeroportuárias Cor NUTS II Tab'!G14/'BdP_Series Longas'!$F34*100)</f>
        <v>43528.035435766811</v>
      </c>
      <c r="H14" s="30">
        <f>'BdP_Series Longas'!B34*1000</f>
        <v>21410800</v>
      </c>
      <c r="I14" s="38">
        <f>'BdP_Series Longas'!F34</f>
        <v>43.223046313075642</v>
      </c>
      <c r="J14" s="30">
        <f>'BdP_Series Longas'!C34*1000</f>
        <v>102477900</v>
      </c>
    </row>
    <row r="15" spans="1:79" ht="20.100000000000001" customHeight="1" x14ac:dyDescent="0.25">
      <c r="A15" s="22">
        <v>1988</v>
      </c>
      <c r="B15" s="29">
        <f>IF(SUM('Aeroportuárias Cor NUTS II Tab'!B15)=0,"",'Aeroportuárias Cor NUTS II Tab'!B15/'BdP_Series Longas'!$F35*100)</f>
        <v>22372.880836623732</v>
      </c>
      <c r="C15" s="30" t="str">
        <f>IF(SUM('Aeroportuárias Cor NUTS II Tab'!C15)=0,"",'Aeroportuárias Cor NUTS II Tab'!C15/'BdP_Series Longas'!$F35*100)</f>
        <v/>
      </c>
      <c r="D15" s="30">
        <f>IF(SUM('Aeroportuárias Cor NUTS II Tab'!D15)=0,"",'Aeroportuárias Cor NUTS II Tab'!D15/'BdP_Series Longas'!$F35*100)</f>
        <v>13239.292835761808</v>
      </c>
      <c r="E15" s="30" t="str">
        <f>IF(SUM('Aeroportuárias Cor NUTS II Tab'!E15)=0,"",'Aeroportuárias Cor NUTS II Tab'!E15/'BdP_Series Longas'!$F35*100)</f>
        <v/>
      </c>
      <c r="F15" s="30">
        <f>IF(SUM('Aeroportuárias Cor NUTS II Tab'!F15)=0,"",'Aeroportuárias Cor NUTS II Tab'!F15/'BdP_Series Longas'!$F35*100)</f>
        <v>15646.573444021811</v>
      </c>
      <c r="G15" s="30">
        <f>IF(SUM('Aeroportuárias Cor NUTS II Tab'!G15)=0,"",'Aeroportuárias Cor NUTS II Tab'!G15/'BdP_Series Longas'!$F35*100)</f>
        <v>51258.747116407343</v>
      </c>
      <c r="H15" s="30">
        <f>'BdP_Series Longas'!B35*1000</f>
        <v>24689000</v>
      </c>
      <c r="I15" s="38">
        <f>'BdP_Series Longas'!F35</f>
        <v>47.852079873627936</v>
      </c>
      <c r="J15" s="30">
        <f>'BdP_Series Longas'!C35*1000</f>
        <v>107950200</v>
      </c>
    </row>
    <row r="16" spans="1:79" ht="20.100000000000001" customHeight="1" x14ac:dyDescent="0.25">
      <c r="A16" s="22">
        <v>1989</v>
      </c>
      <c r="B16" s="29">
        <f>IF(SUM('Aeroportuárias Cor NUTS II Tab'!B16)=0,"",'Aeroportuárias Cor NUTS II Tab'!B16/'BdP_Series Longas'!$F36*100)</f>
        <v>12826.302157198768</v>
      </c>
      <c r="C16" s="30" t="str">
        <f>IF(SUM('Aeroportuárias Cor NUTS II Tab'!C16)=0,"",'Aeroportuárias Cor NUTS II Tab'!C16/'BdP_Series Longas'!$F36*100)</f>
        <v/>
      </c>
      <c r="D16" s="30">
        <f>IF(SUM('Aeroportuárias Cor NUTS II Tab'!D16)=0,"",'Aeroportuárias Cor NUTS II Tab'!D16/'BdP_Series Longas'!$F36*100)</f>
        <v>27734.74042273212</v>
      </c>
      <c r="E16" s="30" t="str">
        <f>IF(SUM('Aeroportuárias Cor NUTS II Tab'!E16)=0,"",'Aeroportuárias Cor NUTS II Tab'!E16/'BdP_Series Longas'!$F36*100)</f>
        <v/>
      </c>
      <c r="F16" s="30">
        <f>IF(SUM('Aeroportuárias Cor NUTS II Tab'!F16)=0,"",'Aeroportuárias Cor NUTS II Tab'!F16/'BdP_Series Longas'!$F36*100)</f>
        <v>19865.56880447864</v>
      </c>
      <c r="G16" s="30">
        <f>IF(SUM('Aeroportuárias Cor NUTS II Tab'!G16)=0,"",'Aeroportuárias Cor NUTS II Tab'!G16/'BdP_Series Longas'!$F36*100)</f>
        <v>60426.611384409523</v>
      </c>
      <c r="H16" s="30">
        <f>'BdP_Series Longas'!B36*1000</f>
        <v>25530600</v>
      </c>
      <c r="I16" s="38">
        <f>'BdP_Series Longas'!F36</f>
        <v>53.169529897456393</v>
      </c>
      <c r="J16" s="30">
        <f>'BdP_Series Longas'!C36*1000</f>
        <v>115127500</v>
      </c>
    </row>
    <row r="17" spans="1:10" ht="20.100000000000001" customHeight="1" x14ac:dyDescent="0.25">
      <c r="A17" s="22">
        <v>1990</v>
      </c>
      <c r="B17" s="29">
        <f>IF(SUM('Aeroportuárias Cor NUTS II Tab'!B17)=0,"",'Aeroportuárias Cor NUTS II Tab'!B17/'BdP_Series Longas'!$F37*100)</f>
        <v>24580.27330097607</v>
      </c>
      <c r="C17" s="30" t="str">
        <f>IF(SUM('Aeroportuárias Cor NUTS II Tab'!C17)=0,"",'Aeroportuárias Cor NUTS II Tab'!C17/'BdP_Series Longas'!$F37*100)</f>
        <v/>
      </c>
      <c r="D17" s="30">
        <f>IF(SUM('Aeroportuárias Cor NUTS II Tab'!D17)=0,"",'Aeroportuárias Cor NUTS II Tab'!D17/'BdP_Series Longas'!$F37*100)</f>
        <v>27057.924921970938</v>
      </c>
      <c r="E17" s="30" t="str">
        <f>IF(SUM('Aeroportuárias Cor NUTS II Tab'!E17)=0,"",'Aeroportuárias Cor NUTS II Tab'!E17/'BdP_Series Longas'!$F37*100)</f>
        <v/>
      </c>
      <c r="F17" s="30">
        <f>IF(SUM('Aeroportuárias Cor NUTS II Tab'!F17)=0,"",'Aeroportuárias Cor NUTS II Tab'!F17/'BdP_Series Longas'!$F37*100)</f>
        <v>6756.9712691390687</v>
      </c>
      <c r="G17" s="30">
        <f>IF(SUM('Aeroportuárias Cor NUTS II Tab'!G17)=0,"",'Aeroportuárias Cor NUTS II Tab'!G17/'BdP_Series Longas'!$F37*100)</f>
        <v>58395.169492086075</v>
      </c>
      <c r="H17" s="30">
        <f>'BdP_Series Longas'!B37*1000</f>
        <v>27318000</v>
      </c>
      <c r="I17" s="38">
        <f>'BdP_Series Longas'!F37</f>
        <v>57.285672450399005</v>
      </c>
      <c r="J17" s="30">
        <f>'BdP_Series Longas'!C37*1000</f>
        <v>124175800</v>
      </c>
    </row>
    <row r="18" spans="1:10" ht="20.100000000000001" customHeight="1" x14ac:dyDescent="0.25">
      <c r="A18" s="22">
        <v>1991</v>
      </c>
      <c r="B18" s="29">
        <f>IF(SUM('Aeroportuárias Cor NUTS II Tab'!B18)=0,"",'Aeroportuárias Cor NUTS II Tab'!B18/'BdP_Series Longas'!$F38*100)</f>
        <v>6337.418410795849</v>
      </c>
      <c r="C18" s="30" t="str">
        <f>IF(SUM('Aeroportuárias Cor NUTS II Tab'!C18)=0,"",'Aeroportuárias Cor NUTS II Tab'!C18/'BdP_Series Longas'!$F38*100)</f>
        <v/>
      </c>
      <c r="D18" s="30">
        <f>IF(SUM('Aeroportuárias Cor NUTS II Tab'!D18)=0,"",'Aeroportuárias Cor NUTS II Tab'!D18/'BdP_Series Longas'!$F38*100)</f>
        <v>35237.829657307608</v>
      </c>
      <c r="E18" s="30" t="str">
        <f>IF(SUM('Aeroportuárias Cor NUTS II Tab'!E18)=0,"",'Aeroportuárias Cor NUTS II Tab'!E18/'BdP_Series Longas'!$F38*100)</f>
        <v/>
      </c>
      <c r="F18" s="30">
        <f>IF(SUM('Aeroportuárias Cor NUTS II Tab'!F18)=0,"",'Aeroportuárias Cor NUTS II Tab'!F18/'BdP_Series Longas'!$F38*100)</f>
        <v>7871.4692549978427</v>
      </c>
      <c r="G18" s="30">
        <f>IF(SUM('Aeroportuárias Cor NUTS II Tab'!G18)=0,"",'Aeroportuárias Cor NUTS II Tab'!G18/'BdP_Series Longas'!$F38*100)</f>
        <v>49446.717323101293</v>
      </c>
      <c r="H18" s="30">
        <f>'BdP_Series Longas'!B38*1000</f>
        <v>28610600</v>
      </c>
      <c r="I18" s="38">
        <f>'BdP_Series Longas'!F38</f>
        <v>61.24443388114895</v>
      </c>
      <c r="J18" s="30">
        <f>'BdP_Series Longas'!C38*1000</f>
        <v>128360400</v>
      </c>
    </row>
    <row r="19" spans="1:10" ht="20.100000000000001" customHeight="1" x14ac:dyDescent="0.25">
      <c r="A19" s="22">
        <v>1992</v>
      </c>
      <c r="B19" s="29">
        <f>IF(SUM('Aeroportuárias Cor NUTS II Tab'!B19)=0,"",'Aeroportuárias Cor NUTS II Tab'!B19/'BdP_Series Longas'!$F39*100)</f>
        <v>6628.2306559723265</v>
      </c>
      <c r="C19" s="30" t="str">
        <f>IF(SUM('Aeroportuárias Cor NUTS II Tab'!C19)=0,"",'Aeroportuárias Cor NUTS II Tab'!C19/'BdP_Series Longas'!$F39*100)</f>
        <v/>
      </c>
      <c r="D19" s="30">
        <f>IF(SUM('Aeroportuárias Cor NUTS II Tab'!D19)=0,"",'Aeroportuárias Cor NUTS II Tab'!D19/'BdP_Series Longas'!$F39*100)</f>
        <v>17649.616424065658</v>
      </c>
      <c r="E19" s="30" t="str">
        <f>IF(SUM('Aeroportuárias Cor NUTS II Tab'!E19)=0,"",'Aeroportuárias Cor NUTS II Tab'!E19/'BdP_Series Longas'!$F39*100)</f>
        <v/>
      </c>
      <c r="F19" s="30">
        <f>IF(SUM('Aeroportuárias Cor NUTS II Tab'!F19)=0,"",'Aeroportuárias Cor NUTS II Tab'!F19/'BdP_Series Longas'!$F39*100)</f>
        <v>4581.0287498551743</v>
      </c>
      <c r="G19" s="30">
        <f>IF(SUM('Aeroportuárias Cor NUTS II Tab'!G19)=0,"",'Aeroportuárias Cor NUTS II Tab'!G19/'BdP_Series Longas'!$F39*100)</f>
        <v>28858.875829893157</v>
      </c>
      <c r="H19" s="30">
        <f>'BdP_Series Longas'!B39*1000</f>
        <v>30849300</v>
      </c>
      <c r="I19" s="38">
        <f>'BdP_Series Longas'!F39</f>
        <v>63.480208627100133</v>
      </c>
      <c r="J19" s="30">
        <f>'BdP_Series Longas'!C39*1000</f>
        <v>132378200.00000001</v>
      </c>
    </row>
    <row r="20" spans="1:10" ht="20.100000000000001" customHeight="1" x14ac:dyDescent="0.25">
      <c r="A20" s="22">
        <v>1993</v>
      </c>
      <c r="B20" s="29">
        <f>IF(SUM('Aeroportuárias Cor NUTS II Tab'!B20)=0,"",'Aeroportuárias Cor NUTS II Tab'!B20/'BdP_Series Longas'!$F40*100)</f>
        <v>3026.3743684557703</v>
      </c>
      <c r="C20" s="30" t="str">
        <f>IF(SUM('Aeroportuárias Cor NUTS II Tab'!C20)=0,"",'Aeroportuárias Cor NUTS II Tab'!C20/'BdP_Series Longas'!$F40*100)</f>
        <v/>
      </c>
      <c r="D20" s="30">
        <f>IF(SUM('Aeroportuárias Cor NUTS II Tab'!D20)=0,"",'Aeroportuárias Cor NUTS II Tab'!D20/'BdP_Series Longas'!$F40*100)</f>
        <v>15058.351678281109</v>
      </c>
      <c r="E20" s="30" t="str">
        <f>IF(SUM('Aeroportuárias Cor NUTS II Tab'!E20)=0,"",'Aeroportuárias Cor NUTS II Tab'!E20/'BdP_Series Longas'!$F40*100)</f>
        <v/>
      </c>
      <c r="F20" s="30">
        <f>IF(SUM('Aeroportuárias Cor NUTS II Tab'!F20)=0,"",'Aeroportuárias Cor NUTS II Tab'!F20/'BdP_Series Longas'!$F40*100)</f>
        <v>2083.1975194766164</v>
      </c>
      <c r="G20" s="30">
        <f>IF(SUM('Aeroportuárias Cor NUTS II Tab'!G20)=0,"",'Aeroportuárias Cor NUTS II Tab'!G20/'BdP_Series Longas'!$F40*100)</f>
        <v>20167.9235662135</v>
      </c>
      <c r="H20" s="30">
        <f>'BdP_Series Longas'!B40*1000</f>
        <v>28060100</v>
      </c>
      <c r="I20" s="38">
        <f>'BdP_Series Longas'!F40</f>
        <v>65.870755984476176</v>
      </c>
      <c r="J20" s="30">
        <f>'BdP_Series Longas'!C40*1000</f>
        <v>131468299.99999999</v>
      </c>
    </row>
    <row r="21" spans="1:10" ht="20.100000000000001" customHeight="1" x14ac:dyDescent="0.25">
      <c r="A21" s="22">
        <v>1994</v>
      </c>
      <c r="B21" s="29">
        <f>IF(SUM('Aeroportuárias Cor NUTS II Tab'!B21)=0,"",'Aeroportuárias Cor NUTS II Tab'!B21/'BdP_Series Longas'!$F41*100)</f>
        <v>3160.33193794414</v>
      </c>
      <c r="C21" s="30" t="str">
        <f>IF(SUM('Aeroportuárias Cor NUTS II Tab'!C21)=0,"",'Aeroportuárias Cor NUTS II Tab'!C21/'BdP_Series Longas'!$F41*100)</f>
        <v/>
      </c>
      <c r="D21" s="30">
        <f>IF(SUM('Aeroportuárias Cor NUTS II Tab'!D21)=0,"",'Aeroportuárias Cor NUTS II Tab'!D21/'BdP_Series Longas'!$F41*100)</f>
        <v>18576.871373133727</v>
      </c>
      <c r="E21" s="30" t="str">
        <f>IF(SUM('Aeroportuárias Cor NUTS II Tab'!E21)=0,"",'Aeroportuárias Cor NUTS II Tab'!E21/'BdP_Series Longas'!$F41*100)</f>
        <v/>
      </c>
      <c r="F21" s="30">
        <f>IF(SUM('Aeroportuárias Cor NUTS II Tab'!F21)=0,"",'Aeroportuárias Cor NUTS II Tab'!F21/'BdP_Series Longas'!$F41*100)</f>
        <v>4341.5204602243766</v>
      </c>
      <c r="G21" s="30">
        <f>IF(SUM('Aeroportuárias Cor NUTS II Tab'!G21)=0,"",'Aeroportuárias Cor NUTS II Tab'!G21/'BdP_Series Longas'!$F41*100)</f>
        <v>26078.72377130224</v>
      </c>
      <c r="H21" s="30">
        <f>'BdP_Series Longas'!B41*1000</f>
        <v>28213800</v>
      </c>
      <c r="I21" s="38">
        <f>'BdP_Series Longas'!F41</f>
        <v>68.211655289255617</v>
      </c>
      <c r="J21" s="30">
        <f>'BdP_Series Longas'!C41*1000</f>
        <v>133426100</v>
      </c>
    </row>
    <row r="22" spans="1:10" ht="20.100000000000001" customHeight="1" x14ac:dyDescent="0.25">
      <c r="A22" s="22">
        <v>1995</v>
      </c>
      <c r="B22" s="29">
        <f>IF(SUM('Aeroportuárias Cor NUTS II Tab'!B22)=0,"",'Aeroportuárias Cor NUTS II Tab'!B22/'BdP_Series Longas'!$F42*100)</f>
        <v>2385.7473964909573</v>
      </c>
      <c r="C22" s="30" t="str">
        <f>IF(SUM('Aeroportuárias Cor NUTS II Tab'!C22)=0,"",'Aeroportuárias Cor NUTS II Tab'!C22/'BdP_Series Longas'!$F42*100)</f>
        <v/>
      </c>
      <c r="D22" s="30">
        <f>IF(SUM('Aeroportuárias Cor NUTS II Tab'!D22)=0,"",'Aeroportuárias Cor NUTS II Tab'!D22/'BdP_Series Longas'!$F42*100)</f>
        <v>27967.144527158747</v>
      </c>
      <c r="E22" s="30" t="str">
        <f>IF(SUM('Aeroportuárias Cor NUTS II Tab'!E22)=0,"",'Aeroportuárias Cor NUTS II Tab'!E22/'BdP_Series Longas'!$F42*100)</f>
        <v/>
      </c>
      <c r="F22" s="30">
        <f>IF(SUM('Aeroportuárias Cor NUTS II Tab'!F22)=0,"",'Aeroportuárias Cor NUTS II Tab'!F22/'BdP_Series Longas'!$F42*100)</f>
        <v>4104.5378368629417</v>
      </c>
      <c r="G22" s="30">
        <f>IF(SUM('Aeroportuárias Cor NUTS II Tab'!G22)=0,"",'Aeroportuárias Cor NUTS II Tab'!G22/'BdP_Series Longas'!$F42*100)</f>
        <v>34457.429760512641</v>
      </c>
      <c r="H22" s="30">
        <f>'BdP_Series Longas'!B42*1000</f>
        <v>29406100</v>
      </c>
      <c r="I22" s="38">
        <f>'BdP_Series Longas'!F42</f>
        <v>70.455449719615999</v>
      </c>
      <c r="J22" s="30">
        <f>'BdP_Series Longas'!C42*1000</f>
        <v>136504600</v>
      </c>
    </row>
    <row r="23" spans="1:10" ht="20.100000000000001" customHeight="1" x14ac:dyDescent="0.25">
      <c r="A23" s="22">
        <v>1996</v>
      </c>
      <c r="B23" s="29">
        <f>IF(SUM('Aeroportuárias Cor NUTS II Tab'!B23)=0,"",'Aeroportuárias Cor NUTS II Tab'!B23/'BdP_Series Longas'!$F43*100)</f>
        <v>6002.9015171178016</v>
      </c>
      <c r="C23" s="30" t="str">
        <f>IF(SUM('Aeroportuárias Cor NUTS II Tab'!C23)=0,"",'Aeroportuárias Cor NUTS II Tab'!C23/'BdP_Series Longas'!$F43*100)</f>
        <v/>
      </c>
      <c r="D23" s="30">
        <f>IF(SUM('Aeroportuárias Cor NUTS II Tab'!D23)=0,"",'Aeroportuárias Cor NUTS II Tab'!D23/'BdP_Series Longas'!$F43*100)</f>
        <v>35575.334587335819</v>
      </c>
      <c r="E23" s="30" t="str">
        <f>IF(SUM('Aeroportuárias Cor NUTS II Tab'!E23)=0,"",'Aeroportuárias Cor NUTS II Tab'!E23/'BdP_Series Longas'!$F43*100)</f>
        <v/>
      </c>
      <c r="F23" s="30">
        <f>IF(SUM('Aeroportuárias Cor NUTS II Tab'!F23)=0,"",'Aeroportuárias Cor NUTS II Tab'!F23/'BdP_Series Longas'!$F43*100)</f>
        <v>1891.5295516328119</v>
      </c>
      <c r="G23" s="30">
        <f>IF(SUM('Aeroportuárias Cor NUTS II Tab'!G23)=0,"",'Aeroportuárias Cor NUTS II Tab'!G23/'BdP_Series Longas'!$F43*100)</f>
        <v>43469.765656086427</v>
      </c>
      <c r="H23" s="30">
        <f>'BdP_Series Longas'!B43*1000</f>
        <v>30911100</v>
      </c>
      <c r="I23" s="38">
        <f>'BdP_Series Longas'!F43</f>
        <v>72.635072837912588</v>
      </c>
      <c r="J23" s="30">
        <f>'BdP_Series Longas'!C43*1000</f>
        <v>141277800</v>
      </c>
    </row>
    <row r="24" spans="1:10" ht="20.100000000000001" customHeight="1" x14ac:dyDescent="0.25">
      <c r="A24" s="22">
        <v>1997</v>
      </c>
      <c r="B24" s="29">
        <f>IF(SUM('Aeroportuárias Cor NUTS II Tab'!B24)=0,"",'Aeroportuárias Cor NUTS II Tab'!B24/'BdP_Series Longas'!$F44*100)</f>
        <v>1458.6666718557258</v>
      </c>
      <c r="C24" s="30" t="str">
        <f>IF(SUM('Aeroportuárias Cor NUTS II Tab'!C24)=0,"",'Aeroportuárias Cor NUTS II Tab'!C24/'BdP_Series Longas'!$F44*100)</f>
        <v/>
      </c>
      <c r="D24" s="30">
        <f>IF(SUM('Aeroportuárias Cor NUTS II Tab'!D24)=0,"",'Aeroportuárias Cor NUTS II Tab'!D24/'BdP_Series Longas'!$F44*100)</f>
        <v>48496.432594480699</v>
      </c>
      <c r="E24" s="30" t="str">
        <f>IF(SUM('Aeroportuárias Cor NUTS II Tab'!E24)=0,"",'Aeroportuárias Cor NUTS II Tab'!E24/'BdP_Series Longas'!$F44*100)</f>
        <v/>
      </c>
      <c r="F24" s="30">
        <f>IF(SUM('Aeroportuárias Cor NUTS II Tab'!F24)=0,"",'Aeroportuárias Cor NUTS II Tab'!F24/'BdP_Series Longas'!$F44*100)</f>
        <v>2082.6986304338543</v>
      </c>
      <c r="G24" s="30">
        <f>IF(SUM('Aeroportuárias Cor NUTS II Tab'!G24)=0,"",'Aeroportuárias Cor NUTS II Tab'!G24/'BdP_Series Longas'!$F44*100)</f>
        <v>52037.79789677028</v>
      </c>
      <c r="H24" s="30">
        <f>'BdP_Series Longas'!B44*1000</f>
        <v>35318200</v>
      </c>
      <c r="I24" s="38">
        <f>'BdP_Series Longas'!F44</f>
        <v>75.304234077614367</v>
      </c>
      <c r="J24" s="30">
        <f>'BdP_Series Longas'!C44*1000</f>
        <v>147531000</v>
      </c>
    </row>
    <row r="25" spans="1:10" ht="20.100000000000001" customHeight="1" x14ac:dyDescent="0.25">
      <c r="A25" s="22">
        <v>1998</v>
      </c>
      <c r="B25" s="29">
        <f>IF(SUM('Aeroportuárias Cor NUTS II Tab'!B25)=0,"",'Aeroportuárias Cor NUTS II Tab'!B25/'BdP_Series Longas'!$F45*100)</f>
        <v>1467.1563682436622</v>
      </c>
      <c r="C25" s="30" t="str">
        <f>IF(SUM('Aeroportuárias Cor NUTS II Tab'!C25)=0,"",'Aeroportuárias Cor NUTS II Tab'!C25/'BdP_Series Longas'!$F45*100)</f>
        <v/>
      </c>
      <c r="D25" s="30">
        <f>IF(SUM('Aeroportuárias Cor NUTS II Tab'!D25)=0,"",'Aeroportuárias Cor NUTS II Tab'!D25/'BdP_Series Longas'!$F45*100)</f>
        <v>70026.913494944587</v>
      </c>
      <c r="E25" s="30" t="str">
        <f>IF(SUM('Aeroportuárias Cor NUTS II Tab'!E25)=0,"",'Aeroportuárias Cor NUTS II Tab'!E25/'BdP_Series Longas'!$F45*100)</f>
        <v/>
      </c>
      <c r="F25" s="30">
        <f>IF(SUM('Aeroportuárias Cor NUTS II Tab'!F25)=0,"",'Aeroportuárias Cor NUTS II Tab'!F25/'BdP_Series Longas'!$F45*100)</f>
        <v>6749.03050188819</v>
      </c>
      <c r="G25" s="30">
        <f>IF(SUM('Aeroportuárias Cor NUTS II Tab'!G25)=0,"",'Aeroportuárias Cor NUTS II Tab'!G25/'BdP_Series Longas'!$F45*100)</f>
        <v>78243.100365076447</v>
      </c>
      <c r="H25" s="30">
        <f>'BdP_Series Longas'!B45*1000</f>
        <v>39464700</v>
      </c>
      <c r="I25" s="38">
        <f>'BdP_Series Longas'!F45</f>
        <v>77.146665247677049</v>
      </c>
      <c r="J25" s="30">
        <f>'BdP_Series Longas'!C45*1000</f>
        <v>154600400</v>
      </c>
    </row>
    <row r="26" spans="1:10" ht="20.100000000000001" customHeight="1" x14ac:dyDescent="0.25">
      <c r="A26" s="22">
        <v>1999</v>
      </c>
      <c r="B26" s="29">
        <f>IF(SUM('Aeroportuárias Cor NUTS II Tab'!B26)=0,"",'Aeroportuárias Cor NUTS II Tab'!B26/'BdP_Series Longas'!$F46*100)</f>
        <v>3626.4355358518264</v>
      </c>
      <c r="C26" s="30" t="str">
        <f>IF(SUM('Aeroportuárias Cor NUTS II Tab'!C26)=0,"",'Aeroportuárias Cor NUTS II Tab'!C26/'BdP_Series Longas'!$F46*100)</f>
        <v/>
      </c>
      <c r="D26" s="30">
        <f>IF(SUM('Aeroportuárias Cor NUTS II Tab'!D26)=0,"",'Aeroportuárias Cor NUTS II Tab'!D26/'BdP_Series Longas'!$F46*100)</f>
        <v>14239.744891052456</v>
      </c>
      <c r="E26" s="30" t="str">
        <f>IF(SUM('Aeroportuárias Cor NUTS II Tab'!E26)=0,"",'Aeroportuárias Cor NUTS II Tab'!E26/'BdP_Series Longas'!$F46*100)</f>
        <v/>
      </c>
      <c r="F26" s="30">
        <f>IF(SUM('Aeroportuárias Cor NUTS II Tab'!F26)=0,"",'Aeroportuárias Cor NUTS II Tab'!F26/'BdP_Series Longas'!$F46*100)</f>
        <v>8540.1382886671636</v>
      </c>
      <c r="G26" s="30">
        <f>IF(SUM('Aeroportuárias Cor NUTS II Tab'!G26)=0,"",'Aeroportuárias Cor NUTS II Tab'!G26/'BdP_Series Longas'!$F46*100)</f>
        <v>26406.318715571444</v>
      </c>
      <c r="H26" s="30">
        <f>'BdP_Series Longas'!B46*1000</f>
        <v>41863800</v>
      </c>
      <c r="I26" s="38">
        <f>'BdP_Series Longas'!F46</f>
        <v>78.814632212078223</v>
      </c>
      <c r="J26" s="30">
        <f>'BdP_Series Longas'!C46*1000</f>
        <v>160611600</v>
      </c>
    </row>
    <row r="27" spans="1:10" ht="20.100000000000001" customHeight="1" x14ac:dyDescent="0.25">
      <c r="A27" s="22">
        <v>2000</v>
      </c>
      <c r="B27" s="29">
        <f>IF(SUM('Aeroportuárias Cor NUTS II Tab'!B27)=0,"",'Aeroportuárias Cor NUTS II Tab'!B27/'BdP_Series Longas'!$F47*100)</f>
        <v>12613.996096888277</v>
      </c>
      <c r="C27" s="30" t="str">
        <f>IF(SUM('Aeroportuárias Cor NUTS II Tab'!C27)=0,"",'Aeroportuárias Cor NUTS II Tab'!C27/'BdP_Series Longas'!$F47*100)</f>
        <v/>
      </c>
      <c r="D27" s="30">
        <f>IF(SUM('Aeroportuárias Cor NUTS II Tab'!D27)=0,"",'Aeroportuárias Cor NUTS II Tab'!D27/'BdP_Series Longas'!$F47*100)</f>
        <v>20188.074578282307</v>
      </c>
      <c r="E27" s="30" t="str">
        <f>IF(SUM('Aeroportuárias Cor NUTS II Tab'!E27)=0,"",'Aeroportuárias Cor NUTS II Tab'!E27/'BdP_Series Longas'!$F47*100)</f>
        <v/>
      </c>
      <c r="F27" s="30">
        <f>IF(SUM('Aeroportuárias Cor NUTS II Tab'!F27)=0,"",'Aeroportuárias Cor NUTS II Tab'!F27/'BdP_Series Longas'!$F47*100)</f>
        <v>19733.373023666118</v>
      </c>
      <c r="G27" s="30">
        <f>IF(SUM('Aeroportuárias Cor NUTS II Tab'!G27)=0,"",'Aeroportuárias Cor NUTS II Tab'!G27/'BdP_Series Longas'!$F47*100)</f>
        <v>52535.443698836694</v>
      </c>
      <c r="H27" s="30">
        <f>'BdP_Series Longas'!B47*1000</f>
        <v>43568000</v>
      </c>
      <c r="I27" s="38">
        <f>'BdP_Series Longas'!F47</f>
        <v>82.535576569959602</v>
      </c>
      <c r="J27" s="30">
        <f>'BdP_Series Longas'!C47*1000</f>
        <v>166694700</v>
      </c>
    </row>
    <row r="28" spans="1:10" ht="20.100000000000001" customHeight="1" x14ac:dyDescent="0.25">
      <c r="A28" s="22">
        <v>2001</v>
      </c>
      <c r="B28" s="29">
        <f>IF(SUM('Aeroportuárias Cor NUTS II Tab'!B28)=0,"",'Aeroportuárias Cor NUTS II Tab'!B28/'BdP_Series Longas'!$F48*100)</f>
        <v>80085.478576674446</v>
      </c>
      <c r="C28" s="30" t="str">
        <f>IF(SUM('Aeroportuárias Cor NUTS II Tab'!C28)=0,"",'Aeroportuárias Cor NUTS II Tab'!C28/'BdP_Series Longas'!$F48*100)</f>
        <v/>
      </c>
      <c r="D28" s="30">
        <f>IF(SUM('Aeroportuárias Cor NUTS II Tab'!D28)=0,"",'Aeroportuárias Cor NUTS II Tab'!D28/'BdP_Series Longas'!$F48*100)</f>
        <v>10273.68014720718</v>
      </c>
      <c r="E28" s="30" t="str">
        <f>IF(SUM('Aeroportuárias Cor NUTS II Tab'!E28)=0,"",'Aeroportuárias Cor NUTS II Tab'!E28/'BdP_Series Longas'!$F48*100)</f>
        <v/>
      </c>
      <c r="F28" s="30">
        <f>IF(SUM('Aeroportuárias Cor NUTS II Tab'!F28)=0,"",'Aeroportuárias Cor NUTS II Tab'!F28/'BdP_Series Longas'!$F48*100)</f>
        <v>41492.319820510544</v>
      </c>
      <c r="G28" s="30">
        <f>IF(SUM('Aeroportuárias Cor NUTS II Tab'!G28)=0,"",'Aeroportuárias Cor NUTS II Tab'!G28/'BdP_Series Longas'!$F48*100)</f>
        <v>131851.47854439216</v>
      </c>
      <c r="H28" s="30">
        <f>'BdP_Series Longas'!B48*1000</f>
        <v>43986900</v>
      </c>
      <c r="I28" s="38">
        <f>'BdP_Series Longas'!F48</f>
        <v>84.50720555438096</v>
      </c>
      <c r="J28" s="30">
        <f>'BdP_Series Longas'!C48*1000</f>
        <v>169934100</v>
      </c>
    </row>
    <row r="29" spans="1:10" ht="20.100000000000001" customHeight="1" x14ac:dyDescent="0.25">
      <c r="A29" s="22">
        <v>2002</v>
      </c>
      <c r="B29" s="29">
        <f>IF(SUM('Aeroportuárias Cor NUTS II Tab'!B29)=0,"",'Aeroportuárias Cor NUTS II Tab'!B29/'BdP_Series Longas'!$F49*100)</f>
        <v>43165.693836136736</v>
      </c>
      <c r="C29" s="30" t="str">
        <f>IF(SUM('Aeroportuárias Cor NUTS II Tab'!C29)=0,"",'Aeroportuárias Cor NUTS II Tab'!C29/'BdP_Series Longas'!$F49*100)</f>
        <v/>
      </c>
      <c r="D29" s="30">
        <f>IF(SUM('Aeroportuárias Cor NUTS II Tab'!D29)=0,"",'Aeroportuárias Cor NUTS II Tab'!D29/'BdP_Series Longas'!$F49*100)</f>
        <v>25813.862051003798</v>
      </c>
      <c r="E29" s="30" t="str">
        <f>IF(SUM('Aeroportuárias Cor NUTS II Tab'!E29)=0,"",'Aeroportuárias Cor NUTS II Tab'!E29/'BdP_Series Longas'!$F49*100)</f>
        <v/>
      </c>
      <c r="F29" s="30">
        <f>IF(SUM('Aeroportuárias Cor NUTS II Tab'!F29)=0,"",'Aeroportuárias Cor NUTS II Tab'!F29/'BdP_Series Longas'!$F49*100)</f>
        <v>13069.507162235484</v>
      </c>
      <c r="G29" s="30">
        <f>IF(SUM('Aeroportuárias Cor NUTS II Tab'!G29)=0,"",'Aeroportuárias Cor NUTS II Tab'!G29/'BdP_Series Longas'!$F49*100)</f>
        <v>82049.063049376011</v>
      </c>
      <c r="H29" s="30">
        <f>'BdP_Series Longas'!B49*1000</f>
        <v>42500400</v>
      </c>
      <c r="I29" s="38">
        <f>'BdP_Series Longas'!F49</f>
        <v>86.72859549557181</v>
      </c>
      <c r="J29" s="30">
        <f>'BdP_Series Longas'!C49*1000</f>
        <v>171240500</v>
      </c>
    </row>
    <row r="30" spans="1:10" ht="20.100000000000001" customHeight="1" x14ac:dyDescent="0.25">
      <c r="A30" s="22">
        <v>2003</v>
      </c>
      <c r="B30" s="29">
        <f>IF(SUM('Aeroportuárias Cor NUTS II Tab'!B30)=0,"",'Aeroportuárias Cor NUTS II Tab'!B30/'BdP_Series Longas'!$F50*100)</f>
        <v>34551.123551378172</v>
      </c>
      <c r="C30" s="30" t="str">
        <f>IF(SUM('Aeroportuárias Cor NUTS II Tab'!C30)=0,"",'Aeroportuárias Cor NUTS II Tab'!C30/'BdP_Series Longas'!$F50*100)</f>
        <v/>
      </c>
      <c r="D30" s="30">
        <f>IF(SUM('Aeroportuárias Cor NUTS II Tab'!D30)=0,"",'Aeroportuárias Cor NUTS II Tab'!D30/'BdP_Series Longas'!$F50*100)</f>
        <v>17480.432765506233</v>
      </c>
      <c r="E30" s="30" t="str">
        <f>IF(SUM('Aeroportuárias Cor NUTS II Tab'!E30)=0,"",'Aeroportuárias Cor NUTS II Tab'!E30/'BdP_Series Longas'!$F50*100)</f>
        <v/>
      </c>
      <c r="F30" s="30">
        <f>IF(SUM('Aeroportuárias Cor NUTS II Tab'!F30)=0,"",'Aeroportuárias Cor NUTS II Tab'!F30/'BdP_Series Longas'!$F50*100)</f>
        <v>9674.9048044396568</v>
      </c>
      <c r="G30" s="30">
        <f>IF(SUM('Aeroportuárias Cor NUTS II Tab'!G30)=0,"",'Aeroportuárias Cor NUTS II Tab'!G30/'BdP_Series Longas'!$F50*100)</f>
        <v>61706.461121324057</v>
      </c>
      <c r="H30" s="30">
        <f>'BdP_Series Longas'!B50*1000</f>
        <v>39391300</v>
      </c>
      <c r="I30" s="38">
        <f>'BdP_Series Longas'!F50</f>
        <v>88.104226060069095</v>
      </c>
      <c r="J30" s="30">
        <f>'BdP_Series Longas'!C50*1000</f>
        <v>169640800</v>
      </c>
    </row>
    <row r="31" spans="1:10" ht="20.100000000000001" customHeight="1" x14ac:dyDescent="0.25">
      <c r="A31" s="22">
        <v>2004</v>
      </c>
      <c r="B31" s="29">
        <f>IF(SUM('Aeroportuárias Cor NUTS II Tab'!B31)=0,"",'Aeroportuárias Cor NUTS II Tab'!B31/'BdP_Series Longas'!$F51*100)</f>
        <v>135420.8658748015</v>
      </c>
      <c r="C31" s="30" t="str">
        <f>IF(SUM('Aeroportuárias Cor NUTS II Tab'!C31)=0,"",'Aeroportuárias Cor NUTS II Tab'!C31/'BdP_Series Longas'!$F51*100)</f>
        <v/>
      </c>
      <c r="D31" s="30">
        <f>IF(SUM('Aeroportuárias Cor NUTS II Tab'!D31)=0,"",'Aeroportuárias Cor NUTS II Tab'!D31/'BdP_Series Longas'!$F51*100)</f>
        <v>19076.759332095222</v>
      </c>
      <c r="E31" s="30" t="str">
        <f>IF(SUM('Aeroportuárias Cor NUTS II Tab'!E31)=0,"",'Aeroportuárias Cor NUTS II Tab'!E31/'BdP_Series Longas'!$F51*100)</f>
        <v/>
      </c>
      <c r="F31" s="30">
        <f>IF(SUM('Aeroportuárias Cor NUTS II Tab'!F31)=0,"",'Aeroportuárias Cor NUTS II Tab'!F31/'BdP_Series Longas'!$F51*100)</f>
        <v>5843.2120474221356</v>
      </c>
      <c r="G31" s="30">
        <f>IF(SUM('Aeroportuárias Cor NUTS II Tab'!G31)=0,"",'Aeroportuárias Cor NUTS II Tab'!G31/'BdP_Series Longas'!$F51*100)</f>
        <v>160340.83725431885</v>
      </c>
      <c r="H31" s="30">
        <f>'BdP_Series Longas'!B51*1000</f>
        <v>39448100</v>
      </c>
      <c r="I31" s="38">
        <f>'BdP_Series Longas'!F51</f>
        <v>90.36125947764279</v>
      </c>
      <c r="J31" s="30">
        <f>'BdP_Series Longas'!C51*1000</f>
        <v>172714000</v>
      </c>
    </row>
    <row r="32" spans="1:10" ht="20.100000000000001" customHeight="1" x14ac:dyDescent="0.25">
      <c r="A32" s="22">
        <v>2005</v>
      </c>
      <c r="B32" s="29">
        <f>IF(SUM('Aeroportuárias Cor NUTS II Tab'!B32)=0,"",'Aeroportuárias Cor NUTS II Tab'!B32/'BdP_Series Longas'!$F52*100)</f>
        <v>101925.08232568421</v>
      </c>
      <c r="C32" s="30" t="str">
        <f>IF(SUM('Aeroportuárias Cor NUTS II Tab'!C32)=0,"",'Aeroportuárias Cor NUTS II Tab'!C32/'BdP_Series Longas'!$F52*100)</f>
        <v/>
      </c>
      <c r="D32" s="30">
        <f>IF(SUM('Aeroportuárias Cor NUTS II Tab'!D32)=0,"",'Aeroportuárias Cor NUTS II Tab'!D32/'BdP_Series Longas'!$F52*100)</f>
        <v>17970.7433216809</v>
      </c>
      <c r="E32" s="30" t="str">
        <f>IF(SUM('Aeroportuárias Cor NUTS II Tab'!E32)=0,"",'Aeroportuárias Cor NUTS II Tab'!E32/'BdP_Series Longas'!$F52*100)</f>
        <v/>
      </c>
      <c r="F32" s="30">
        <f>IF(SUM('Aeroportuárias Cor NUTS II Tab'!F32)=0,"",'Aeroportuárias Cor NUTS II Tab'!F32/'BdP_Series Longas'!$F52*100)</f>
        <v>6847.5880686702312</v>
      </c>
      <c r="G32" s="30">
        <f>IF(SUM('Aeroportuárias Cor NUTS II Tab'!G32)=0,"",'Aeroportuárias Cor NUTS II Tab'!G32/'BdP_Series Longas'!$F52*100)</f>
        <v>126743.41371603534</v>
      </c>
      <c r="H32" s="30">
        <f>'BdP_Series Longas'!B52*1000</f>
        <v>39485100</v>
      </c>
      <c r="I32" s="38">
        <f>'BdP_Series Longas'!F52</f>
        <v>92.806400389007493</v>
      </c>
      <c r="J32" s="30">
        <f>'BdP_Series Longas'!C52*1000</f>
        <v>174038300</v>
      </c>
    </row>
    <row r="33" spans="1:10" ht="20.100000000000001" customHeight="1" x14ac:dyDescent="0.25">
      <c r="A33" s="22">
        <v>2006</v>
      </c>
      <c r="B33" s="29">
        <f>IF(SUM('Aeroportuárias Cor NUTS II Tab'!B33)=0,"",'Aeroportuárias Cor NUTS II Tab'!B33/'BdP_Series Longas'!$F53*100)</f>
        <v>61130.62445030782</v>
      </c>
      <c r="C33" s="30" t="str">
        <f>IF(SUM('Aeroportuárias Cor NUTS II Tab'!C33)=0,"",'Aeroportuárias Cor NUTS II Tab'!C33/'BdP_Series Longas'!$F53*100)</f>
        <v/>
      </c>
      <c r="D33" s="30">
        <f>IF(SUM('Aeroportuárias Cor NUTS II Tab'!D33)=0,"",'Aeroportuárias Cor NUTS II Tab'!D33/'BdP_Series Longas'!$F53*100)</f>
        <v>15580.941072999118</v>
      </c>
      <c r="E33" s="30">
        <f>IF(SUM('Aeroportuárias Cor NUTS II Tab'!E33)=0,"",'Aeroportuárias Cor NUTS II Tab'!E33/'BdP_Series Longas'!$F53*100)</f>
        <v>891.20115215479314</v>
      </c>
      <c r="F33" s="30">
        <f>IF(SUM('Aeroportuárias Cor NUTS II Tab'!F33)=0,"",'Aeroportuárias Cor NUTS II Tab'!F33/'BdP_Series Longas'!$F53*100)</f>
        <v>8014.9692172383457</v>
      </c>
      <c r="G33" s="30">
        <f>IF(SUM('Aeroportuárias Cor NUTS II Tab'!G33)=0,"",'Aeroportuárias Cor NUTS II Tab'!G33/'BdP_Series Longas'!$F53*100)</f>
        <v>85617.73589270009</v>
      </c>
      <c r="H33" s="30">
        <f>'BdP_Series Longas'!B53*1000</f>
        <v>39151000</v>
      </c>
      <c r="I33" s="38">
        <f>'BdP_Series Longas'!F53</f>
        <v>95.546218487394967</v>
      </c>
      <c r="J33" s="30">
        <f>'BdP_Series Longas'!C53*1000</f>
        <v>176741200</v>
      </c>
    </row>
    <row r="34" spans="1:10" ht="20.100000000000001" customHeight="1" x14ac:dyDescent="0.25">
      <c r="A34" s="22">
        <v>2007</v>
      </c>
      <c r="B34" s="29">
        <f>IF(SUM('Aeroportuárias Cor NUTS II Tab'!B34)=0,"",'Aeroportuárias Cor NUTS II Tab'!B34/'BdP_Series Longas'!$F54*100)</f>
        <v>11043.201971242574</v>
      </c>
      <c r="C34" s="30" t="str">
        <f>IF(SUM('Aeroportuárias Cor NUTS II Tab'!C34)=0,"",'Aeroportuárias Cor NUTS II Tab'!C34/'BdP_Series Longas'!$F54*100)</f>
        <v/>
      </c>
      <c r="D34" s="30">
        <f>IF(SUM('Aeroportuárias Cor NUTS II Tab'!D34)=0,"",'Aeroportuárias Cor NUTS II Tab'!D34/'BdP_Series Longas'!$F54*100)</f>
        <v>51782.916582165533</v>
      </c>
      <c r="E34" s="30">
        <f>IF(SUM('Aeroportuárias Cor NUTS II Tab'!E34)=0,"",'Aeroportuárias Cor NUTS II Tab'!E34/'BdP_Series Longas'!$F54*100)</f>
        <v>5298.9748637469847</v>
      </c>
      <c r="F34" s="30">
        <f>IF(SUM('Aeroportuárias Cor NUTS II Tab'!F34)=0,"",'Aeroportuárias Cor NUTS II Tab'!F34/'BdP_Series Longas'!$F54*100)</f>
        <v>5205.4084903364501</v>
      </c>
      <c r="G34" s="30">
        <f>IF(SUM('Aeroportuárias Cor NUTS II Tab'!G34)=0,"",'Aeroportuárias Cor NUTS II Tab'!G34/'BdP_Series Longas'!$F54*100)</f>
        <v>73330.501907491547</v>
      </c>
      <c r="H34" s="30">
        <f>'BdP_Series Longas'!B54*1000</f>
        <v>40365400</v>
      </c>
      <c r="I34" s="38">
        <f>'BdP_Series Longas'!F54</f>
        <v>97.725279571117824</v>
      </c>
      <c r="J34" s="30">
        <f>'BdP_Series Longas'!C54*1000</f>
        <v>181145600</v>
      </c>
    </row>
    <row r="35" spans="1:10" ht="20.100000000000001" customHeight="1" x14ac:dyDescent="0.25">
      <c r="A35" s="22">
        <v>2008</v>
      </c>
      <c r="B35" s="29">
        <f>IF(SUM('Aeroportuárias Cor NUTS II Tab'!B35)=0,"",'Aeroportuárias Cor NUTS II Tab'!B35/'BdP_Series Longas'!$F55*100)</f>
        <v>7644.6006697608855</v>
      </c>
      <c r="C35" s="30" t="str">
        <f>IF(SUM('Aeroportuárias Cor NUTS II Tab'!C35)=0,"",'Aeroportuárias Cor NUTS II Tab'!C35/'BdP_Series Longas'!$F55*100)</f>
        <v/>
      </c>
      <c r="D35" s="30">
        <f>IF(SUM('Aeroportuárias Cor NUTS II Tab'!D35)=0,"",'Aeroportuárias Cor NUTS II Tab'!D35/'BdP_Series Longas'!$F55*100)</f>
        <v>100774.24416896777</v>
      </c>
      <c r="E35" s="30">
        <f>IF(SUM('Aeroportuárias Cor NUTS II Tab'!E35)=0,"",'Aeroportuárias Cor NUTS II Tab'!E35/'BdP_Series Longas'!$F55*100)</f>
        <v>11585.806876916751</v>
      </c>
      <c r="F35" s="30">
        <f>IF(SUM('Aeroportuárias Cor NUTS II Tab'!F35)=0,"",'Aeroportuárias Cor NUTS II Tab'!F35/'BdP_Series Longas'!$F55*100)</f>
        <v>12109.57111803067</v>
      </c>
      <c r="G35" s="30">
        <f>IF(SUM('Aeroportuárias Cor NUTS II Tab'!G35)=0,"",'Aeroportuárias Cor NUTS II Tab'!G35/'BdP_Series Longas'!$F55*100)</f>
        <v>132114.22283367606</v>
      </c>
      <c r="H35" s="30">
        <f>'BdP_Series Longas'!B55*1000</f>
        <v>40514400</v>
      </c>
      <c r="I35" s="38">
        <f>'BdP_Series Longas'!F55</f>
        <v>100.82933475505004</v>
      </c>
      <c r="J35" s="30">
        <f>'BdP_Series Longas'!C55*1000</f>
        <v>181506600</v>
      </c>
    </row>
    <row r="36" spans="1:10" ht="20.100000000000001" customHeight="1" x14ac:dyDescent="0.25">
      <c r="A36" s="22">
        <v>2009</v>
      </c>
      <c r="B36" s="29">
        <f>IF(SUM('Aeroportuárias Cor NUTS II Tab'!B36)=0,"",'Aeroportuárias Cor NUTS II Tab'!B36/'BdP_Series Longas'!$F56*100)</f>
        <v>14027.549397954015</v>
      </c>
      <c r="C36" s="30" t="str">
        <f>IF(SUM('Aeroportuárias Cor NUTS II Tab'!C36)=0,"",'Aeroportuárias Cor NUTS II Tab'!C36/'BdP_Series Longas'!$F56*100)</f>
        <v/>
      </c>
      <c r="D36" s="30">
        <f>IF(SUM('Aeroportuárias Cor NUTS II Tab'!D36)=0,"",'Aeroportuárias Cor NUTS II Tab'!D36/'BdP_Series Longas'!$F56*100)</f>
        <v>112088.81488930515</v>
      </c>
      <c r="E36" s="30">
        <f>IF(SUM('Aeroportuárias Cor NUTS II Tab'!E36)=0,"",'Aeroportuárias Cor NUTS II Tab'!E36/'BdP_Series Longas'!$F56*100)</f>
        <v>10513.49487898175</v>
      </c>
      <c r="F36" s="30">
        <f>IF(SUM('Aeroportuárias Cor NUTS II Tab'!F36)=0,"",'Aeroportuárias Cor NUTS II Tab'!F36/'BdP_Series Longas'!$F56*100)</f>
        <v>15868.286815354601</v>
      </c>
      <c r="G36" s="30">
        <f>IF(SUM('Aeroportuárias Cor NUTS II Tab'!G36)=0,"",'Aeroportuárias Cor NUTS II Tab'!G36/'BdP_Series Longas'!$F56*100)</f>
        <v>152498.1459815955</v>
      </c>
      <c r="H36" s="30">
        <f>'BdP_Series Longas'!B56*1000</f>
        <v>37447300</v>
      </c>
      <c r="I36" s="38">
        <f>'BdP_Series Longas'!F56</f>
        <v>99.090722161544349</v>
      </c>
      <c r="J36" s="30">
        <f>'BdP_Series Longas'!C56*1000</f>
        <v>176101200</v>
      </c>
    </row>
    <row r="37" spans="1:10" ht="20.100000000000001" customHeight="1" x14ac:dyDescent="0.25">
      <c r="A37" s="22">
        <v>2010</v>
      </c>
      <c r="B37" s="29">
        <f>IF(SUM('Aeroportuárias Cor NUTS II Tab'!B37)=0,"",'Aeroportuárias Cor NUTS II Tab'!B37/'BdP_Series Longas'!$F57*100)</f>
        <v>9496.2429821022979</v>
      </c>
      <c r="C37" s="30" t="str">
        <f>IF(SUM('Aeroportuárias Cor NUTS II Tab'!C37)=0,"",'Aeroportuárias Cor NUTS II Tab'!C37/'BdP_Series Longas'!$F57*100)</f>
        <v/>
      </c>
      <c r="D37" s="30">
        <f>IF(SUM('Aeroportuárias Cor NUTS II Tab'!D37)=0,"",'Aeroportuárias Cor NUTS II Tab'!D37/'BdP_Series Longas'!$F57*100)</f>
        <v>82288.721441779009</v>
      </c>
      <c r="E37" s="30" t="str">
        <f>IF(SUM('Aeroportuárias Cor NUTS II Tab'!E37)=0,"",'Aeroportuárias Cor NUTS II Tab'!E37/'BdP_Series Longas'!$F57*100)</f>
        <v/>
      </c>
      <c r="F37" s="30">
        <f>IF(SUM('Aeroportuárias Cor NUTS II Tab'!F37)=0,"",'Aeroportuárias Cor NUTS II Tab'!F37/'BdP_Series Longas'!$F57*100)</f>
        <v>17266.170219044503</v>
      </c>
      <c r="G37" s="30">
        <f>IF(SUM('Aeroportuárias Cor NUTS II Tab'!G37)=0,"",'Aeroportuárias Cor NUTS II Tab'!G37/'BdP_Series Longas'!$F57*100)</f>
        <v>109051.13464292581</v>
      </c>
      <c r="H37" s="30">
        <f>'BdP_Series Longas'!B57*1000</f>
        <v>37094900</v>
      </c>
      <c r="I37" s="38">
        <f>'BdP_Series Longas'!F57</f>
        <v>99.576222068262737</v>
      </c>
      <c r="J37" s="30">
        <f>'BdP_Series Longas'!C57*1000</f>
        <v>179444800</v>
      </c>
    </row>
    <row r="38" spans="1:10" ht="20.100000000000001" customHeight="1" x14ac:dyDescent="0.25">
      <c r="A38" s="22">
        <v>2011</v>
      </c>
      <c r="B38" s="29">
        <f>IF(SUM('Aeroportuárias Cor NUTS II Tab'!B38)=0,"",'Aeroportuárias Cor NUTS II Tab'!B38/'BdP_Series Longas'!$F58*100)</f>
        <v>10802</v>
      </c>
      <c r="C38" s="30" t="str">
        <f>IF(SUM('Aeroportuárias Cor NUTS II Tab'!C38)=0,"",'Aeroportuárias Cor NUTS II Tab'!C38/'BdP_Series Longas'!$F58*100)</f>
        <v/>
      </c>
      <c r="D38" s="30">
        <f>IF(SUM('Aeroportuárias Cor NUTS II Tab'!D38)=0,"",'Aeroportuárias Cor NUTS II Tab'!D38/'BdP_Series Longas'!$F58*100)</f>
        <v>46281</v>
      </c>
      <c r="E38" s="30">
        <f>IF(SUM('Aeroportuárias Cor NUTS II Tab'!E38)=0,"",'Aeroportuárias Cor NUTS II Tab'!E38/'BdP_Series Longas'!$F58*100)</f>
        <v>1197</v>
      </c>
      <c r="F38" s="30">
        <f>IF(SUM('Aeroportuárias Cor NUTS II Tab'!F38)=0,"",'Aeroportuárias Cor NUTS II Tab'!F38/'BdP_Series Longas'!$F58*100)</f>
        <v>21634</v>
      </c>
      <c r="G38" s="30">
        <f>IF(SUM('Aeroportuárias Cor NUTS II Tab'!G38)=0,"",'Aeroportuárias Cor NUTS II Tab'!G38/'BdP_Series Longas'!$F58*100)</f>
        <v>79914</v>
      </c>
      <c r="H38" s="30">
        <f>'BdP_Series Longas'!B58*1000</f>
        <v>32451800</v>
      </c>
      <c r="I38" s="38">
        <f>'BdP_Series Longas'!F58</f>
        <v>100</v>
      </c>
      <c r="J38" s="30">
        <f>'BdP_Series Longas'!C58*1000</f>
        <v>176166600</v>
      </c>
    </row>
    <row r="39" spans="1:10" ht="20.100000000000001" customHeight="1" x14ac:dyDescent="0.25">
      <c r="A39" s="22">
        <v>2012</v>
      </c>
      <c r="B39" s="29">
        <f>IF(SUM('Aeroportuárias Cor NUTS II Tab'!B39)=0,"",'Aeroportuárias Cor NUTS II Tab'!B39/'BdP_Series Longas'!$F59*100)</f>
        <v>5021.5812462507502</v>
      </c>
      <c r="C39" s="30" t="str">
        <f>IF(SUM('Aeroportuárias Cor NUTS II Tab'!C39)=0,"",'Aeroportuárias Cor NUTS II Tab'!C39/'BdP_Series Longas'!$F59*100)</f>
        <v/>
      </c>
      <c r="D39" s="30">
        <f>IF(SUM('Aeroportuárias Cor NUTS II Tab'!D39)=0,"",'Aeroportuárias Cor NUTS II Tab'!D39/'BdP_Series Longas'!$F59*100)</f>
        <v>38571.830736352727</v>
      </c>
      <c r="E39" s="30">
        <f>IF(SUM('Aeroportuárias Cor NUTS II Tab'!E39)=0,"",'Aeroportuárias Cor NUTS II Tab'!E39/'BdP_Series Longas'!$F59*100)</f>
        <v>940.40521520695859</v>
      </c>
      <c r="F39" s="30">
        <f>IF(SUM('Aeroportuárias Cor NUTS II Tab'!F39)=0,"",'Aeroportuárias Cor NUTS II Tab'!F39/'BdP_Series Longas'!$F59*100)</f>
        <v>13790.580901319738</v>
      </c>
      <c r="G39" s="30">
        <f>IF(SUM('Aeroportuárias Cor NUTS II Tab'!G39)=0,"",'Aeroportuárias Cor NUTS II Tab'!G39/'BdP_Series Longas'!$F59*100)</f>
        <v>58324.39809913018</v>
      </c>
      <c r="H39" s="30">
        <f>'BdP_Series Longas'!B59*1000</f>
        <v>27057700</v>
      </c>
      <c r="I39" s="38">
        <f>'BdP_Series Longas'!F59</f>
        <v>98.574527768435601</v>
      </c>
      <c r="J39" s="30">
        <f>'BdP_Series Longas'!C59*1000</f>
        <v>169070100</v>
      </c>
    </row>
    <row r="40" spans="1:10" ht="20.100000000000001" customHeight="1" x14ac:dyDescent="0.25">
      <c r="A40" s="22">
        <v>2013</v>
      </c>
      <c r="B40" s="29">
        <f>IF(SUM('Aeroportuárias Cor NUTS II Tab'!B40)=0,"",'Aeroportuárias Cor NUTS II Tab'!B40/'BdP_Series Longas'!$F60*100)</f>
        <v>2485.810780837513</v>
      </c>
      <c r="C40" s="30" t="str">
        <f>IF(SUM('Aeroportuárias Cor NUTS II Tab'!C40)=0,"",'Aeroportuárias Cor NUTS II Tab'!C40/'BdP_Series Longas'!$F60*100)</f>
        <v/>
      </c>
      <c r="D40" s="30">
        <f>IF(SUM('Aeroportuárias Cor NUTS II Tab'!D40)=0,"",'Aeroportuárias Cor NUTS II Tab'!D40/'BdP_Series Longas'!$F60*100)</f>
        <v>37723.776848976988</v>
      </c>
      <c r="E40" s="30">
        <f>IF(SUM('Aeroportuárias Cor NUTS II Tab'!E40)=0,"",'Aeroportuárias Cor NUTS II Tab'!E40/'BdP_Series Longas'!$F60*100)</f>
        <v>219.85936629249264</v>
      </c>
      <c r="F40" s="30">
        <f>IF(SUM('Aeroportuárias Cor NUTS II Tab'!F40)=0,"",'Aeroportuárias Cor NUTS II Tab'!F40/'BdP_Series Longas'!$F60*100)</f>
        <v>9511.6008990207793</v>
      </c>
      <c r="G40" s="30">
        <f>IF(SUM('Aeroportuárias Cor NUTS II Tab'!G40)=0,"",'Aeroportuárias Cor NUTS II Tab'!G40/'BdP_Series Longas'!$F60*100)</f>
        <v>49941.047895127776</v>
      </c>
      <c r="H40" s="30">
        <f>'BdP_Series Longas'!B60*1000</f>
        <v>25689800</v>
      </c>
      <c r="I40" s="38">
        <f>'BdP_Series Longas'!F60</f>
        <v>97.789784272357124</v>
      </c>
      <c r="J40" s="30">
        <f>'BdP_Series Longas'!C60*1000</f>
        <v>167159400</v>
      </c>
    </row>
    <row r="41" spans="1:10" ht="20.100000000000001" customHeight="1" x14ac:dyDescent="0.25">
      <c r="A41" s="22">
        <v>2014</v>
      </c>
      <c r="B41" s="29">
        <f>IF(SUM('Aeroportuárias Cor NUTS II Tab'!B41)=0,"",'Aeroportuárias Cor NUTS II Tab'!B41/'BdP_Series Longas'!$F61*100)</f>
        <v>2975.3398560425276</v>
      </c>
      <c r="C41" s="30" t="str">
        <f>IF(SUM('Aeroportuárias Cor NUTS II Tab'!C41)=0,"",'Aeroportuárias Cor NUTS II Tab'!C41/'BdP_Series Longas'!$F61*100)</f>
        <v/>
      </c>
      <c r="D41" s="30">
        <f>IF(SUM('Aeroportuárias Cor NUTS II Tab'!D41)=0,"",'Aeroportuárias Cor NUTS II Tab'!D41/'BdP_Series Longas'!$F61*100)</f>
        <v>20507.604264400597</v>
      </c>
      <c r="E41" s="30">
        <f>IF(SUM('Aeroportuárias Cor NUTS II Tab'!E41)=0,"",'Aeroportuárias Cor NUTS II Tab'!E41/'BdP_Series Longas'!$F61*100)</f>
        <v>83.018438973284447</v>
      </c>
      <c r="F41" s="30">
        <f>IF(SUM('Aeroportuárias Cor NUTS II Tab'!F41)=0,"",'Aeroportuárias Cor NUTS II Tab'!F41/'BdP_Series Longas'!$F61*100)</f>
        <v>2957.9162330481345</v>
      </c>
      <c r="G41" s="30">
        <f>IF(SUM('Aeroportuárias Cor NUTS II Tab'!G41)=0,"",'Aeroportuárias Cor NUTS II Tab'!G41/'BdP_Series Longas'!$F61*100)</f>
        <v>26523.878792464548</v>
      </c>
      <c r="H41" s="30">
        <f>'BdP_Series Longas'!B61*1000</f>
        <v>26413700</v>
      </c>
      <c r="I41" s="38">
        <f>'BdP_Series Longas'!F61</f>
        <v>97.568685947065347</v>
      </c>
      <c r="J41" s="30">
        <f>'BdP_Series Longas'!C61*1000</f>
        <v>168673500</v>
      </c>
    </row>
    <row r="42" spans="1:10" ht="20.100000000000001" customHeight="1" x14ac:dyDescent="0.25">
      <c r="A42" s="22">
        <v>2015</v>
      </c>
      <c r="B42" s="29">
        <f>IF(SUM('Aeroportuárias Cor NUTS II Tab'!B42)=0,"",'Aeroportuárias Cor NUTS II Tab'!B42/'BdP_Series Longas'!$F62*100)</f>
        <v>13173.973833215121</v>
      </c>
      <c r="C42" s="30" t="str">
        <f>IF(SUM('Aeroportuárias Cor NUTS II Tab'!C42)=0,"",'Aeroportuárias Cor NUTS II Tab'!C42/'BdP_Series Longas'!$F62*100)</f>
        <v/>
      </c>
      <c r="D42" s="30">
        <f>IF(SUM('Aeroportuárias Cor NUTS II Tab'!D42)=0,"",'Aeroportuárias Cor NUTS II Tab'!D42/'BdP_Series Longas'!$F62*100)</f>
        <v>29211.76903213207</v>
      </c>
      <c r="E42" s="30">
        <f>IF(SUM('Aeroportuárias Cor NUTS II Tab'!E42)=0,"",'Aeroportuárias Cor NUTS II Tab'!E42/'BdP_Series Longas'!$F62*100)</f>
        <v>18.617151148892631</v>
      </c>
      <c r="F42" s="30">
        <f>IF(SUM('Aeroportuárias Cor NUTS II Tab'!F42)=0,"",'Aeroportuárias Cor NUTS II Tab'!F42/'BdP_Series Longas'!$F62*100)</f>
        <v>5097.0104591380896</v>
      </c>
      <c r="G42" s="30">
        <f>IF(SUM('Aeroportuárias Cor NUTS II Tab'!G42)=0,"",'Aeroportuárias Cor NUTS II Tab'!G42/'BdP_Series Longas'!$F62*100)</f>
        <v>47501.370475634169</v>
      </c>
      <c r="H42" s="30">
        <f>'BdP_Series Longas'!B62*1000</f>
        <v>27504700</v>
      </c>
      <c r="I42" s="38">
        <f>'BdP_Series Longas'!F62</f>
        <v>98.069784436841701</v>
      </c>
      <c r="J42" s="30">
        <f>'BdP_Series Longas'!C62*1000</f>
        <v>171126800</v>
      </c>
    </row>
    <row r="43" spans="1:10" ht="3" customHeight="1" thickBot="1" x14ac:dyDescent="0.3">
      <c r="A43" s="24"/>
      <c r="B43" s="24"/>
      <c r="C43" s="24"/>
      <c r="D43" s="24"/>
      <c r="E43" s="24"/>
      <c r="F43" s="24"/>
      <c r="G43" s="24"/>
      <c r="H43" s="24"/>
      <c r="I43" s="24"/>
      <c r="J43" s="24"/>
    </row>
    <row r="44" spans="1:10" ht="78" customHeight="1" x14ac:dyDescent="0.25">
      <c r="A44" s="65" t="s">
        <v>66</v>
      </c>
      <c r="B44" s="65"/>
      <c r="C44" s="65"/>
      <c r="D44" s="65"/>
      <c r="E44" s="65"/>
      <c r="F44" s="65"/>
      <c r="G44" s="65"/>
      <c r="H44" s="65"/>
      <c r="I44" s="65"/>
      <c r="J44" s="65"/>
    </row>
    <row r="45" spans="1:10" ht="54" customHeight="1" x14ac:dyDescent="0.25">
      <c r="A45" s="56" t="s">
        <v>46</v>
      </c>
      <c r="B45" s="56"/>
      <c r="C45" s="56"/>
      <c r="D45" s="56"/>
      <c r="E45" s="56"/>
      <c r="F45" s="56"/>
      <c r="G45" s="56"/>
      <c r="H45" s="56"/>
      <c r="I45" s="56"/>
      <c r="J45" s="56"/>
    </row>
    <row r="46" spans="1:10" x14ac:dyDescent="0.25">
      <c r="A46" s="31"/>
    </row>
  </sheetData>
  <sheetProtection algorithmName="SHA-512" hashValue="MqU/sLvg9NgOD2ZnM2+7UnV03jkr1jBK28wnV6mtMngnAdn+YVmuNFjGstn8rWJmwL3EdOjtHlIaaJP3r2qekA==" saltValue="20PmJabhIJidzw+a+eKLMA==" spinCount="100000" sheet="1" objects="1" scenarios="1" insertHyperlinks="0" autoFilter="0"/>
  <mergeCells count="6">
    <mergeCell ref="A44:J44"/>
    <mergeCell ref="A45:J45"/>
    <mergeCell ref="A1:J1"/>
    <mergeCell ref="A3:A4"/>
    <mergeCell ref="B3:G3"/>
    <mergeCell ref="H3:J3"/>
  </mergeCells>
  <printOptions horizontalCentered="1" verticalCentered="1"/>
  <pageMargins left="0.74803149606299213" right="0.74803149606299213" top="0.98425196850393704" bottom="0.98425196850393704" header="0.51181102362204722" footer="0.51181102362204722"/>
  <pageSetup paperSize="9" scale="69" orientation="portrait" verticalDpi="300" r:id="rId1"/>
  <headerFooter alignWithMargins="0"/>
  <colBreaks count="1" manualBreakCount="1">
    <brk id="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7"/>
  <dimension ref="A1:G68"/>
  <sheetViews>
    <sheetView showGridLines="0" topLeftCell="B1" workbookViewId="0">
      <selection activeCell="I59" sqref="I59"/>
    </sheetView>
  </sheetViews>
  <sheetFormatPr defaultRowHeight="15" x14ac:dyDescent="0.25"/>
  <cols>
    <col min="1" max="5" width="45.7109375" customWidth="1"/>
  </cols>
  <sheetData>
    <row r="1" spans="1:7" s="6" customFormat="1" ht="14.25" x14ac:dyDescent="0.2">
      <c r="A1" s="53" t="s">
        <v>8</v>
      </c>
      <c r="B1" s="54" t="s">
        <v>9</v>
      </c>
      <c r="C1" s="4"/>
      <c r="D1" s="4"/>
      <c r="E1" s="5"/>
    </row>
    <row r="2" spans="1:7" s="6" customFormat="1" thickBot="1" x14ac:dyDescent="0.25">
      <c r="A2" s="48"/>
      <c r="B2" s="50"/>
      <c r="E2" s="7"/>
    </row>
    <row r="3" spans="1:7" s="6" customFormat="1" thickBot="1" x14ac:dyDescent="0.25">
      <c r="A3" s="8"/>
      <c r="E3" s="7"/>
    </row>
    <row r="4" spans="1:7" s="6" customFormat="1" thickBot="1" x14ac:dyDescent="0.25">
      <c r="A4" s="8"/>
      <c r="E4" s="7"/>
    </row>
    <row r="5" spans="1:7" s="6" customFormat="1" ht="14.25" x14ac:dyDescent="0.2">
      <c r="A5" s="44" t="s">
        <v>10</v>
      </c>
      <c r="B5" s="49" t="s">
        <v>11</v>
      </c>
      <c r="C5" s="49" t="s">
        <v>12</v>
      </c>
      <c r="D5" s="49" t="s">
        <v>13</v>
      </c>
      <c r="E5" s="51" t="s">
        <v>14</v>
      </c>
      <c r="F5" s="51" t="s">
        <v>51</v>
      </c>
      <c r="G5" s="51" t="s">
        <v>51</v>
      </c>
    </row>
    <row r="6" spans="1:7" s="6" customFormat="1" thickBot="1" x14ac:dyDescent="0.25">
      <c r="A6" s="48"/>
      <c r="B6" s="50"/>
      <c r="C6" s="50"/>
      <c r="D6" s="50"/>
      <c r="E6" s="52"/>
      <c r="F6" s="52"/>
      <c r="G6" s="52"/>
    </row>
    <row r="7" spans="1:7" s="6" customFormat="1" ht="14.25" x14ac:dyDescent="0.2">
      <c r="A7" s="44" t="s">
        <v>15</v>
      </c>
      <c r="B7" s="49" t="s">
        <v>16</v>
      </c>
      <c r="C7" s="49" t="s">
        <v>17</v>
      </c>
      <c r="D7" s="49" t="s">
        <v>18</v>
      </c>
      <c r="E7" s="51" t="s">
        <v>19</v>
      </c>
      <c r="F7" s="51" t="s">
        <v>50</v>
      </c>
      <c r="G7" s="51" t="s">
        <v>52</v>
      </c>
    </row>
    <row r="8" spans="1:7" s="6" customFormat="1" thickBot="1" x14ac:dyDescent="0.25">
      <c r="A8" s="48"/>
      <c r="B8" s="50"/>
      <c r="C8" s="50"/>
      <c r="D8" s="50"/>
      <c r="E8" s="52"/>
      <c r="F8" s="52"/>
      <c r="G8" s="52"/>
    </row>
    <row r="9" spans="1:7" s="6" customFormat="1" ht="14.25" x14ac:dyDescent="0.2">
      <c r="A9" s="44" t="s">
        <v>20</v>
      </c>
      <c r="B9" s="49" t="s">
        <v>21</v>
      </c>
      <c r="C9" s="49" t="s">
        <v>21</v>
      </c>
      <c r="D9" s="49" t="s">
        <v>21</v>
      </c>
      <c r="E9" s="51" t="s">
        <v>21</v>
      </c>
      <c r="F9" s="51" t="s">
        <v>47</v>
      </c>
      <c r="G9" s="51" t="s">
        <v>47</v>
      </c>
    </row>
    <row r="10" spans="1:7" s="6" customFormat="1" thickBot="1" x14ac:dyDescent="0.25">
      <c r="A10" s="48"/>
      <c r="B10" s="50"/>
      <c r="C10" s="50"/>
      <c r="D10" s="50"/>
      <c r="E10" s="52"/>
      <c r="F10" s="52"/>
      <c r="G10" s="52"/>
    </row>
    <row r="11" spans="1:7" s="6" customFormat="1" ht="14.25" x14ac:dyDescent="0.2">
      <c r="A11" s="44" t="s">
        <v>22</v>
      </c>
      <c r="B11" s="49" t="s">
        <v>23</v>
      </c>
      <c r="C11" s="49" t="s">
        <v>23</v>
      </c>
      <c r="D11" s="49" t="s">
        <v>23</v>
      </c>
      <c r="E11" s="51" t="s">
        <v>23</v>
      </c>
      <c r="F11" s="51" t="s">
        <v>48</v>
      </c>
      <c r="G11" s="51" t="s">
        <v>48</v>
      </c>
    </row>
    <row r="12" spans="1:7" s="6" customFormat="1" thickBot="1" x14ac:dyDescent="0.25">
      <c r="A12" s="48"/>
      <c r="B12" s="50"/>
      <c r="C12" s="50"/>
      <c r="D12" s="50"/>
      <c r="E12" s="52"/>
      <c r="F12" s="52"/>
      <c r="G12" s="52"/>
    </row>
    <row r="13" spans="1:7" s="6" customFormat="1" ht="14.25" x14ac:dyDescent="0.2">
      <c r="A13" s="44" t="s">
        <v>24</v>
      </c>
      <c r="B13" s="49" t="s">
        <v>25</v>
      </c>
      <c r="C13" s="49" t="s">
        <v>25</v>
      </c>
      <c r="D13" s="49" t="s">
        <v>25</v>
      </c>
      <c r="E13" s="51" t="s">
        <v>25</v>
      </c>
      <c r="F13" s="51" t="s">
        <v>49</v>
      </c>
      <c r="G13" s="51" t="s">
        <v>49</v>
      </c>
    </row>
    <row r="14" spans="1:7" s="6" customFormat="1" thickBot="1" x14ac:dyDescent="0.25">
      <c r="A14" s="48"/>
      <c r="B14" s="50"/>
      <c r="C14" s="50"/>
      <c r="D14" s="50"/>
      <c r="E14" s="52"/>
      <c r="F14" s="52"/>
      <c r="G14" s="52"/>
    </row>
    <row r="15" spans="1:7" s="6" customFormat="1" ht="14.25" x14ac:dyDescent="0.2">
      <c r="A15" s="44" t="s">
        <v>26</v>
      </c>
      <c r="B15" s="49" t="s">
        <v>27</v>
      </c>
      <c r="C15" s="49" t="s">
        <v>27</v>
      </c>
      <c r="D15" s="49" t="s">
        <v>28</v>
      </c>
      <c r="E15" s="51" t="s">
        <v>28</v>
      </c>
      <c r="F15" s="51"/>
      <c r="G15" s="51"/>
    </row>
    <row r="16" spans="1:7" s="6" customFormat="1" thickBot="1" x14ac:dyDescent="0.25">
      <c r="A16" s="48"/>
      <c r="B16" s="50"/>
      <c r="C16" s="50"/>
      <c r="D16" s="50"/>
      <c r="E16" s="52"/>
      <c r="F16" s="52"/>
      <c r="G16" s="52"/>
    </row>
    <row r="17" spans="1:7" s="6" customFormat="1" ht="14.25" x14ac:dyDescent="0.2">
      <c r="A17" s="44" t="s">
        <v>29</v>
      </c>
      <c r="B17" s="49" t="s">
        <v>30</v>
      </c>
      <c r="C17" s="49" t="s">
        <v>30</v>
      </c>
      <c r="D17" s="49" t="s">
        <v>30</v>
      </c>
      <c r="E17" s="51" t="s">
        <v>30</v>
      </c>
      <c r="F17" s="51"/>
      <c r="G17" s="51"/>
    </row>
    <row r="18" spans="1:7" s="6" customFormat="1" thickBot="1" x14ac:dyDescent="0.25">
      <c r="A18" s="48"/>
      <c r="B18" s="50"/>
      <c r="C18" s="50"/>
      <c r="D18" s="50"/>
      <c r="E18" s="52"/>
      <c r="F18" s="52"/>
      <c r="G18" s="52"/>
    </row>
    <row r="19" spans="1:7" s="6" customFormat="1" ht="14.25" x14ac:dyDescent="0.2">
      <c r="A19" s="44" t="s">
        <v>31</v>
      </c>
      <c r="B19" s="49" t="s">
        <v>32</v>
      </c>
      <c r="C19" s="49" t="s">
        <v>32</v>
      </c>
      <c r="D19" s="49" t="s">
        <v>32</v>
      </c>
      <c r="E19" s="51" t="s">
        <v>32</v>
      </c>
      <c r="F19" s="51"/>
      <c r="G19" s="51"/>
    </row>
    <row r="20" spans="1:7" s="6" customFormat="1" thickBot="1" x14ac:dyDescent="0.25">
      <c r="A20" s="48"/>
      <c r="B20" s="50"/>
      <c r="C20" s="50"/>
      <c r="D20" s="50"/>
      <c r="E20" s="52"/>
      <c r="F20" s="52"/>
      <c r="G20" s="52"/>
    </row>
    <row r="21" spans="1:7" s="6" customFormat="1" thickBot="1" x14ac:dyDescent="0.25">
      <c r="A21" s="8"/>
      <c r="B21" s="9"/>
      <c r="C21" s="9"/>
      <c r="D21" s="9"/>
      <c r="E21" s="10"/>
      <c r="F21" s="10"/>
      <c r="G21" s="10"/>
    </row>
    <row r="22" spans="1:7" s="6" customFormat="1" thickBot="1" x14ac:dyDescent="0.25">
      <c r="A22" s="8"/>
      <c r="B22" s="9"/>
      <c r="C22" s="9"/>
      <c r="D22" s="9"/>
      <c r="E22" s="10"/>
      <c r="F22" s="10"/>
      <c r="G22" s="10"/>
    </row>
    <row r="23" spans="1:7" s="6" customFormat="1" thickBot="1" x14ac:dyDescent="0.25">
      <c r="A23" s="8"/>
      <c r="B23" s="9"/>
      <c r="C23" s="9"/>
      <c r="D23" s="9"/>
      <c r="E23" s="10"/>
      <c r="F23" s="10"/>
      <c r="G23" s="10"/>
    </row>
    <row r="24" spans="1:7" s="6" customFormat="1" thickBot="1" x14ac:dyDescent="0.25">
      <c r="A24" s="11">
        <v>28490</v>
      </c>
      <c r="B24" s="14">
        <v>16113.4</v>
      </c>
      <c r="C24" s="14">
        <v>72975.199999999997</v>
      </c>
      <c r="D24" s="14">
        <v>1240.8</v>
      </c>
      <c r="E24" s="15">
        <v>4041.2</v>
      </c>
      <c r="F24" s="15">
        <f>D24/B24*100</f>
        <v>7.700423250214107</v>
      </c>
      <c r="G24" s="15">
        <f>E24/C24*100</f>
        <v>5.53777173615146</v>
      </c>
    </row>
    <row r="25" spans="1:7" s="6" customFormat="1" thickBot="1" x14ac:dyDescent="0.25">
      <c r="A25" s="11">
        <v>28855</v>
      </c>
      <c r="B25" s="14">
        <v>15511.9</v>
      </c>
      <c r="C25" s="14">
        <v>77474.399999999994</v>
      </c>
      <c r="D25" s="14">
        <v>1434.8</v>
      </c>
      <c r="E25" s="15">
        <v>4998.6000000000004</v>
      </c>
      <c r="F25" s="15">
        <f t="shared" ref="F25:F62" si="0">D25/B25*100</f>
        <v>9.2496728318258885</v>
      </c>
      <c r="G25" s="15">
        <f t="shared" ref="G25:G62" si="1">E25/C25*100</f>
        <v>6.4519376723149851</v>
      </c>
    </row>
    <row r="26" spans="1:7" s="6" customFormat="1" thickBot="1" x14ac:dyDescent="0.25">
      <c r="A26" s="11">
        <v>29220</v>
      </c>
      <c r="B26" s="14">
        <v>17608</v>
      </c>
      <c r="C26" s="14">
        <v>82975.899999999994</v>
      </c>
      <c r="D26" s="14">
        <v>2052.6999999999998</v>
      </c>
      <c r="E26" s="15">
        <v>6355.7</v>
      </c>
      <c r="F26" s="15">
        <f t="shared" si="0"/>
        <v>11.65776919582008</v>
      </c>
      <c r="G26" s="15">
        <f t="shared" si="1"/>
        <v>7.6596939593303599</v>
      </c>
    </row>
    <row r="27" spans="1:7" s="6" customFormat="1" thickBot="1" x14ac:dyDescent="0.25">
      <c r="A27" s="11">
        <v>29586</v>
      </c>
      <c r="B27" s="14">
        <v>16647.2</v>
      </c>
      <c r="C27" s="14">
        <v>86929.1</v>
      </c>
      <c r="D27" s="14">
        <v>2401.6999999999998</v>
      </c>
      <c r="E27" s="15">
        <v>8260.4</v>
      </c>
      <c r="F27" s="15">
        <f t="shared" si="0"/>
        <v>14.427050795328942</v>
      </c>
      <c r="G27" s="15">
        <f t="shared" si="1"/>
        <v>9.5024565996887098</v>
      </c>
    </row>
    <row r="28" spans="1:7" s="6" customFormat="1" thickBot="1" x14ac:dyDescent="0.25">
      <c r="A28" s="11">
        <v>29951</v>
      </c>
      <c r="B28" s="14">
        <v>19110.599999999999</v>
      </c>
      <c r="C28" s="14">
        <v>88819.6</v>
      </c>
      <c r="D28" s="14">
        <v>3291.9</v>
      </c>
      <c r="E28" s="15">
        <v>9924.5</v>
      </c>
      <c r="F28" s="15">
        <f t="shared" si="0"/>
        <v>17.225518822015008</v>
      </c>
      <c r="G28" s="15">
        <f t="shared" si="1"/>
        <v>11.173772455629162</v>
      </c>
    </row>
    <row r="29" spans="1:7" s="6" customFormat="1" thickBot="1" x14ac:dyDescent="0.25">
      <c r="A29" s="11">
        <v>30316</v>
      </c>
      <c r="B29" s="14">
        <v>19494.5</v>
      </c>
      <c r="C29" s="14">
        <v>90741</v>
      </c>
      <c r="D29" s="14">
        <v>3923.8</v>
      </c>
      <c r="E29" s="15">
        <v>12000.9</v>
      </c>
      <c r="F29" s="15">
        <f t="shared" si="0"/>
        <v>20.127728333632565</v>
      </c>
      <c r="G29" s="15">
        <f t="shared" si="1"/>
        <v>13.225443845670645</v>
      </c>
    </row>
    <row r="30" spans="1:7" s="6" customFormat="1" thickBot="1" x14ac:dyDescent="0.25">
      <c r="A30" s="11">
        <v>30681</v>
      </c>
      <c r="B30" s="14">
        <v>18969.900000000001</v>
      </c>
      <c r="C30" s="14">
        <v>91622.8</v>
      </c>
      <c r="D30" s="14">
        <v>4749.5</v>
      </c>
      <c r="E30" s="15">
        <v>15333</v>
      </c>
      <c r="F30" s="15">
        <f t="shared" si="0"/>
        <v>25.037032351251192</v>
      </c>
      <c r="G30" s="15">
        <f t="shared" si="1"/>
        <v>16.73491750961551</v>
      </c>
    </row>
    <row r="31" spans="1:7" s="6" customFormat="1" thickBot="1" x14ac:dyDescent="0.25">
      <c r="A31" s="11">
        <v>31047</v>
      </c>
      <c r="B31" s="14">
        <v>16710.400000000001</v>
      </c>
      <c r="C31" s="14">
        <v>90668.2</v>
      </c>
      <c r="D31" s="14">
        <v>5129.7</v>
      </c>
      <c r="E31" s="15">
        <v>18828.7</v>
      </c>
      <c r="F31" s="15">
        <f t="shared" si="0"/>
        <v>30.697649368058212</v>
      </c>
      <c r="G31" s="15">
        <f t="shared" si="1"/>
        <v>20.766597329603986</v>
      </c>
    </row>
    <row r="32" spans="1:7" s="6" customFormat="1" thickBot="1" x14ac:dyDescent="0.25">
      <c r="A32" s="11">
        <v>31412</v>
      </c>
      <c r="B32" s="14">
        <v>16563.900000000001</v>
      </c>
      <c r="C32" s="14">
        <v>92151.9</v>
      </c>
      <c r="D32" s="14">
        <v>5911.9</v>
      </c>
      <c r="E32" s="15">
        <v>23114.3</v>
      </c>
      <c r="F32" s="15">
        <f t="shared" si="0"/>
        <v>35.691473626380258</v>
      </c>
      <c r="G32" s="15">
        <f t="shared" si="1"/>
        <v>25.08282520490625</v>
      </c>
    </row>
    <row r="33" spans="1:7" s="6" customFormat="1" thickBot="1" x14ac:dyDescent="0.25">
      <c r="A33" s="11">
        <v>31777</v>
      </c>
      <c r="B33" s="14">
        <v>17551.7</v>
      </c>
      <c r="C33" s="14">
        <v>95211.199999999997</v>
      </c>
      <c r="D33" s="14">
        <v>6982.3</v>
      </c>
      <c r="E33" s="15">
        <v>28247.9</v>
      </c>
      <c r="F33" s="15">
        <f t="shared" si="0"/>
        <v>39.781331722853061</v>
      </c>
      <c r="G33" s="15">
        <f t="shared" si="1"/>
        <v>29.668673433377592</v>
      </c>
    </row>
    <row r="34" spans="1:7" s="6" customFormat="1" thickBot="1" x14ac:dyDescent="0.25">
      <c r="A34" s="11">
        <v>32142</v>
      </c>
      <c r="B34" s="14">
        <v>21410.799999999999</v>
      </c>
      <c r="C34" s="14">
        <v>102477.9</v>
      </c>
      <c r="D34" s="14">
        <v>9254.4</v>
      </c>
      <c r="E34" s="15">
        <v>33283.300000000003</v>
      </c>
      <c r="F34" s="15">
        <f t="shared" si="0"/>
        <v>43.223046313075642</v>
      </c>
      <c r="G34" s="15">
        <f t="shared" si="1"/>
        <v>32.4785148797936</v>
      </c>
    </row>
    <row r="35" spans="1:7" s="6" customFormat="1" thickBot="1" x14ac:dyDescent="0.25">
      <c r="A35" s="11">
        <v>32508</v>
      </c>
      <c r="B35" s="14">
        <v>24689</v>
      </c>
      <c r="C35" s="14">
        <v>107950.2</v>
      </c>
      <c r="D35" s="14">
        <v>11814.2</v>
      </c>
      <c r="E35" s="15">
        <v>39728.6</v>
      </c>
      <c r="F35" s="15">
        <f t="shared" si="0"/>
        <v>47.852079873627936</v>
      </c>
      <c r="G35" s="15">
        <f t="shared" si="1"/>
        <v>36.802710879646355</v>
      </c>
    </row>
    <row r="36" spans="1:7" s="6" customFormat="1" thickBot="1" x14ac:dyDescent="0.25">
      <c r="A36" s="11">
        <v>32873</v>
      </c>
      <c r="B36" s="14">
        <v>25530.6</v>
      </c>
      <c r="C36" s="14">
        <v>115127.5</v>
      </c>
      <c r="D36" s="14">
        <v>13574.5</v>
      </c>
      <c r="E36" s="15">
        <v>46935.8</v>
      </c>
      <c r="F36" s="15">
        <f t="shared" si="0"/>
        <v>53.169529897456393</v>
      </c>
      <c r="G36" s="15">
        <f t="shared" si="1"/>
        <v>40.768539228246951</v>
      </c>
    </row>
    <row r="37" spans="1:7" s="6" customFormat="1" thickBot="1" x14ac:dyDescent="0.25">
      <c r="A37" s="11">
        <v>33238</v>
      </c>
      <c r="B37" s="14">
        <v>27318</v>
      </c>
      <c r="C37" s="14">
        <v>124175.8</v>
      </c>
      <c r="D37" s="14">
        <v>15649.3</v>
      </c>
      <c r="E37" s="15">
        <v>56356.2</v>
      </c>
      <c r="F37" s="15">
        <f t="shared" si="0"/>
        <v>57.285672450399005</v>
      </c>
      <c r="G37" s="15">
        <f t="shared" si="1"/>
        <v>45.384205296039966</v>
      </c>
    </row>
    <row r="38" spans="1:7" s="6" customFormat="1" thickBot="1" x14ac:dyDescent="0.25">
      <c r="A38" s="11">
        <v>33603</v>
      </c>
      <c r="B38" s="14">
        <v>28610.6</v>
      </c>
      <c r="C38" s="14">
        <v>128360.4</v>
      </c>
      <c r="D38" s="14">
        <v>17522.400000000001</v>
      </c>
      <c r="E38" s="15">
        <v>64622.3</v>
      </c>
      <c r="F38" s="15">
        <f t="shared" si="0"/>
        <v>61.24443388114895</v>
      </c>
      <c r="G38" s="15">
        <f t="shared" si="1"/>
        <v>50.344420865001979</v>
      </c>
    </row>
    <row r="39" spans="1:7" s="6" customFormat="1" thickBot="1" x14ac:dyDescent="0.25">
      <c r="A39" s="11">
        <v>33969</v>
      </c>
      <c r="B39" s="14">
        <v>30849.3</v>
      </c>
      <c r="C39" s="14">
        <v>132378.20000000001</v>
      </c>
      <c r="D39" s="14">
        <v>19583.2</v>
      </c>
      <c r="E39" s="15">
        <v>72651.600000000006</v>
      </c>
      <c r="F39" s="15">
        <f t="shared" si="0"/>
        <v>63.480208627100133</v>
      </c>
      <c r="G39" s="15">
        <f t="shared" si="1"/>
        <v>54.881846104570087</v>
      </c>
    </row>
    <row r="40" spans="1:7" s="6" customFormat="1" thickBot="1" x14ac:dyDescent="0.25">
      <c r="A40" s="11">
        <v>34334</v>
      </c>
      <c r="B40" s="14">
        <v>28060.1</v>
      </c>
      <c r="C40" s="14">
        <v>131468.29999999999</v>
      </c>
      <c r="D40" s="14">
        <v>18483.400000000001</v>
      </c>
      <c r="E40" s="15">
        <v>75980.3</v>
      </c>
      <c r="F40" s="15">
        <f t="shared" si="0"/>
        <v>65.870755984476176</v>
      </c>
      <c r="G40" s="15">
        <f t="shared" si="1"/>
        <v>57.793627817504301</v>
      </c>
    </row>
    <row r="41" spans="1:7" s="6" customFormat="1" thickBot="1" x14ac:dyDescent="0.25">
      <c r="A41" s="11">
        <v>34699</v>
      </c>
      <c r="B41" s="14">
        <v>28213.8</v>
      </c>
      <c r="C41" s="14">
        <v>133426.1</v>
      </c>
      <c r="D41" s="14">
        <v>19245.099999999999</v>
      </c>
      <c r="E41" s="15">
        <v>82379.399999999994</v>
      </c>
      <c r="F41" s="15">
        <f t="shared" si="0"/>
        <v>68.211655289255617</v>
      </c>
      <c r="G41" s="15">
        <f t="shared" si="1"/>
        <v>61.74159328647093</v>
      </c>
    </row>
    <row r="42" spans="1:7" s="6" customFormat="1" thickBot="1" x14ac:dyDescent="0.25">
      <c r="A42" s="11">
        <v>35064</v>
      </c>
      <c r="B42" s="14">
        <v>29406.1</v>
      </c>
      <c r="C42" s="14">
        <v>136504.6</v>
      </c>
      <c r="D42" s="14">
        <v>20718.2</v>
      </c>
      <c r="E42" s="15">
        <v>89037.3</v>
      </c>
      <c r="F42" s="15">
        <f t="shared" si="0"/>
        <v>70.455449719615999</v>
      </c>
      <c r="G42" s="15">
        <f t="shared" si="1"/>
        <v>65.226593096496373</v>
      </c>
    </row>
    <row r="43" spans="1:7" s="6" customFormat="1" thickBot="1" x14ac:dyDescent="0.25">
      <c r="A43" s="11">
        <v>35430</v>
      </c>
      <c r="B43" s="14">
        <v>30911.1</v>
      </c>
      <c r="C43" s="14">
        <v>141277.79999999999</v>
      </c>
      <c r="D43" s="14">
        <v>22452.3</v>
      </c>
      <c r="E43" s="15">
        <v>94351.4</v>
      </c>
      <c r="F43" s="15">
        <f t="shared" si="0"/>
        <v>72.635072837912588</v>
      </c>
      <c r="G43" s="15">
        <f t="shared" si="1"/>
        <v>66.784307230152223</v>
      </c>
    </row>
    <row r="44" spans="1:7" s="6" customFormat="1" thickBot="1" x14ac:dyDescent="0.25">
      <c r="A44" s="11">
        <v>35795</v>
      </c>
      <c r="B44" s="14">
        <v>35318.199999999997</v>
      </c>
      <c r="C44" s="14">
        <v>147531</v>
      </c>
      <c r="D44" s="14">
        <v>26596.1</v>
      </c>
      <c r="E44" s="15">
        <v>102356.9</v>
      </c>
      <c r="F44" s="15">
        <f t="shared" si="0"/>
        <v>75.304234077614367</v>
      </c>
      <c r="G44" s="15">
        <f t="shared" si="1"/>
        <v>69.379926930611191</v>
      </c>
    </row>
    <row r="45" spans="1:7" s="6" customFormat="1" thickBot="1" x14ac:dyDescent="0.25">
      <c r="A45" s="11">
        <v>36160</v>
      </c>
      <c r="B45" s="14">
        <v>39464.699999999997</v>
      </c>
      <c r="C45" s="14">
        <v>154600.4</v>
      </c>
      <c r="D45" s="14">
        <v>30445.7</v>
      </c>
      <c r="E45" s="15">
        <v>111385.2</v>
      </c>
      <c r="F45" s="15">
        <f t="shared" si="0"/>
        <v>77.146665247677049</v>
      </c>
      <c r="G45" s="15">
        <f t="shared" si="1"/>
        <v>72.047161585610382</v>
      </c>
    </row>
    <row r="46" spans="1:7" s="6" customFormat="1" thickBot="1" x14ac:dyDescent="0.25">
      <c r="A46" s="11">
        <v>36525</v>
      </c>
      <c r="B46" s="14">
        <v>41863.800000000003</v>
      </c>
      <c r="C46" s="14">
        <v>160611.6</v>
      </c>
      <c r="D46" s="14">
        <v>32994.800000000003</v>
      </c>
      <c r="E46" s="15">
        <v>119639.2</v>
      </c>
      <c r="F46" s="15">
        <f t="shared" si="0"/>
        <v>78.814632212078223</v>
      </c>
      <c r="G46" s="15">
        <f t="shared" si="1"/>
        <v>74.4897628813859</v>
      </c>
    </row>
    <row r="47" spans="1:7" s="6" customFormat="1" thickBot="1" x14ac:dyDescent="0.25">
      <c r="A47" s="11">
        <v>36891</v>
      </c>
      <c r="B47" s="14">
        <v>43568</v>
      </c>
      <c r="C47" s="14">
        <v>166694.70000000001</v>
      </c>
      <c r="D47" s="14">
        <v>35959.1</v>
      </c>
      <c r="E47" s="15">
        <v>128466.3</v>
      </c>
      <c r="F47" s="15">
        <f t="shared" si="0"/>
        <v>82.535576569959602</v>
      </c>
      <c r="G47" s="15">
        <f t="shared" si="1"/>
        <v>77.066817361319821</v>
      </c>
    </row>
    <row r="48" spans="1:7" s="6" customFormat="1" thickBot="1" x14ac:dyDescent="0.25">
      <c r="A48" s="11">
        <v>37256</v>
      </c>
      <c r="B48" s="14">
        <v>43986.9</v>
      </c>
      <c r="C48" s="14">
        <v>169934.1</v>
      </c>
      <c r="D48" s="14">
        <v>37172.1</v>
      </c>
      <c r="E48" s="15">
        <v>135827.5</v>
      </c>
      <c r="F48" s="15">
        <f t="shared" si="0"/>
        <v>84.50720555438096</v>
      </c>
      <c r="G48" s="15">
        <f t="shared" si="1"/>
        <v>79.929513852722906</v>
      </c>
    </row>
    <row r="49" spans="1:7" s="6" customFormat="1" thickBot="1" x14ac:dyDescent="0.25">
      <c r="A49" s="11">
        <v>37621</v>
      </c>
      <c r="B49" s="14">
        <v>42500.4</v>
      </c>
      <c r="C49" s="14">
        <v>171240.5</v>
      </c>
      <c r="D49" s="14">
        <v>36860</v>
      </c>
      <c r="E49" s="15">
        <v>142631.4</v>
      </c>
      <c r="F49" s="15">
        <f t="shared" si="0"/>
        <v>86.72859549557181</v>
      </c>
      <c r="G49" s="15">
        <f t="shared" si="1"/>
        <v>83.29302939433137</v>
      </c>
    </row>
    <row r="50" spans="1:7" s="6" customFormat="1" thickBot="1" x14ac:dyDescent="0.25">
      <c r="A50" s="11">
        <v>37986</v>
      </c>
      <c r="B50" s="14">
        <v>39391.300000000003</v>
      </c>
      <c r="C50" s="14">
        <v>169640.8</v>
      </c>
      <c r="D50" s="14">
        <v>34705.4</v>
      </c>
      <c r="E50" s="15">
        <v>146158.29999999999</v>
      </c>
      <c r="F50" s="15">
        <f t="shared" si="0"/>
        <v>88.104226060069095</v>
      </c>
      <c r="G50" s="15">
        <f t="shared" si="1"/>
        <v>86.1575163521983</v>
      </c>
    </row>
    <row r="51" spans="1:7" s="6" customFormat="1" thickBot="1" x14ac:dyDescent="0.25">
      <c r="A51" s="11">
        <v>38352</v>
      </c>
      <c r="B51" s="14">
        <v>39448.1</v>
      </c>
      <c r="C51" s="14">
        <v>172714</v>
      </c>
      <c r="D51" s="14">
        <v>35645.800000000003</v>
      </c>
      <c r="E51" s="15">
        <v>152371.6</v>
      </c>
      <c r="F51" s="15">
        <f t="shared" si="0"/>
        <v>90.36125947764279</v>
      </c>
      <c r="G51" s="15">
        <f t="shared" si="1"/>
        <v>88.221915999861039</v>
      </c>
    </row>
    <row r="52" spans="1:7" s="6" customFormat="1" thickBot="1" x14ac:dyDescent="0.25">
      <c r="A52" s="11">
        <v>38717</v>
      </c>
      <c r="B52" s="14">
        <v>39485.1</v>
      </c>
      <c r="C52" s="14">
        <v>174038.3</v>
      </c>
      <c r="D52" s="14">
        <v>36644.699999999997</v>
      </c>
      <c r="E52" s="15">
        <v>158652.6</v>
      </c>
      <c r="F52" s="15">
        <f t="shared" si="0"/>
        <v>92.806400389007493</v>
      </c>
      <c r="G52" s="15">
        <f t="shared" si="1"/>
        <v>91.159589584591444</v>
      </c>
    </row>
    <row r="53" spans="1:7" s="6" customFormat="1" thickBot="1" x14ac:dyDescent="0.25">
      <c r="A53" s="11">
        <v>39082</v>
      </c>
      <c r="B53" s="14">
        <v>39151</v>
      </c>
      <c r="C53" s="14">
        <v>176741.2</v>
      </c>
      <c r="D53" s="14">
        <v>37407.300000000003</v>
      </c>
      <c r="E53" s="15">
        <v>166248.70000000001</v>
      </c>
      <c r="F53" s="15">
        <f t="shared" si="0"/>
        <v>95.546218487394967</v>
      </c>
      <c r="G53" s="15">
        <f t="shared" si="1"/>
        <v>94.063353649290605</v>
      </c>
    </row>
    <row r="54" spans="1:7" s="6" customFormat="1" thickBot="1" x14ac:dyDescent="0.25">
      <c r="A54" s="11">
        <v>39447</v>
      </c>
      <c r="B54" s="14">
        <v>40365.4</v>
      </c>
      <c r="C54" s="14">
        <v>181145.60000000001</v>
      </c>
      <c r="D54" s="14">
        <v>39447.199999999997</v>
      </c>
      <c r="E54" s="15">
        <v>175467.7</v>
      </c>
      <c r="F54" s="15">
        <f t="shared" si="0"/>
        <v>97.725279571117824</v>
      </c>
      <c r="G54" s="15">
        <f t="shared" si="1"/>
        <v>96.865560079847384</v>
      </c>
    </row>
    <row r="55" spans="1:7" s="6" customFormat="1" thickBot="1" x14ac:dyDescent="0.25">
      <c r="A55" s="11">
        <v>39813</v>
      </c>
      <c r="B55" s="14">
        <v>40514.400000000001</v>
      </c>
      <c r="C55" s="14">
        <v>181506.6</v>
      </c>
      <c r="D55" s="14">
        <v>40850.400000000001</v>
      </c>
      <c r="E55" s="15">
        <v>178872.6</v>
      </c>
      <c r="F55" s="15">
        <f t="shared" si="0"/>
        <v>100.82933475505004</v>
      </c>
      <c r="G55" s="15">
        <f t="shared" si="1"/>
        <v>98.548813101011206</v>
      </c>
    </row>
    <row r="56" spans="1:7" s="6" customFormat="1" thickBot="1" x14ac:dyDescent="0.25">
      <c r="A56" s="11">
        <v>40178</v>
      </c>
      <c r="B56" s="14">
        <v>37447.300000000003</v>
      </c>
      <c r="C56" s="14">
        <v>176101.2</v>
      </c>
      <c r="D56" s="14">
        <v>37106.800000000003</v>
      </c>
      <c r="E56" s="15">
        <v>175448.2</v>
      </c>
      <c r="F56" s="15">
        <f t="shared" si="0"/>
        <v>99.090722161544349</v>
      </c>
      <c r="G56" s="15">
        <f t="shared" si="1"/>
        <v>99.629190488196556</v>
      </c>
    </row>
    <row r="57" spans="1:7" s="6" customFormat="1" thickBot="1" x14ac:dyDescent="0.25">
      <c r="A57" s="11">
        <v>40543</v>
      </c>
      <c r="B57" s="14">
        <v>37094.9</v>
      </c>
      <c r="C57" s="14">
        <v>179444.8</v>
      </c>
      <c r="D57" s="14">
        <v>36937.699999999997</v>
      </c>
      <c r="E57" s="15">
        <v>179929.8</v>
      </c>
      <c r="F57" s="15">
        <f t="shared" si="0"/>
        <v>99.576222068262737</v>
      </c>
      <c r="G57" s="15">
        <f t="shared" si="1"/>
        <v>100.27027810223534</v>
      </c>
    </row>
    <row r="58" spans="1:7" s="6" customFormat="1" thickBot="1" x14ac:dyDescent="0.25">
      <c r="A58" s="11">
        <v>40908</v>
      </c>
      <c r="B58" s="14">
        <v>32451.8</v>
      </c>
      <c r="C58" s="14">
        <v>176166.6</v>
      </c>
      <c r="D58" s="14">
        <v>32451.8</v>
      </c>
      <c r="E58" s="15">
        <v>176166.6</v>
      </c>
      <c r="F58" s="15">
        <f t="shared" si="0"/>
        <v>100</v>
      </c>
      <c r="G58" s="15">
        <f t="shared" si="1"/>
        <v>100</v>
      </c>
    </row>
    <row r="59" spans="1:7" s="6" customFormat="1" thickBot="1" x14ac:dyDescent="0.25">
      <c r="A59" s="11">
        <v>41274</v>
      </c>
      <c r="B59" s="14">
        <v>27057.7</v>
      </c>
      <c r="C59" s="14">
        <v>169070.1</v>
      </c>
      <c r="D59" s="14">
        <v>26672</v>
      </c>
      <c r="E59" s="15">
        <v>168398</v>
      </c>
      <c r="F59" s="15">
        <f t="shared" si="0"/>
        <v>98.574527768435601</v>
      </c>
      <c r="G59" s="15">
        <f t="shared" si="1"/>
        <v>99.602472583857221</v>
      </c>
    </row>
    <row r="60" spans="1:7" s="6" customFormat="1" thickBot="1" x14ac:dyDescent="0.25">
      <c r="A60" s="11">
        <v>41639</v>
      </c>
      <c r="B60" s="14">
        <v>25689.8</v>
      </c>
      <c r="C60" s="14">
        <v>167159.4</v>
      </c>
      <c r="D60" s="14">
        <v>25122</v>
      </c>
      <c r="E60" s="15">
        <v>170269.3</v>
      </c>
      <c r="F60" s="15">
        <f t="shared" si="0"/>
        <v>97.789784272357124</v>
      </c>
      <c r="G60" s="15">
        <f t="shared" si="1"/>
        <v>101.86043979578774</v>
      </c>
    </row>
    <row r="61" spans="1:7" s="6" customFormat="1" thickBot="1" x14ac:dyDescent="0.25">
      <c r="A61" s="11">
        <v>42004</v>
      </c>
      <c r="B61" s="14">
        <v>26413.7</v>
      </c>
      <c r="C61" s="14">
        <v>168673.5</v>
      </c>
      <c r="D61" s="14">
        <v>25771.5</v>
      </c>
      <c r="E61" s="15">
        <v>173446.2</v>
      </c>
      <c r="F61" s="15">
        <f t="shared" si="0"/>
        <v>97.568685947065347</v>
      </c>
      <c r="G61" s="15">
        <f t="shared" si="1"/>
        <v>102.82954939572606</v>
      </c>
    </row>
    <row r="62" spans="1:7" s="6" customFormat="1" thickBot="1" x14ac:dyDescent="0.25">
      <c r="A62" s="11">
        <v>42369</v>
      </c>
      <c r="B62" s="14">
        <v>27504.7</v>
      </c>
      <c r="C62" s="14">
        <v>171126.8</v>
      </c>
      <c r="D62" s="14">
        <v>26973.8</v>
      </c>
      <c r="E62" s="15">
        <v>179376.4</v>
      </c>
      <c r="F62" s="15">
        <f t="shared" si="0"/>
        <v>98.069784436841701</v>
      </c>
      <c r="G62" s="15">
        <f t="shared" si="1"/>
        <v>104.82075279850964</v>
      </c>
    </row>
    <row r="63" spans="1:7" s="6" customFormat="1" thickBot="1" x14ac:dyDescent="0.25">
      <c r="A63" s="8"/>
      <c r="B63" s="9"/>
      <c r="C63" s="9"/>
      <c r="D63" s="9"/>
      <c r="E63" s="10"/>
      <c r="F63" s="10"/>
      <c r="G63" s="10"/>
    </row>
    <row r="64" spans="1:7" s="6" customFormat="1" thickBot="1" x14ac:dyDescent="0.25">
      <c r="A64" s="8"/>
      <c r="B64" s="9"/>
      <c r="C64" s="9"/>
      <c r="D64" s="9"/>
      <c r="E64" s="10"/>
      <c r="F64" s="10"/>
      <c r="G64" s="10"/>
    </row>
    <row r="65" spans="1:5" s="6" customFormat="1" thickBot="1" x14ac:dyDescent="0.25">
      <c r="A65" s="8"/>
      <c r="B65" s="9"/>
      <c r="E65" s="7"/>
    </row>
    <row r="66" spans="1:5" s="6" customFormat="1" thickBot="1" x14ac:dyDescent="0.25">
      <c r="A66" s="8"/>
      <c r="B66" s="9"/>
      <c r="E66" s="7"/>
    </row>
    <row r="67" spans="1:5" s="6" customFormat="1" ht="14.25" x14ac:dyDescent="0.2">
      <c r="A67" s="44" t="s">
        <v>33</v>
      </c>
      <c r="B67" s="46">
        <v>42900.939039351855</v>
      </c>
      <c r="E67" s="7"/>
    </row>
    <row r="68" spans="1:5" s="6" customFormat="1" thickBot="1" x14ac:dyDescent="0.25">
      <c r="A68" s="45"/>
      <c r="B68" s="47"/>
      <c r="C68" s="12"/>
      <c r="D68" s="12"/>
      <c r="E68" s="13"/>
    </row>
  </sheetData>
  <sheetProtection algorithmName="SHA-512" hashValue="iUNksTEuoIgaXeZEAxgpHLX7EkeGU66MDZfq5tPCTkde9zgFnrzKgMSsLDvVqZFyGwSnzRoWz4iBk9lP6pwcrg==" saltValue="lmYLFQ+EJ62vggYfORyhIg==" spinCount="100000" sheet="1" objects="1" scenarios="1" insertHyperlinks="0" autoFilter="0"/>
  <mergeCells count="60">
    <mergeCell ref="F15:F16"/>
    <mergeCell ref="F17:F18"/>
    <mergeCell ref="F19:F20"/>
    <mergeCell ref="G5:G6"/>
    <mergeCell ref="G7:G8"/>
    <mergeCell ref="G9:G10"/>
    <mergeCell ref="G11:G12"/>
    <mergeCell ref="G13:G14"/>
    <mergeCell ref="G15:G16"/>
    <mergeCell ref="G17:G18"/>
    <mergeCell ref="G19:G20"/>
    <mergeCell ref="F9:F10"/>
    <mergeCell ref="F11:F12"/>
    <mergeCell ref="F5:F6"/>
    <mergeCell ref="F7:F8"/>
    <mergeCell ref="F13:F14"/>
    <mergeCell ref="A1:A2"/>
    <mergeCell ref="B1:B2"/>
    <mergeCell ref="A5:A6"/>
    <mergeCell ref="B5:B6"/>
    <mergeCell ref="C5:C6"/>
    <mergeCell ref="E5:E6"/>
    <mergeCell ref="A7:A8"/>
    <mergeCell ref="B7:B8"/>
    <mergeCell ref="C7:C8"/>
    <mergeCell ref="D7:D8"/>
    <mergeCell ref="E7:E8"/>
    <mergeCell ref="D5:D6"/>
    <mergeCell ref="A11:A12"/>
    <mergeCell ref="B11:B12"/>
    <mergeCell ref="C11:C12"/>
    <mergeCell ref="D11:D12"/>
    <mergeCell ref="E11:E12"/>
    <mergeCell ref="A9:A10"/>
    <mergeCell ref="B9:B10"/>
    <mergeCell ref="C9:C10"/>
    <mergeCell ref="D9:D10"/>
    <mergeCell ref="E9:E10"/>
    <mergeCell ref="A15:A16"/>
    <mergeCell ref="B15:B16"/>
    <mergeCell ref="C15:C16"/>
    <mergeCell ref="D15:D16"/>
    <mergeCell ref="E15:E16"/>
    <mergeCell ref="A13:A14"/>
    <mergeCell ref="B13:B14"/>
    <mergeCell ref="C13:C14"/>
    <mergeCell ref="D13:D14"/>
    <mergeCell ref="E13:E14"/>
    <mergeCell ref="D17:D18"/>
    <mergeCell ref="E17:E18"/>
    <mergeCell ref="A19:A20"/>
    <mergeCell ref="B19:B20"/>
    <mergeCell ref="C19:C20"/>
    <mergeCell ref="D19:D20"/>
    <mergeCell ref="E19:E20"/>
    <mergeCell ref="A67:A68"/>
    <mergeCell ref="B67:B68"/>
    <mergeCell ref="A17:A18"/>
    <mergeCell ref="B17:B18"/>
    <mergeCell ref="C17:C18"/>
  </mergeCells>
  <pageMargins left="0.75" right="0.75" top="1" bottom="1" header="0.5" footer="0.5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olha35">
    <pageSetUpPr fitToPage="1"/>
  </sheetPr>
  <dimension ref="A1:CP45"/>
  <sheetViews>
    <sheetView showGridLines="0" zoomScaleNormal="100" workbookViewId="0">
      <selection activeCell="J45" sqref="J45"/>
    </sheetView>
  </sheetViews>
  <sheetFormatPr defaultColWidth="7" defaultRowHeight="15" x14ac:dyDescent="0.25"/>
  <cols>
    <col min="1" max="27" width="9.140625" style="23" customWidth="1"/>
    <col min="28" max="30" width="11.5703125" style="23" customWidth="1"/>
    <col min="31" max="16384" width="7" style="23"/>
  </cols>
  <sheetData>
    <row r="1" spans="1:94" s="16" customFormat="1" ht="33" customHeight="1" x14ac:dyDescent="0.25">
      <c r="A1" s="68" t="s">
        <v>41</v>
      </c>
      <c r="B1" s="68"/>
    </row>
    <row r="2" spans="1:94" s="17" customFormat="1" ht="19.5" customHeight="1" x14ac:dyDescent="0.25">
      <c r="A2" s="66" t="str">
        <f>Aeroportuárias_Const_Dados_Graf!B1&amp; " - Investimento em Infraestruturas Aeroportuárias - Dados encadeados em volume (ano de referência = 2011)"</f>
        <v>Norte - Investimento em Infraestruturas Aeroportuárias - Dados encadeados em volume (ano de referência = 2011)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</row>
    <row r="3" spans="1:94" s="17" customFormat="1" ht="19.5" customHeight="1" x14ac:dyDescent="0.25"/>
    <row r="4" spans="1:94" s="20" customFormat="1" ht="30" customHeight="1" x14ac:dyDescent="0.25">
      <c r="C4" s="19"/>
      <c r="D4" s="19"/>
      <c r="F4" s="19"/>
      <c r="G4" s="19"/>
      <c r="I4" s="19"/>
      <c r="J4" s="19"/>
      <c r="L4" s="19"/>
      <c r="M4" s="19"/>
      <c r="O4" s="19"/>
      <c r="P4" s="19"/>
      <c r="R4" s="19"/>
      <c r="S4" s="19"/>
      <c r="U4" s="19"/>
      <c r="V4" s="19"/>
      <c r="X4" s="19"/>
      <c r="Y4" s="19"/>
      <c r="AA4" s="19"/>
      <c r="AB4" s="19"/>
      <c r="AD4" s="19"/>
      <c r="AE4" s="19"/>
      <c r="AG4" s="19"/>
      <c r="AH4" s="19"/>
      <c r="AJ4" s="19"/>
      <c r="AK4" s="19"/>
      <c r="AM4" s="19"/>
      <c r="AN4" s="19"/>
      <c r="AP4" s="19"/>
      <c r="AQ4" s="19"/>
      <c r="AS4" s="19"/>
      <c r="AT4" s="19"/>
      <c r="AV4" s="19"/>
      <c r="AW4" s="19"/>
      <c r="AY4" s="19"/>
      <c r="AZ4" s="19"/>
      <c r="BB4" s="19"/>
      <c r="BC4" s="19"/>
      <c r="BE4" s="19"/>
      <c r="BF4" s="19"/>
      <c r="BH4" s="19"/>
      <c r="BI4" s="19"/>
      <c r="BK4" s="19"/>
      <c r="BL4" s="19"/>
      <c r="BN4" s="19"/>
      <c r="BO4" s="19"/>
      <c r="BQ4" s="19"/>
      <c r="BR4" s="19"/>
      <c r="BT4" s="19"/>
      <c r="BU4" s="19"/>
      <c r="BW4" s="19"/>
      <c r="BX4" s="19"/>
      <c r="BZ4" s="19"/>
      <c r="CA4" s="19"/>
      <c r="CC4" s="19"/>
      <c r="CD4" s="19"/>
      <c r="CF4" s="19"/>
      <c r="CG4" s="19"/>
      <c r="CI4" s="19"/>
      <c r="CJ4" s="19"/>
      <c r="CL4" s="19"/>
      <c r="CM4" s="19"/>
      <c r="CO4" s="19"/>
      <c r="CP4" s="19"/>
    </row>
    <row r="5" spans="1:94" ht="20.100000000000001" customHeight="1" x14ac:dyDescent="0.25"/>
    <row r="6" spans="1:94" ht="20.100000000000001" customHeight="1" x14ac:dyDescent="0.25"/>
    <row r="7" spans="1:94" ht="20.100000000000001" customHeight="1" x14ac:dyDescent="0.25"/>
    <row r="8" spans="1:94" ht="20.100000000000001" customHeight="1" x14ac:dyDescent="0.25"/>
    <row r="9" spans="1:94" ht="20.100000000000001" customHeight="1" x14ac:dyDescent="0.25"/>
    <row r="10" spans="1:94" ht="20.100000000000001" customHeight="1" x14ac:dyDescent="0.25"/>
    <row r="11" spans="1:94" ht="20.100000000000001" customHeight="1" x14ac:dyDescent="0.25"/>
    <row r="12" spans="1:94" ht="20.100000000000001" customHeight="1" x14ac:dyDescent="0.25"/>
    <row r="13" spans="1:94" ht="20.100000000000001" customHeight="1" x14ac:dyDescent="0.25"/>
    <row r="14" spans="1:94" ht="20.100000000000001" customHeight="1" x14ac:dyDescent="0.25"/>
    <row r="15" spans="1:94" ht="20.100000000000001" customHeight="1" x14ac:dyDescent="0.25"/>
    <row r="16" spans="1:94" ht="20.100000000000001" customHeight="1" x14ac:dyDescent="0.25"/>
    <row r="17" ht="20.100000000000001" customHeight="1" x14ac:dyDescent="0.25"/>
    <row r="18" ht="20.100000000000001" customHeight="1" x14ac:dyDescent="0.25"/>
    <row r="19" ht="20.100000000000001" customHeight="1" x14ac:dyDescent="0.25"/>
    <row r="20" ht="20.100000000000001" customHeight="1" x14ac:dyDescent="0.25"/>
    <row r="21" ht="20.100000000000001" customHeight="1" x14ac:dyDescent="0.25"/>
    <row r="22" ht="20.100000000000001" customHeight="1" x14ac:dyDescent="0.25"/>
    <row r="23" ht="20.100000000000001" customHeight="1" x14ac:dyDescent="0.25"/>
    <row r="24" ht="20.100000000000001" customHeight="1" x14ac:dyDescent="0.25"/>
    <row r="25" ht="20.100000000000001" customHeight="1" x14ac:dyDescent="0.25"/>
    <row r="26" ht="20.100000000000001" customHeight="1" x14ac:dyDescent="0.25"/>
    <row r="27" ht="20.100000000000001" customHeight="1" x14ac:dyDescent="0.25"/>
    <row r="28" ht="20.100000000000001" customHeight="1" x14ac:dyDescent="0.25"/>
    <row r="29" ht="20.100000000000001" customHeight="1" x14ac:dyDescent="0.25"/>
    <row r="30" ht="20.100000000000001" customHeight="1" x14ac:dyDescent="0.25"/>
    <row r="31" ht="20.100000000000001" customHeight="1" x14ac:dyDescent="0.25"/>
    <row r="32" ht="20.100000000000001" customHeight="1" x14ac:dyDescent="0.25"/>
    <row r="33" spans="1:25" ht="20.100000000000001" customHeight="1" x14ac:dyDescent="0.25"/>
    <row r="34" spans="1:25" ht="20.100000000000001" customHeight="1" x14ac:dyDescent="0.25"/>
    <row r="35" spans="1:25" ht="20.100000000000001" customHeight="1" x14ac:dyDescent="0.25"/>
    <row r="36" spans="1:25" ht="20.100000000000001" customHeight="1" x14ac:dyDescent="0.25"/>
    <row r="37" spans="1:25" ht="20.100000000000001" customHeight="1" x14ac:dyDescent="0.25"/>
    <row r="38" spans="1:25" ht="20.100000000000001" customHeight="1" x14ac:dyDescent="0.25"/>
    <row r="39" spans="1:25" ht="20.100000000000001" customHeight="1" x14ac:dyDescent="0.25"/>
    <row r="40" spans="1:25" ht="20.100000000000001" customHeight="1" x14ac:dyDescent="0.25"/>
    <row r="41" spans="1:25" ht="20.100000000000001" customHeight="1" x14ac:dyDescent="0.25"/>
    <row r="42" spans="1:25" ht="20.100000000000001" customHeight="1" x14ac:dyDescent="0.25"/>
    <row r="43" spans="1:25" ht="3" customHeight="1" x14ac:dyDescent="0.25"/>
    <row r="44" spans="1:25" ht="118.5" customHeight="1" x14ac:dyDescent="0.25">
      <c r="A44" s="56" t="s">
        <v>70</v>
      </c>
      <c r="B44" s="56"/>
      <c r="C44" s="56"/>
      <c r="D44" s="56"/>
      <c r="E44" s="56"/>
      <c r="F44" s="56"/>
      <c r="G44" s="56"/>
      <c r="H44" s="56"/>
      <c r="I44" s="56"/>
      <c r="J44" s="56"/>
      <c r="K44" s="56"/>
      <c r="L44" s="56"/>
      <c r="M44" s="56"/>
      <c r="N44" s="56"/>
      <c r="O44" s="56"/>
      <c r="P44" s="56"/>
      <c r="Q44" s="56"/>
      <c r="R44" s="56"/>
      <c r="S44" s="56"/>
      <c r="T44" s="56"/>
      <c r="U44" s="56"/>
      <c r="V44" s="56"/>
      <c r="W44" s="56"/>
      <c r="X44" s="56"/>
      <c r="Y44" s="56"/>
    </row>
    <row r="45" spans="1:25" ht="54" customHeight="1" x14ac:dyDescent="0.25"/>
  </sheetData>
  <sheetProtection algorithmName="SHA-512" hashValue="nUexc6W3zqLOtV/HCIyt+u4ntZqrrP09TfOZ/nQTJAGtldZ3zDNwDuLpF+OFpKapfmPzRon6nQHlpHv6fB35Mg==" saltValue="e3bSVkmf7s0xqjHanD+Wrw==" spinCount="100000" sheet="1" objects="1" scenarios="1" insertHyperlinks="0" autoFilter="0"/>
  <mergeCells count="3">
    <mergeCell ref="A2:Y2"/>
    <mergeCell ref="A44:Y44"/>
    <mergeCell ref="A1:B1"/>
  </mergeCells>
  <printOptions horizontalCentered="1" verticalCentered="1"/>
  <pageMargins left="0.74803149606299213" right="0.74803149606299213" top="0.98425196850393704" bottom="0.98425196850393704" header="0.51181102362204722" footer="0.51181102362204722"/>
  <pageSetup paperSize="9" scale="53" orientation="landscape" verticalDpi="3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8129" r:id="rId4" name="Drop Down 1">
              <controlPr defaultSize="0" autoLine="0" autoPict="0">
                <anchor moveWithCells="1">
                  <from>
                    <xdr:col>2</xdr:col>
                    <xdr:colOff>0</xdr:colOff>
                    <xdr:row>0</xdr:row>
                    <xdr:rowOff>38100</xdr:rowOff>
                  </from>
                  <to>
                    <xdr:col>3</xdr:col>
                    <xdr:colOff>561975</xdr:colOff>
                    <xdr:row>0</xdr:row>
                    <xdr:rowOff>285750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9"/>
  <dimension ref="A1:R42"/>
  <sheetViews>
    <sheetView workbookViewId="0"/>
  </sheetViews>
  <sheetFormatPr defaultRowHeight="15" x14ac:dyDescent="0.25"/>
  <cols>
    <col min="2" max="2" width="21" bestFit="1" customWidth="1"/>
    <col min="16" max="16" width="12.140625" bestFit="1" customWidth="1"/>
    <col min="17" max="17" width="10.140625" bestFit="1" customWidth="1"/>
    <col min="18" max="18" width="11.140625" bestFit="1" customWidth="1"/>
  </cols>
  <sheetData>
    <row r="1" spans="1:18" x14ac:dyDescent="0.25">
      <c r="A1" s="41">
        <v>1</v>
      </c>
      <c r="B1" t="str">
        <f>VLOOKUP(A1,$A$5:$B$10,2,FALSE)</f>
        <v>Norte</v>
      </c>
      <c r="E1">
        <f>A1+1</f>
        <v>2</v>
      </c>
      <c r="P1">
        <v>7</v>
      </c>
      <c r="Q1">
        <v>8</v>
      </c>
      <c r="R1">
        <v>9</v>
      </c>
    </row>
    <row r="2" spans="1:18" x14ac:dyDescent="0.25">
      <c r="D2" s="55" t="s">
        <v>42</v>
      </c>
      <c r="E2" s="55"/>
      <c r="G2" s="55" t="s">
        <v>43</v>
      </c>
      <c r="H2" s="55"/>
      <c r="J2" s="55" t="s">
        <v>44</v>
      </c>
      <c r="K2" s="55"/>
      <c r="M2" s="55" t="s">
        <v>45</v>
      </c>
      <c r="N2" s="55"/>
    </row>
    <row r="4" spans="1:18" x14ac:dyDescent="0.25">
      <c r="D4" s="32"/>
      <c r="E4" s="2" t="str">
        <f>HLOOKUP(B1,'Ferroviárias Cor NUTS II Tab'!$B$4:$I$42,1,FALSE)</f>
        <v>Norte</v>
      </c>
      <c r="G4" s="32"/>
      <c r="H4" s="2" t="str">
        <f>E4</f>
        <v>Norte</v>
      </c>
      <c r="J4" s="32"/>
      <c r="K4" s="2" t="str">
        <f>H4</f>
        <v>Norte</v>
      </c>
      <c r="M4" s="32"/>
      <c r="N4" s="2" t="str">
        <f>K4</f>
        <v>Norte</v>
      </c>
      <c r="P4" s="2" t="s">
        <v>34</v>
      </c>
      <c r="Q4" s="2" t="s">
        <v>39</v>
      </c>
      <c r="R4" s="2" t="s">
        <v>40</v>
      </c>
    </row>
    <row r="5" spans="1:18" x14ac:dyDescent="0.25">
      <c r="A5">
        <v>1</v>
      </c>
      <c r="B5" t="s">
        <v>0</v>
      </c>
      <c r="D5" s="22">
        <v>1978</v>
      </c>
      <c r="E5">
        <f>VLOOKUP($D5,'Ferroviárias Cor NUTS II Tab'!$A$5:$I$100,E$1,FALSE)</f>
        <v>0</v>
      </c>
      <c r="G5" s="22">
        <v>1978</v>
      </c>
      <c r="H5" s="3" t="str">
        <f>IF(SUM(E5)=0,"",E5/P5)</f>
        <v/>
      </c>
      <c r="J5" s="22">
        <v>1978</v>
      </c>
      <c r="K5" s="3" t="str">
        <f>IF(SUM(E5)=0,"",E5/Q5)</f>
        <v/>
      </c>
      <c r="M5" s="22">
        <v>1978</v>
      </c>
      <c r="N5" s="3" t="str">
        <f>IF(SUM(E5)=0,"",E5/R5)</f>
        <v/>
      </c>
      <c r="P5" s="1">
        <f>VLOOKUP($D5,'Ferroviárias Cor NUTS II Tab'!$A$5:$I$100,P$1,FALSE)</f>
        <v>14804.321584980198</v>
      </c>
      <c r="Q5" s="1">
        <f>VLOOKUP($D5,'Ferroviárias Cor NUTS II Tab'!$A$5:$I$100,Q$1,FALSE)</f>
        <v>1434800</v>
      </c>
      <c r="R5" s="1">
        <f>VLOOKUP($D5,'Ferroviárias Cor NUTS II Tab'!$A$5:$I$100,R$1,FALSE)</f>
        <v>4998600</v>
      </c>
    </row>
    <row r="6" spans="1:18" x14ac:dyDescent="0.25">
      <c r="A6">
        <v>2</v>
      </c>
      <c r="B6" t="s">
        <v>1</v>
      </c>
      <c r="D6" s="22">
        <v>1979</v>
      </c>
      <c r="E6">
        <f>VLOOKUP($D6,'Ferroviárias Cor NUTS II Tab'!$A$5:$I$100,E$1,FALSE)</f>
        <v>0</v>
      </c>
      <c r="G6" s="22">
        <v>1979</v>
      </c>
      <c r="H6" s="3" t="str">
        <f t="shared" ref="H6:H42" si="0">IF(SUM(E6)=0,"",E6/P6)</f>
        <v/>
      </c>
      <c r="J6" s="22">
        <v>1979</v>
      </c>
      <c r="K6" s="3" t="str">
        <f t="shared" ref="K6:K42" si="1">IF(SUM(E6)=0,"",E6/Q6)</f>
        <v/>
      </c>
      <c r="M6" s="22">
        <v>1979</v>
      </c>
      <c r="N6" s="3" t="str">
        <f t="shared" ref="N6:N42" si="2">IF(SUM(E6)=0,"",E6/R6)</f>
        <v/>
      </c>
      <c r="P6" s="1">
        <f>VLOOKUP(D6,'Ferroviárias Cor NUTS II Tab'!$A$5:$I$100,7,FALSE)</f>
        <v>14728.324737382907</v>
      </c>
      <c r="Q6" s="1">
        <f>VLOOKUP($D6,'Ferroviárias Cor NUTS II Tab'!$A$5:$I$100,Q$1,FALSE)</f>
        <v>2052699.9999999998</v>
      </c>
      <c r="R6" s="1">
        <f>VLOOKUP($D6,'Ferroviárias Cor NUTS II Tab'!$A$5:$I$100,R$1,FALSE)</f>
        <v>6355700</v>
      </c>
    </row>
    <row r="7" spans="1:18" x14ac:dyDescent="0.25">
      <c r="A7">
        <v>3</v>
      </c>
      <c r="B7" t="s">
        <v>35</v>
      </c>
      <c r="D7" s="22">
        <v>1980</v>
      </c>
      <c r="E7">
        <f>VLOOKUP($D7,'Ferroviárias Cor NUTS II Tab'!$A$5:$I$100,E$1,FALSE)</f>
        <v>1566</v>
      </c>
      <c r="G7" s="22">
        <v>1980</v>
      </c>
      <c r="H7" s="3">
        <f t="shared" si="0"/>
        <v>0.18491762736562239</v>
      </c>
      <c r="J7" s="22">
        <v>1980</v>
      </c>
      <c r="K7" s="3">
        <f t="shared" si="1"/>
        <v>6.5203813965108049E-4</v>
      </c>
      <c r="M7" s="22">
        <v>1980</v>
      </c>
      <c r="N7" s="3">
        <f t="shared" si="2"/>
        <v>1.8957919713331073E-4</v>
      </c>
      <c r="P7" s="1">
        <f>VLOOKUP(D7,'Ferroviárias Cor NUTS II Tab'!$A$5:$I$100,7,FALSE)</f>
        <v>8468.6355882323605</v>
      </c>
      <c r="Q7" s="1">
        <f>VLOOKUP($D7,'Ferroviárias Cor NUTS II Tab'!$A$5:$I$100,Q$1,FALSE)</f>
        <v>2401700</v>
      </c>
      <c r="R7" s="1">
        <f>VLOOKUP($D7,'Ferroviárias Cor NUTS II Tab'!$A$5:$I$100,R$1,FALSE)</f>
        <v>8260400</v>
      </c>
    </row>
    <row r="8" spans="1:18" x14ac:dyDescent="0.25">
      <c r="A8">
        <v>4</v>
      </c>
      <c r="B8" t="s">
        <v>2</v>
      </c>
      <c r="D8" s="22">
        <v>1981</v>
      </c>
      <c r="E8">
        <f>VLOOKUP($D8,'Ferroviárias Cor NUTS II Tab'!$A$5:$I$100,E$1,FALSE)</f>
        <v>1421</v>
      </c>
      <c r="G8" s="22">
        <v>1981</v>
      </c>
      <c r="H8" s="3">
        <f t="shared" si="0"/>
        <v>0.12008740920780689</v>
      </c>
      <c r="J8" s="22">
        <v>1981</v>
      </c>
      <c r="K8" s="3">
        <f t="shared" si="1"/>
        <v>4.3166560345089464E-4</v>
      </c>
      <c r="M8" s="22">
        <v>1981</v>
      </c>
      <c r="N8" s="3">
        <f t="shared" si="2"/>
        <v>1.4318101667590307E-4</v>
      </c>
      <c r="P8" s="1">
        <f>VLOOKUP(D8,'Ferroviárias Cor NUTS II Tab'!$A$5:$I$100,7,FALSE)</f>
        <v>11833.047355872348</v>
      </c>
      <c r="Q8" s="1">
        <f>VLOOKUP($D8,'Ferroviárias Cor NUTS II Tab'!$A$5:$I$100,Q$1,FALSE)</f>
        <v>3291900</v>
      </c>
      <c r="R8" s="1">
        <f>VLOOKUP($D8,'Ferroviárias Cor NUTS II Tab'!$A$5:$I$100,R$1,FALSE)</f>
        <v>9924500</v>
      </c>
    </row>
    <row r="9" spans="1:18" x14ac:dyDescent="0.25">
      <c r="A9">
        <v>5</v>
      </c>
      <c r="B9" t="s">
        <v>3</v>
      </c>
      <c r="D9" s="22">
        <v>1982</v>
      </c>
      <c r="E9">
        <f>VLOOKUP($D9,'Ferroviárias Cor NUTS II Tab'!$A$5:$I$100,E$1,FALSE)</f>
        <v>2738</v>
      </c>
      <c r="G9" s="22">
        <v>1982</v>
      </c>
      <c r="H9" s="3">
        <f t="shared" si="0"/>
        <v>0.13213652831144296</v>
      </c>
      <c r="J9" s="22">
        <v>1982</v>
      </c>
      <c r="K9" s="3">
        <f t="shared" si="1"/>
        <v>6.9779295580814512E-4</v>
      </c>
      <c r="M9" s="22">
        <v>1982</v>
      </c>
      <c r="N9" s="3">
        <f t="shared" si="2"/>
        <v>2.2814955545000793E-4</v>
      </c>
      <c r="P9" s="1">
        <f>VLOOKUP(D9,'Ferroviárias Cor NUTS II Tab'!$A$5:$I$100,7,FALSE)</f>
        <v>20720.992408296006</v>
      </c>
      <c r="Q9" s="1">
        <f>VLOOKUP($D9,'Ferroviárias Cor NUTS II Tab'!$A$5:$I$100,Q$1,FALSE)</f>
        <v>3923800</v>
      </c>
      <c r="R9" s="1">
        <f>VLOOKUP($D9,'Ferroviárias Cor NUTS II Tab'!$A$5:$I$100,R$1,FALSE)</f>
        <v>12000900</v>
      </c>
    </row>
    <row r="10" spans="1:18" x14ac:dyDescent="0.25">
      <c r="A10">
        <v>6</v>
      </c>
      <c r="B10" t="s">
        <v>34</v>
      </c>
      <c r="D10" s="22">
        <v>1983</v>
      </c>
      <c r="E10">
        <f>VLOOKUP($D10,'Ferroviárias Cor NUTS II Tab'!$A$5:$I$100,E$1,FALSE)</f>
        <v>3588</v>
      </c>
      <c r="G10" s="22">
        <v>1983</v>
      </c>
      <c r="H10" s="3">
        <f t="shared" si="0"/>
        <v>0.18073948547761215</v>
      </c>
      <c r="J10" s="22">
        <v>1983</v>
      </c>
      <c r="K10" s="3">
        <f t="shared" si="1"/>
        <v>7.5544794188861985E-4</v>
      </c>
      <c r="M10" s="22">
        <v>1983</v>
      </c>
      <c r="N10" s="3">
        <f t="shared" si="2"/>
        <v>2.3400508706711016E-4</v>
      </c>
      <c r="P10" s="1">
        <f>VLOOKUP(D10,'Ferroviárias Cor NUTS II Tab'!$A$5:$I$100,7,FALSE)</f>
        <v>19851.777216907252</v>
      </c>
      <c r="Q10" s="1">
        <f>VLOOKUP($D10,'Ferroviárias Cor NUTS II Tab'!$A$5:$I$100,Q$1,FALSE)</f>
        <v>4749500</v>
      </c>
      <c r="R10" s="1">
        <f>VLOOKUP($D10,'Ferroviárias Cor NUTS II Tab'!$A$5:$I$100,R$1,FALSE)</f>
        <v>15333000</v>
      </c>
    </row>
    <row r="11" spans="1:18" x14ac:dyDescent="0.25">
      <c r="D11" s="22">
        <v>1984</v>
      </c>
      <c r="E11">
        <f>VLOOKUP($D11,'Ferroviárias Cor NUTS II Tab'!$A$5:$I$100,E$1,FALSE)</f>
        <v>5222</v>
      </c>
      <c r="G11" s="22">
        <v>1984</v>
      </c>
      <c r="H11" s="3">
        <f t="shared" si="0"/>
        <v>0.26748615489723709</v>
      </c>
      <c r="J11" s="22">
        <v>1984</v>
      </c>
      <c r="K11" s="3">
        <f t="shared" si="1"/>
        <v>1.0179932549661773E-3</v>
      </c>
      <c r="M11" s="22">
        <v>1984</v>
      </c>
      <c r="N11" s="3">
        <f t="shared" si="2"/>
        <v>2.7734256746349988E-4</v>
      </c>
      <c r="P11" s="1">
        <f>VLOOKUP(D11,'Ferroviárias Cor NUTS II Tab'!$A$5:$I$100,7,FALSE)</f>
        <v>19522.50576111571</v>
      </c>
      <c r="Q11" s="1">
        <f>VLOOKUP($D11,'Ferroviárias Cor NUTS II Tab'!$A$5:$I$100,Q$1,FALSE)</f>
        <v>5129700</v>
      </c>
      <c r="R11" s="1">
        <f>VLOOKUP($D11,'Ferroviárias Cor NUTS II Tab'!$A$5:$I$100,R$1,FALSE)</f>
        <v>18828700</v>
      </c>
    </row>
    <row r="12" spans="1:18" x14ac:dyDescent="0.25">
      <c r="D12" s="22">
        <v>1985</v>
      </c>
      <c r="E12">
        <f>VLOOKUP($D12,'Ferroviárias Cor NUTS II Tab'!$A$5:$I$100,E$1,FALSE)</f>
        <v>6829</v>
      </c>
      <c r="G12" s="22">
        <v>1985</v>
      </c>
      <c r="H12" s="3">
        <f t="shared" si="0"/>
        <v>0.21651265533822978</v>
      </c>
      <c r="J12" s="22">
        <v>1985</v>
      </c>
      <c r="K12" s="3">
        <f t="shared" si="1"/>
        <v>1.1551277930952823E-3</v>
      </c>
      <c r="M12" s="22">
        <v>1985</v>
      </c>
      <c r="N12" s="3">
        <f t="shared" si="2"/>
        <v>2.9544481122075942E-4</v>
      </c>
      <c r="P12" s="1">
        <f>VLOOKUP(D12,'Ferroviárias Cor NUTS II Tab'!$A$5:$I$100,7,FALSE)</f>
        <v>31540.881475643699</v>
      </c>
      <c r="Q12" s="1">
        <f>VLOOKUP($D12,'Ferroviárias Cor NUTS II Tab'!$A$5:$I$100,Q$1,FALSE)</f>
        <v>5911900</v>
      </c>
      <c r="R12" s="1">
        <f>VLOOKUP($D12,'Ferroviárias Cor NUTS II Tab'!$A$5:$I$100,R$1,FALSE)</f>
        <v>23114300</v>
      </c>
    </row>
    <row r="13" spans="1:18" x14ac:dyDescent="0.25">
      <c r="D13" s="22">
        <v>1986</v>
      </c>
      <c r="E13">
        <f>VLOOKUP($D13,'Ferroviárias Cor NUTS II Tab'!$A$5:$I$100,E$1,FALSE)</f>
        <v>11002</v>
      </c>
      <c r="G13" s="22">
        <v>1986</v>
      </c>
      <c r="H13" s="3">
        <f t="shared" si="0"/>
        <v>0.22492713500504777</v>
      </c>
      <c r="J13" s="22">
        <v>1986</v>
      </c>
      <c r="K13" s="3">
        <f t="shared" si="1"/>
        <v>1.5756985520530484E-3</v>
      </c>
      <c r="M13" s="22">
        <v>1986</v>
      </c>
      <c r="N13" s="3">
        <f t="shared" si="2"/>
        <v>3.8948027995001401E-4</v>
      </c>
      <c r="P13" s="1">
        <f>VLOOKUP(D13,'Ferroviárias Cor NUTS II Tab'!$A$5:$I$100,7,FALSE)</f>
        <v>48913.618180185753</v>
      </c>
      <c r="Q13" s="1">
        <f>VLOOKUP($D13,'Ferroviárias Cor NUTS II Tab'!$A$5:$I$100,Q$1,FALSE)</f>
        <v>6982300</v>
      </c>
      <c r="R13" s="1">
        <f>VLOOKUP($D13,'Ferroviárias Cor NUTS II Tab'!$A$5:$I$100,R$1,FALSE)</f>
        <v>28247900</v>
      </c>
    </row>
    <row r="14" spans="1:18" x14ac:dyDescent="0.25">
      <c r="D14" s="22">
        <v>1987</v>
      </c>
      <c r="E14">
        <f>VLOOKUP($D14,'Ferroviárias Cor NUTS II Tab'!$A$5:$I$100,E$1,FALSE)</f>
        <v>13313</v>
      </c>
      <c r="G14" s="22">
        <v>1987</v>
      </c>
      <c r="H14" s="3">
        <f t="shared" si="0"/>
        <v>0.21270207194735605</v>
      </c>
      <c r="J14" s="22">
        <v>1987</v>
      </c>
      <c r="K14" s="3">
        <f t="shared" si="1"/>
        <v>1.4385589557399723E-3</v>
      </c>
      <c r="M14" s="22">
        <v>1987</v>
      </c>
      <c r="N14" s="3">
        <f t="shared" si="2"/>
        <v>3.9999038556873864E-4</v>
      </c>
      <c r="P14" s="1">
        <f>VLOOKUP(D14,'Ferroviárias Cor NUTS II Tab'!$A$5:$I$100,7,FALSE)</f>
        <v>62589.893357009605</v>
      </c>
      <c r="Q14" s="1">
        <f>VLOOKUP($D14,'Ferroviárias Cor NUTS II Tab'!$A$5:$I$100,Q$1,FALSE)</f>
        <v>9254400</v>
      </c>
      <c r="R14" s="1">
        <f>VLOOKUP($D14,'Ferroviárias Cor NUTS II Tab'!$A$5:$I$100,R$1,FALSE)</f>
        <v>33283300.000000004</v>
      </c>
    </row>
    <row r="15" spans="1:18" x14ac:dyDescent="0.25">
      <c r="D15" s="22">
        <v>1988</v>
      </c>
      <c r="E15">
        <f>VLOOKUP($D15,'Ferroviárias Cor NUTS II Tab'!$A$5:$I$100,E$1,FALSE)</f>
        <v>17654</v>
      </c>
      <c r="G15" s="22">
        <v>1988</v>
      </c>
      <c r="H15" s="3">
        <f t="shared" si="0"/>
        <v>0.22501807031597687</v>
      </c>
      <c r="J15" s="22">
        <v>1988</v>
      </c>
      <c r="K15" s="3">
        <f t="shared" si="1"/>
        <v>1.494303465321393E-3</v>
      </c>
      <c r="M15" s="22">
        <v>1988</v>
      </c>
      <c r="N15" s="3">
        <f t="shared" si="2"/>
        <v>4.4436501663788807E-4</v>
      </c>
      <c r="P15" s="1">
        <f>VLOOKUP(D15,'Ferroviárias Cor NUTS II Tab'!$A$5:$I$100,7,FALSE)</f>
        <v>78455.921229836094</v>
      </c>
      <c r="Q15" s="1">
        <f>VLOOKUP($D15,'Ferroviárias Cor NUTS II Tab'!$A$5:$I$100,Q$1,FALSE)</f>
        <v>11814200</v>
      </c>
      <c r="R15" s="1">
        <f>VLOOKUP($D15,'Ferroviárias Cor NUTS II Tab'!$A$5:$I$100,R$1,FALSE)</f>
        <v>39728600</v>
      </c>
    </row>
    <row r="16" spans="1:18" x14ac:dyDescent="0.25">
      <c r="D16" s="22">
        <v>1989</v>
      </c>
      <c r="E16">
        <f>VLOOKUP($D16,'Ferroviárias Cor NUTS II Tab'!$A$5:$I$100,E$1,FALSE)</f>
        <v>22902</v>
      </c>
      <c r="G16" s="22">
        <v>1989</v>
      </c>
      <c r="H16" s="3">
        <f t="shared" si="0"/>
        <v>0.28204300784773717</v>
      </c>
      <c r="J16" s="22">
        <v>1989</v>
      </c>
      <c r="K16" s="3">
        <f t="shared" si="1"/>
        <v>1.687133964418579E-3</v>
      </c>
      <c r="M16" s="22">
        <v>1989</v>
      </c>
      <c r="N16" s="3">
        <f t="shared" si="2"/>
        <v>4.8794310526293364E-4</v>
      </c>
      <c r="P16" s="1">
        <f>VLOOKUP(D16,'Ferroviárias Cor NUTS II Tab'!$A$5:$I$100,7,FALSE)</f>
        <v>81200.382079189148</v>
      </c>
      <c r="Q16" s="1">
        <f>VLOOKUP($D16,'Ferroviárias Cor NUTS II Tab'!$A$5:$I$100,Q$1,FALSE)</f>
        <v>13574500</v>
      </c>
      <c r="R16" s="1">
        <f>VLOOKUP($D16,'Ferroviárias Cor NUTS II Tab'!$A$5:$I$100,R$1,FALSE)</f>
        <v>46935800</v>
      </c>
    </row>
    <row r="17" spans="4:18" x14ac:dyDescent="0.25">
      <c r="D17" s="22">
        <v>1990</v>
      </c>
      <c r="E17">
        <f>VLOOKUP($D17,'Ferroviárias Cor NUTS II Tab'!$A$5:$I$100,E$1,FALSE)</f>
        <v>16227</v>
      </c>
      <c r="G17" s="22">
        <v>1990</v>
      </c>
      <c r="H17" s="3">
        <f t="shared" si="0"/>
        <v>0.1499162412800584</v>
      </c>
      <c r="J17" s="22">
        <v>1990</v>
      </c>
      <c r="K17" s="3">
        <f t="shared" si="1"/>
        <v>1.0369153891867369E-3</v>
      </c>
      <c r="M17" s="22">
        <v>1990</v>
      </c>
      <c r="N17" s="3">
        <f t="shared" si="2"/>
        <v>2.8793637612188188E-4</v>
      </c>
      <c r="P17" s="1">
        <f>VLOOKUP(D17,'Ferroviárias Cor NUTS II Tab'!$A$5:$I$100,7,FALSE)</f>
        <v>108240.44053830269</v>
      </c>
      <c r="Q17" s="1">
        <f>VLOOKUP($D17,'Ferroviárias Cor NUTS II Tab'!$A$5:$I$100,Q$1,FALSE)</f>
        <v>15649300</v>
      </c>
      <c r="R17" s="1">
        <f>VLOOKUP($D17,'Ferroviárias Cor NUTS II Tab'!$A$5:$I$100,R$1,FALSE)</f>
        <v>56356200</v>
      </c>
    </row>
    <row r="18" spans="4:18" x14ac:dyDescent="0.25">
      <c r="D18" s="22">
        <v>1991</v>
      </c>
      <c r="E18">
        <f>VLOOKUP($D18,'Ferroviárias Cor NUTS II Tab'!$A$5:$I$100,E$1,FALSE)</f>
        <v>31585</v>
      </c>
      <c r="G18" s="22">
        <v>1991</v>
      </c>
      <c r="H18" s="3">
        <f t="shared" si="0"/>
        <v>0.17113003255031048</v>
      </c>
      <c r="J18" s="22">
        <v>1991</v>
      </c>
      <c r="K18" s="3">
        <f t="shared" si="1"/>
        <v>1.8025498790120076E-3</v>
      </c>
      <c r="M18" s="22">
        <v>1991</v>
      </c>
      <c r="N18" s="3">
        <f t="shared" si="2"/>
        <v>4.8876316689440023E-4</v>
      </c>
      <c r="P18" s="1">
        <f>VLOOKUP(D18,'Ferroviárias Cor NUTS II Tab'!$A$5:$I$100,7,FALSE)</f>
        <v>184567.2529204617</v>
      </c>
      <c r="Q18" s="1">
        <f>VLOOKUP($D18,'Ferroviárias Cor NUTS II Tab'!$A$5:$I$100,Q$1,FALSE)</f>
        <v>17522400</v>
      </c>
      <c r="R18" s="1">
        <f>VLOOKUP($D18,'Ferroviárias Cor NUTS II Tab'!$A$5:$I$100,R$1,FALSE)</f>
        <v>64622300</v>
      </c>
    </row>
    <row r="19" spans="4:18" x14ac:dyDescent="0.25">
      <c r="D19" s="22">
        <v>1992</v>
      </c>
      <c r="E19">
        <f>VLOOKUP($D19,'Ferroviárias Cor NUTS II Tab'!$A$5:$I$100,E$1,FALSE)</f>
        <v>36142</v>
      </c>
      <c r="G19" s="22">
        <v>1992</v>
      </c>
      <c r="H19" s="3">
        <f t="shared" si="0"/>
        <v>0.16957831558688716</v>
      </c>
      <c r="J19" s="22">
        <v>1992</v>
      </c>
      <c r="K19" s="3">
        <f t="shared" si="1"/>
        <v>1.8455615016953308E-3</v>
      </c>
      <c r="M19" s="22">
        <v>1992</v>
      </c>
      <c r="N19" s="3">
        <f t="shared" si="2"/>
        <v>4.9747011765742251E-4</v>
      </c>
      <c r="P19" s="1">
        <f>VLOOKUP(D19,'Ferroviárias Cor NUTS II Tab'!$A$5:$I$100,7,FALSE)</f>
        <v>213128.66491754871</v>
      </c>
      <c r="Q19" s="1">
        <f>VLOOKUP($D19,'Ferroviárias Cor NUTS II Tab'!$A$5:$I$100,Q$1,FALSE)</f>
        <v>19583200</v>
      </c>
      <c r="R19" s="1">
        <f>VLOOKUP($D19,'Ferroviárias Cor NUTS II Tab'!$A$5:$I$100,R$1,FALSE)</f>
        <v>72651600</v>
      </c>
    </row>
    <row r="20" spans="4:18" x14ac:dyDescent="0.25">
      <c r="D20" s="22">
        <v>1993</v>
      </c>
      <c r="E20">
        <f>VLOOKUP($D20,'Ferroviárias Cor NUTS II Tab'!$A$5:$I$100,E$1,FALSE)</f>
        <v>48389</v>
      </c>
      <c r="G20" s="22">
        <v>1993</v>
      </c>
      <c r="H20" s="3">
        <f t="shared" si="0"/>
        <v>0.18035129363456717</v>
      </c>
      <c r="J20" s="22">
        <v>1993</v>
      </c>
      <c r="K20" s="3">
        <f t="shared" si="1"/>
        <v>2.6179707196727874E-3</v>
      </c>
      <c r="M20" s="22">
        <v>1993</v>
      </c>
      <c r="N20" s="3">
        <f t="shared" si="2"/>
        <v>6.3686244987187465E-4</v>
      </c>
      <c r="P20" s="1">
        <f>VLOOKUP(D20,'Ferroviárias Cor NUTS II Tab'!$A$5:$I$100,7,FALSE)</f>
        <v>268304.14700571622</v>
      </c>
      <c r="Q20" s="1">
        <f>VLOOKUP($D20,'Ferroviárias Cor NUTS II Tab'!$A$5:$I$100,Q$1,FALSE)</f>
        <v>18483400</v>
      </c>
      <c r="R20" s="1">
        <f>VLOOKUP($D20,'Ferroviárias Cor NUTS II Tab'!$A$5:$I$100,R$1,FALSE)</f>
        <v>75980300</v>
      </c>
    </row>
    <row r="21" spans="4:18" x14ac:dyDescent="0.25">
      <c r="D21" s="22">
        <v>1994</v>
      </c>
      <c r="E21">
        <f>VLOOKUP($D21,'Ferroviárias Cor NUTS II Tab'!$A$5:$I$100,E$1,FALSE)</f>
        <v>50466</v>
      </c>
      <c r="G21" s="22">
        <v>1994</v>
      </c>
      <c r="H21" s="3">
        <f t="shared" si="0"/>
        <v>0.17014251428571428</v>
      </c>
      <c r="J21" s="22">
        <v>1994</v>
      </c>
      <c r="K21" s="3">
        <f t="shared" si="1"/>
        <v>2.6222778785249231E-3</v>
      </c>
      <c r="M21" s="22">
        <v>1994</v>
      </c>
      <c r="N21" s="3">
        <f t="shared" si="2"/>
        <v>6.1260460746254521E-4</v>
      </c>
      <c r="P21" s="1">
        <f>VLOOKUP(D21,'Ferroviárias Cor NUTS II Tab'!$A$5:$I$100,7,FALSE)</f>
        <v>296610.16949152545</v>
      </c>
      <c r="Q21" s="1">
        <f>VLOOKUP($D21,'Ferroviárias Cor NUTS II Tab'!$A$5:$I$100,Q$1,FALSE)</f>
        <v>19245100</v>
      </c>
      <c r="R21" s="1">
        <f>VLOOKUP($D21,'Ferroviárias Cor NUTS II Tab'!$A$5:$I$100,R$1,FALSE)</f>
        <v>82379400</v>
      </c>
    </row>
    <row r="22" spans="4:18" x14ac:dyDescent="0.25">
      <c r="D22" s="22">
        <v>1995</v>
      </c>
      <c r="E22">
        <f>VLOOKUP($D22,'Ferroviárias Cor NUTS II Tab'!$A$5:$I$100,E$1,FALSE)</f>
        <v>29653</v>
      </c>
      <c r="G22" s="22">
        <v>1995</v>
      </c>
      <c r="H22" s="3">
        <f t="shared" si="0"/>
        <v>0.12351251210553531</v>
      </c>
      <c r="J22" s="22">
        <v>1995</v>
      </c>
      <c r="K22" s="3">
        <f t="shared" si="1"/>
        <v>1.4312536803390255E-3</v>
      </c>
      <c r="M22" s="22">
        <v>1995</v>
      </c>
      <c r="N22" s="3">
        <f t="shared" si="2"/>
        <v>3.3304019775981525E-4</v>
      </c>
      <c r="P22" s="1">
        <f>VLOOKUP(D22,'Ferroviárias Cor NUTS II Tab'!$A$5:$I$100,7,FALSE)</f>
        <v>240080.93993475725</v>
      </c>
      <c r="Q22" s="1">
        <f>VLOOKUP($D22,'Ferroviárias Cor NUTS II Tab'!$A$5:$I$100,Q$1,FALSE)</f>
        <v>20718200</v>
      </c>
      <c r="R22" s="1">
        <f>VLOOKUP($D22,'Ferroviárias Cor NUTS II Tab'!$A$5:$I$100,R$1,FALSE)</f>
        <v>89037300</v>
      </c>
    </row>
    <row r="23" spans="4:18" x14ac:dyDescent="0.25">
      <c r="D23" s="22">
        <v>1996</v>
      </c>
      <c r="E23">
        <f>VLOOKUP($D23,'Ferroviárias Cor NUTS II Tab'!$A$5:$I$100,E$1,FALSE)</f>
        <v>76002</v>
      </c>
      <c r="G23" s="22">
        <v>1996</v>
      </c>
      <c r="H23" s="3">
        <f t="shared" si="0"/>
        <v>0.21120597929113014</v>
      </c>
      <c r="J23" s="22">
        <v>1996</v>
      </c>
      <c r="K23" s="3">
        <f t="shared" si="1"/>
        <v>3.3850429577370693E-3</v>
      </c>
      <c r="M23" s="22">
        <v>1996</v>
      </c>
      <c r="N23" s="3">
        <f t="shared" si="2"/>
        <v>8.0552063880345176E-4</v>
      </c>
      <c r="P23" s="1">
        <f>VLOOKUP(D23,'Ferroviárias Cor NUTS II Tab'!$A$5:$I$100,7,FALSE)</f>
        <v>359847.76688181481</v>
      </c>
      <c r="Q23" s="1">
        <f>VLOOKUP($D23,'Ferroviárias Cor NUTS II Tab'!$A$5:$I$100,Q$1,FALSE)</f>
        <v>22452300</v>
      </c>
      <c r="R23" s="1">
        <f>VLOOKUP($D23,'Ferroviárias Cor NUTS II Tab'!$A$5:$I$100,R$1,FALSE)</f>
        <v>94351400</v>
      </c>
    </row>
    <row r="24" spans="4:18" x14ac:dyDescent="0.25">
      <c r="D24" s="22">
        <v>1997</v>
      </c>
      <c r="E24">
        <f>VLOOKUP($D24,'Ferroviárias Cor NUTS II Tab'!$A$5:$I$100,E$1,FALSE)</f>
        <v>64575</v>
      </c>
      <c r="G24" s="22">
        <v>1997</v>
      </c>
      <c r="H24" s="3">
        <f t="shared" si="0"/>
        <v>0.12203928128023381</v>
      </c>
      <c r="J24" s="22">
        <v>1997</v>
      </c>
      <c r="K24" s="3">
        <f t="shared" si="1"/>
        <v>2.4279875620861705E-3</v>
      </c>
      <c r="M24" s="22">
        <v>1997</v>
      </c>
      <c r="N24" s="3">
        <f t="shared" si="2"/>
        <v>6.3088077110580725E-4</v>
      </c>
      <c r="P24" s="1">
        <f>VLOOKUP(D24,'Ferroviárias Cor NUTS II Tab'!$A$5:$I$100,7,FALSE)</f>
        <v>529132.90968765272</v>
      </c>
      <c r="Q24" s="1">
        <f>VLOOKUP($D24,'Ferroviárias Cor NUTS II Tab'!$A$5:$I$100,Q$1,FALSE)</f>
        <v>26596100</v>
      </c>
      <c r="R24" s="1">
        <f>VLOOKUP($D24,'Ferroviárias Cor NUTS II Tab'!$A$5:$I$100,R$1,FALSE)</f>
        <v>102356900</v>
      </c>
    </row>
    <row r="25" spans="4:18" x14ac:dyDescent="0.25">
      <c r="D25" s="22">
        <v>1998</v>
      </c>
      <c r="E25">
        <f>VLOOKUP($D25,'Ferroviárias Cor NUTS II Tab'!$A$5:$I$100,E$1,FALSE)</f>
        <v>103984</v>
      </c>
      <c r="G25" s="22">
        <v>1998</v>
      </c>
      <c r="H25" s="3">
        <f t="shared" si="0"/>
        <v>0.16599958515472463</v>
      </c>
      <c r="J25" s="22">
        <v>1998</v>
      </c>
      <c r="K25" s="3">
        <f t="shared" si="1"/>
        <v>3.4153919929579548E-3</v>
      </c>
      <c r="M25" s="22">
        <v>1998</v>
      </c>
      <c r="N25" s="3">
        <f t="shared" si="2"/>
        <v>9.3355311118532803E-4</v>
      </c>
      <c r="P25" s="1">
        <f>VLOOKUP(D25,'Ferroviárias Cor NUTS II Tab'!$A$5:$I$100,7,FALSE)</f>
        <v>626411.20399836393</v>
      </c>
      <c r="Q25" s="1">
        <f>VLOOKUP($D25,'Ferroviárias Cor NUTS II Tab'!$A$5:$I$100,Q$1,FALSE)</f>
        <v>30445700</v>
      </c>
      <c r="R25" s="1">
        <f>VLOOKUP($D25,'Ferroviárias Cor NUTS II Tab'!$A$5:$I$100,R$1,FALSE)</f>
        <v>111385200</v>
      </c>
    </row>
    <row r="26" spans="4:18" x14ac:dyDescent="0.25">
      <c r="D26" s="22">
        <v>1999</v>
      </c>
      <c r="E26">
        <f>VLOOKUP($D26,'Ferroviárias Cor NUTS II Tab'!$A$5:$I$100,E$1,FALSE)</f>
        <v>139923</v>
      </c>
      <c r="G26" s="22">
        <v>1999</v>
      </c>
      <c r="H26" s="3">
        <f t="shared" si="0"/>
        <v>0.23200005939761439</v>
      </c>
      <c r="J26" s="22">
        <v>1999</v>
      </c>
      <c r="K26" s="3">
        <f t="shared" si="1"/>
        <v>4.2407591499266546E-3</v>
      </c>
      <c r="M26" s="22">
        <v>1999</v>
      </c>
      <c r="N26" s="3">
        <f t="shared" si="2"/>
        <v>1.1695414212064272E-3</v>
      </c>
      <c r="P26" s="1">
        <f>VLOOKUP(D26,'Ferroviárias Cor NUTS II Tab'!$A$5:$I$100,7,FALSE)</f>
        <v>603116.22489799582</v>
      </c>
      <c r="Q26" s="1">
        <f>VLOOKUP($D26,'Ferroviárias Cor NUTS II Tab'!$A$5:$I$100,Q$1,FALSE)</f>
        <v>32994800.000000004</v>
      </c>
      <c r="R26" s="1">
        <f>VLOOKUP($D26,'Ferroviárias Cor NUTS II Tab'!$A$5:$I$100,R$1,FALSE)</f>
        <v>119639200</v>
      </c>
    </row>
    <row r="27" spans="4:18" x14ac:dyDescent="0.25">
      <c r="D27" s="22">
        <v>2000</v>
      </c>
      <c r="E27">
        <f>VLOOKUP($D27,'Ferroviárias Cor NUTS II Tab'!$A$5:$I$100,E$1,FALSE)</f>
        <v>134701</v>
      </c>
      <c r="G27" s="22">
        <v>2000</v>
      </c>
      <c r="H27" s="3">
        <f t="shared" si="0"/>
        <v>0.22037129596992761</v>
      </c>
      <c r="J27" s="22">
        <v>2000</v>
      </c>
      <c r="K27" s="3">
        <f t="shared" si="1"/>
        <v>3.7459502601566779E-3</v>
      </c>
      <c r="M27" s="22">
        <v>2000</v>
      </c>
      <c r="N27" s="3">
        <f t="shared" si="2"/>
        <v>1.0485317939412904E-3</v>
      </c>
      <c r="P27" s="1">
        <f>VLOOKUP(D27,'Ferroviárias Cor NUTS II Tab'!$A$5:$I$100,7,FALSE)</f>
        <v>611245.66794026399</v>
      </c>
      <c r="Q27" s="1">
        <f>VLOOKUP($D27,'Ferroviárias Cor NUTS II Tab'!$A$5:$I$100,Q$1,FALSE)</f>
        <v>35959100</v>
      </c>
      <c r="R27" s="1">
        <f>VLOOKUP($D27,'Ferroviárias Cor NUTS II Tab'!$A$5:$I$100,R$1,FALSE)</f>
        <v>128466300</v>
      </c>
    </row>
    <row r="28" spans="4:18" x14ac:dyDescent="0.25">
      <c r="D28" s="22">
        <v>2001</v>
      </c>
      <c r="E28">
        <f>VLOOKUP($D28,'Ferroviárias Cor NUTS II Tab'!$A$5:$I$100,E$1,FALSE)</f>
        <v>143341</v>
      </c>
      <c r="G28" s="22">
        <v>2001</v>
      </c>
      <c r="H28" s="3">
        <f t="shared" si="0"/>
        <v>0.28706878557306731</v>
      </c>
      <c r="J28" s="22">
        <v>2001</v>
      </c>
      <c r="K28" s="3">
        <f t="shared" si="1"/>
        <v>3.8561447967696201E-3</v>
      </c>
      <c r="M28" s="22">
        <v>2001</v>
      </c>
      <c r="N28" s="3">
        <f t="shared" si="2"/>
        <v>1.0553164859840607E-3</v>
      </c>
      <c r="P28" s="1">
        <f>VLOOKUP(D28,'Ferroviárias Cor NUTS II Tab'!$A$5:$I$100,7,FALSE)</f>
        <v>499326.31900000002</v>
      </c>
      <c r="Q28" s="1">
        <f>VLOOKUP($D28,'Ferroviárias Cor NUTS II Tab'!$A$5:$I$100,Q$1,FALSE)</f>
        <v>37172100</v>
      </c>
      <c r="R28" s="1">
        <f>VLOOKUP($D28,'Ferroviárias Cor NUTS II Tab'!$A$5:$I$100,R$1,FALSE)</f>
        <v>135827500</v>
      </c>
    </row>
    <row r="29" spans="4:18" x14ac:dyDescent="0.25">
      <c r="D29" s="22">
        <v>2002</v>
      </c>
      <c r="E29">
        <f>VLOOKUP($D29,'Ferroviárias Cor NUTS II Tab'!$A$5:$I$100,E$1,FALSE)</f>
        <v>218507</v>
      </c>
      <c r="G29" s="22">
        <v>2002</v>
      </c>
      <c r="H29" s="3">
        <f t="shared" si="0"/>
        <v>0.33898100306443901</v>
      </c>
      <c r="J29" s="22">
        <v>2002</v>
      </c>
      <c r="K29" s="3">
        <f t="shared" si="1"/>
        <v>5.9280249593054802E-3</v>
      </c>
      <c r="M29" s="22">
        <v>2002</v>
      </c>
      <c r="N29" s="3">
        <f t="shared" si="2"/>
        <v>1.5319698187075217E-3</v>
      </c>
      <c r="P29" s="1">
        <f>VLOOKUP(D29,'Ferroviárias Cor NUTS II Tab'!$A$5:$I$100,7,FALSE)</f>
        <v>644599.54399999999</v>
      </c>
      <c r="Q29" s="1">
        <f>VLOOKUP($D29,'Ferroviárias Cor NUTS II Tab'!$A$5:$I$100,Q$1,FALSE)</f>
        <v>36860000</v>
      </c>
      <c r="R29" s="1">
        <f>VLOOKUP($D29,'Ferroviárias Cor NUTS II Tab'!$A$5:$I$100,R$1,FALSE)</f>
        <v>142631400</v>
      </c>
    </row>
    <row r="30" spans="4:18" x14ac:dyDescent="0.25">
      <c r="D30" s="22">
        <v>2003</v>
      </c>
      <c r="E30">
        <f>VLOOKUP($D30,'Ferroviárias Cor NUTS II Tab'!$A$5:$I$100,E$1,FALSE)</f>
        <v>307778</v>
      </c>
      <c r="G30" s="22">
        <v>2003</v>
      </c>
      <c r="H30" s="3">
        <f t="shared" si="0"/>
        <v>0.37046584661676618</v>
      </c>
      <c r="J30" s="22">
        <v>2003</v>
      </c>
      <c r="K30" s="3">
        <f t="shared" si="1"/>
        <v>8.8683029153964511E-3</v>
      </c>
      <c r="M30" s="22">
        <v>2003</v>
      </c>
      <c r="N30" s="3">
        <f t="shared" si="2"/>
        <v>2.1057853026478827E-3</v>
      </c>
      <c r="P30" s="1">
        <f>VLOOKUP(D30,'Ferroviárias Cor NUTS II Tab'!$A$5:$I$100,7,FALSE)</f>
        <v>830786.43500000006</v>
      </c>
      <c r="Q30" s="1">
        <f>VLOOKUP($D30,'Ferroviárias Cor NUTS II Tab'!$A$5:$I$100,Q$1,FALSE)</f>
        <v>34705400</v>
      </c>
      <c r="R30" s="1">
        <f>VLOOKUP($D30,'Ferroviárias Cor NUTS II Tab'!$A$5:$I$100,R$1,FALSE)</f>
        <v>146158300</v>
      </c>
    </row>
    <row r="31" spans="4:18" x14ac:dyDescent="0.25">
      <c r="D31" s="22">
        <v>2004</v>
      </c>
      <c r="E31">
        <f>VLOOKUP($D31,'Ferroviárias Cor NUTS II Tab'!$A$5:$I$100,E$1,FALSE)</f>
        <v>166784</v>
      </c>
      <c r="G31" s="22">
        <v>2004</v>
      </c>
      <c r="H31" s="3">
        <f t="shared" si="0"/>
        <v>0.28836928691497271</v>
      </c>
      <c r="J31" s="22">
        <v>2004</v>
      </c>
      <c r="K31" s="3">
        <f t="shared" si="1"/>
        <v>4.678924305247743E-3</v>
      </c>
      <c r="M31" s="22">
        <v>2004</v>
      </c>
      <c r="N31" s="3">
        <f t="shared" si="2"/>
        <v>1.0945871802881901E-3</v>
      </c>
      <c r="P31" s="1">
        <f>VLOOKUP(D31,'Ferroviárias Cor NUTS II Tab'!$A$5:$I$100,7,FALSE)</f>
        <v>578369.49899999995</v>
      </c>
      <c r="Q31" s="1">
        <f>VLOOKUP($D31,'Ferroviárias Cor NUTS II Tab'!$A$5:$I$100,Q$1,FALSE)</f>
        <v>35645800</v>
      </c>
      <c r="R31" s="1">
        <f>VLOOKUP($D31,'Ferroviárias Cor NUTS II Tab'!$A$5:$I$100,R$1,FALSE)</f>
        <v>152371600</v>
      </c>
    </row>
    <row r="32" spans="4:18" x14ac:dyDescent="0.25">
      <c r="D32" s="22">
        <v>2005</v>
      </c>
      <c r="E32">
        <f>VLOOKUP($D32,'Ferroviárias Cor NUTS II Tab'!$A$5:$I$100,E$1,FALSE)</f>
        <v>105338</v>
      </c>
      <c r="G32" s="22">
        <v>2005</v>
      </c>
      <c r="H32" s="3">
        <f t="shared" si="0"/>
        <v>0.21865145889705029</v>
      </c>
      <c r="J32" s="22">
        <v>2005</v>
      </c>
      <c r="K32" s="3">
        <f t="shared" si="1"/>
        <v>2.8745766782099459E-3</v>
      </c>
      <c r="M32" s="22">
        <v>2005</v>
      </c>
      <c r="N32" s="3">
        <f t="shared" si="2"/>
        <v>6.6395382111607368E-4</v>
      </c>
      <c r="P32" s="1">
        <f>VLOOKUP(D32,'Ferroviárias Cor NUTS II Tab'!$A$5:$I$100,7,FALSE)</f>
        <v>481762.16399999999</v>
      </c>
      <c r="Q32" s="1">
        <f>VLOOKUP($D32,'Ferroviárias Cor NUTS II Tab'!$A$5:$I$100,Q$1,FALSE)</f>
        <v>36644700</v>
      </c>
      <c r="R32" s="1">
        <f>VLOOKUP($D32,'Ferroviárias Cor NUTS II Tab'!$A$5:$I$100,R$1,FALSE)</f>
        <v>158652600</v>
      </c>
    </row>
    <row r="33" spans="4:18" x14ac:dyDescent="0.25">
      <c r="D33" s="22">
        <v>2006</v>
      </c>
      <c r="E33">
        <f>VLOOKUP($D33,'Ferroviárias Cor NUTS II Tab'!$A$5:$I$100,E$1,FALSE)</f>
        <v>82020</v>
      </c>
      <c r="G33" s="22">
        <v>2006</v>
      </c>
      <c r="H33" s="3">
        <f t="shared" si="0"/>
        <v>0.23688861105870668</v>
      </c>
      <c r="J33" s="22">
        <v>2006</v>
      </c>
      <c r="K33" s="3">
        <f t="shared" si="1"/>
        <v>2.1926201570281736E-3</v>
      </c>
      <c r="M33" s="22">
        <v>2006</v>
      </c>
      <c r="N33" s="3">
        <f t="shared" si="2"/>
        <v>4.9335724128970635E-4</v>
      </c>
      <c r="P33" s="1">
        <f>VLOOKUP(D33,'Ferroviárias Cor NUTS II Tab'!$A$5:$I$100,7,FALSE)</f>
        <v>346238.68</v>
      </c>
      <c r="Q33" s="1">
        <f>VLOOKUP($D33,'Ferroviárias Cor NUTS II Tab'!$A$5:$I$100,Q$1,FALSE)</f>
        <v>37407300</v>
      </c>
      <c r="R33" s="1">
        <f>VLOOKUP($D33,'Ferroviárias Cor NUTS II Tab'!$A$5:$I$100,R$1,FALSE)</f>
        <v>166248700</v>
      </c>
    </row>
    <row r="34" spans="4:18" x14ac:dyDescent="0.25">
      <c r="D34" s="22">
        <v>2007</v>
      </c>
      <c r="E34">
        <f>VLOOKUP($D34,'Ferroviárias Cor NUTS II Tab'!$A$5:$I$100,E$1,FALSE)</f>
        <v>105751</v>
      </c>
      <c r="G34" s="22">
        <v>2007</v>
      </c>
      <c r="H34" s="3">
        <f t="shared" si="0"/>
        <v>0.29800741893655597</v>
      </c>
      <c r="J34" s="22">
        <v>2007</v>
      </c>
      <c r="K34" s="3">
        <f t="shared" si="1"/>
        <v>2.6808239875073516E-3</v>
      </c>
      <c r="M34" s="22">
        <v>2007</v>
      </c>
      <c r="N34" s="3">
        <f t="shared" si="2"/>
        <v>6.0268072129514435E-4</v>
      </c>
      <c r="P34" s="1">
        <f>VLOOKUP(D34,'Ferroviárias Cor NUTS II Tab'!$A$5:$I$100,7,FALSE)</f>
        <v>354860.29300000001</v>
      </c>
      <c r="Q34" s="1">
        <f>VLOOKUP($D34,'Ferroviárias Cor NUTS II Tab'!$A$5:$I$100,Q$1,FALSE)</f>
        <v>39447200</v>
      </c>
      <c r="R34" s="1">
        <f>VLOOKUP($D34,'Ferroviárias Cor NUTS II Tab'!$A$5:$I$100,R$1,FALSE)</f>
        <v>175467700</v>
      </c>
    </row>
    <row r="35" spans="4:18" x14ac:dyDescent="0.25">
      <c r="D35" s="22">
        <v>2008</v>
      </c>
      <c r="E35">
        <f>VLOOKUP($D35,'Ferroviárias Cor NUTS II Tab'!$A$5:$I$100,E$1,FALSE)</f>
        <v>174709</v>
      </c>
      <c r="G35" s="22">
        <v>2008</v>
      </c>
      <c r="H35" s="3">
        <f t="shared" si="0"/>
        <v>0.36346851667035601</v>
      </c>
      <c r="J35" s="22">
        <v>2008</v>
      </c>
      <c r="K35" s="3">
        <f t="shared" si="1"/>
        <v>4.2768002271703579E-3</v>
      </c>
      <c r="M35" s="22">
        <v>2008</v>
      </c>
      <c r="N35" s="3">
        <f t="shared" si="2"/>
        <v>9.7672309789201923E-4</v>
      </c>
      <c r="P35" s="1">
        <f>VLOOKUP(D35,'Ferroviárias Cor NUTS II Tab'!$A$5:$I$100,7,FALSE)</f>
        <v>480671.61800000002</v>
      </c>
      <c r="Q35" s="1">
        <f>VLOOKUP($D35,'Ferroviárias Cor NUTS II Tab'!$A$5:$I$100,Q$1,FALSE)</f>
        <v>40850400</v>
      </c>
      <c r="R35" s="1">
        <f>VLOOKUP($D35,'Ferroviárias Cor NUTS II Tab'!$A$5:$I$100,R$1,FALSE)</f>
        <v>178872600</v>
      </c>
    </row>
    <row r="36" spans="4:18" x14ac:dyDescent="0.25">
      <c r="D36" s="22">
        <v>2009</v>
      </c>
      <c r="E36">
        <f>VLOOKUP($D36,'Ferroviárias Cor NUTS II Tab'!$A$5:$I$100,E$1,FALSE)</f>
        <v>113577</v>
      </c>
      <c r="G36" s="22">
        <v>2009</v>
      </c>
      <c r="H36" s="3">
        <f t="shared" si="0"/>
        <v>0.2480556140262945</v>
      </c>
      <c r="J36" s="22">
        <v>2009</v>
      </c>
      <c r="K36" s="3">
        <f t="shared" si="1"/>
        <v>3.0608136514062114E-3</v>
      </c>
      <c r="M36" s="22">
        <v>2009</v>
      </c>
      <c r="N36" s="3">
        <f t="shared" si="2"/>
        <v>6.4735346387138773E-4</v>
      </c>
      <c r="P36" s="1">
        <f>VLOOKUP(D36,'Ferroviárias Cor NUTS II Tab'!$A$5:$I$100,7,FALSE)</f>
        <v>457869.09700000001</v>
      </c>
      <c r="Q36" s="1">
        <f>VLOOKUP($D36,'Ferroviárias Cor NUTS II Tab'!$A$5:$I$100,Q$1,FALSE)</f>
        <v>37106800</v>
      </c>
      <c r="R36" s="1">
        <f>VLOOKUP($D36,'Ferroviárias Cor NUTS II Tab'!$A$5:$I$100,R$1,FALSE)</f>
        <v>175448200</v>
      </c>
    </row>
    <row r="37" spans="4:18" x14ac:dyDescent="0.25">
      <c r="D37" s="22">
        <v>2010</v>
      </c>
      <c r="E37">
        <f>VLOOKUP($D37,'Ferroviárias Cor NUTS II Tab'!$A$5:$I$100,E$1,FALSE)</f>
        <v>94319</v>
      </c>
      <c r="G37" s="22">
        <v>2010</v>
      </c>
      <c r="H37" s="3">
        <f t="shared" si="0"/>
        <v>0.20931018651177807</v>
      </c>
      <c r="J37" s="22">
        <v>2010</v>
      </c>
      <c r="K37" s="3">
        <f t="shared" si="1"/>
        <v>2.5534616394632041E-3</v>
      </c>
      <c r="M37" s="22">
        <v>2010</v>
      </c>
      <c r="N37" s="3">
        <f t="shared" si="2"/>
        <v>5.2419888200842769E-4</v>
      </c>
      <c r="P37" s="1">
        <f>VLOOKUP(D37,'Ferroviárias Cor NUTS II Tab'!$A$5:$I$100,7,FALSE)</f>
        <v>450618.29800000001</v>
      </c>
      <c r="Q37" s="1">
        <f>VLOOKUP($D37,'Ferroviárias Cor NUTS II Tab'!$A$5:$I$100,Q$1,FALSE)</f>
        <v>36937700</v>
      </c>
      <c r="R37" s="1">
        <f>VLOOKUP($D37,'Ferroviárias Cor NUTS II Tab'!$A$5:$I$100,R$1,FALSE)</f>
        <v>179929800</v>
      </c>
    </row>
    <row r="38" spans="4:18" x14ac:dyDescent="0.25">
      <c r="D38" s="22">
        <v>2011</v>
      </c>
      <c r="E38">
        <f>VLOOKUP($D38,'Ferroviárias Cor NUTS II Tab'!$A$5:$I$100,E$1,FALSE)</f>
        <v>33126</v>
      </c>
      <c r="G38" s="22">
        <v>2011</v>
      </c>
      <c r="H38" s="3">
        <f t="shared" si="0"/>
        <v>9.9443853211254304E-2</v>
      </c>
      <c r="J38" s="22">
        <v>2011</v>
      </c>
      <c r="K38" s="3">
        <f t="shared" si="1"/>
        <v>1.0207754269408785E-3</v>
      </c>
      <c r="M38" s="22">
        <v>2011</v>
      </c>
      <c r="N38" s="3">
        <f t="shared" si="2"/>
        <v>1.8803791411084735E-4</v>
      </c>
      <c r="P38" s="1">
        <f>VLOOKUP(D38,'Ferroviárias Cor NUTS II Tab'!$A$5:$I$100,7,FALSE)</f>
        <v>333112.59499999997</v>
      </c>
      <c r="Q38" s="1">
        <f>VLOOKUP($D38,'Ferroviárias Cor NUTS II Tab'!$A$5:$I$100,Q$1,FALSE)</f>
        <v>32451800</v>
      </c>
      <c r="R38" s="1">
        <f>VLOOKUP($D38,'Ferroviárias Cor NUTS II Tab'!$A$5:$I$100,R$1,FALSE)</f>
        <v>176166600</v>
      </c>
    </row>
    <row r="39" spans="4:18" x14ac:dyDescent="0.25">
      <c r="D39" s="22">
        <v>2012</v>
      </c>
      <c r="E39">
        <f>VLOOKUP($D39,'Ferroviárias Cor NUTS II Tab'!$A$5:$I$100,E$1,FALSE)</f>
        <v>0</v>
      </c>
      <c r="G39" s="22">
        <v>2012</v>
      </c>
      <c r="H39" s="3" t="str">
        <f t="shared" si="0"/>
        <v/>
      </c>
      <c r="J39" s="22">
        <v>2012</v>
      </c>
      <c r="K39" s="3" t="str">
        <f t="shared" si="1"/>
        <v/>
      </c>
      <c r="M39" s="22">
        <v>2012</v>
      </c>
      <c r="N39" s="3" t="str">
        <f t="shared" si="2"/>
        <v/>
      </c>
      <c r="P39" s="1">
        <f>VLOOKUP(D39,'Ferroviárias Cor NUTS II Tab'!$A$5:$I$100,7,FALSE)</f>
        <v>86131.312000000005</v>
      </c>
      <c r="Q39" s="1">
        <f>VLOOKUP($D39,'Ferroviárias Cor NUTS II Tab'!$A$5:$I$100,Q$1,FALSE)</f>
        <v>26672000</v>
      </c>
      <c r="R39" s="1">
        <f>VLOOKUP($D39,'Ferroviárias Cor NUTS II Tab'!$A$5:$I$100,R$1,FALSE)</f>
        <v>168398000</v>
      </c>
    </row>
    <row r="40" spans="4:18" x14ac:dyDescent="0.25">
      <c r="D40" s="22">
        <v>2013</v>
      </c>
      <c r="E40">
        <f>VLOOKUP($D40,'Ferroviárias Cor NUTS II Tab'!$A$5:$I$100,E$1,FALSE)</f>
        <v>0</v>
      </c>
      <c r="G40" s="22">
        <v>2013</v>
      </c>
      <c r="H40" s="3" t="str">
        <f t="shared" si="0"/>
        <v/>
      </c>
      <c r="J40" s="22">
        <v>2013</v>
      </c>
      <c r="K40" s="3" t="str">
        <f t="shared" si="1"/>
        <v/>
      </c>
      <c r="M40" s="22">
        <v>2013</v>
      </c>
      <c r="N40" s="3" t="str">
        <f t="shared" si="2"/>
        <v/>
      </c>
      <c r="P40" s="1">
        <f>VLOOKUP(D40,'Ferroviárias Cor NUTS II Tab'!$A$5:$I$100,7,FALSE)</f>
        <v>71046</v>
      </c>
      <c r="Q40" s="1">
        <f>VLOOKUP($D40,'Ferroviárias Cor NUTS II Tab'!$A$5:$I$100,Q$1,FALSE)</f>
        <v>25122000</v>
      </c>
      <c r="R40" s="1">
        <f>VLOOKUP($D40,'Ferroviárias Cor NUTS II Tab'!$A$5:$I$100,R$1,FALSE)</f>
        <v>170269300</v>
      </c>
    </row>
    <row r="41" spans="4:18" x14ac:dyDescent="0.25">
      <c r="D41" s="22">
        <v>2014</v>
      </c>
      <c r="E41">
        <f>VLOOKUP($D41,'Ferroviárias Cor NUTS II Tab'!$A$5:$I$100,E$1,FALSE)</f>
        <v>0</v>
      </c>
      <c r="G41" s="22">
        <v>2014</v>
      </c>
      <c r="H41" s="3" t="str">
        <f t="shared" si="0"/>
        <v/>
      </c>
      <c r="J41" s="22">
        <v>2014</v>
      </c>
      <c r="K41" s="3" t="str">
        <f t="shared" si="1"/>
        <v/>
      </c>
      <c r="M41" s="22">
        <v>2014</v>
      </c>
      <c r="N41" s="3" t="str">
        <f t="shared" si="2"/>
        <v/>
      </c>
      <c r="P41" s="1">
        <f>VLOOKUP(D41,'Ferroviárias Cor NUTS II Tab'!$A$5:$I$100,7,FALSE)</f>
        <v>120022</v>
      </c>
      <c r="Q41" s="1">
        <f>VLOOKUP($D41,'Ferroviárias Cor NUTS II Tab'!$A$5:$I$100,Q$1,FALSE)</f>
        <v>25771500</v>
      </c>
      <c r="R41" s="1">
        <f>VLOOKUP($D41,'Ferroviárias Cor NUTS II Tab'!$A$5:$I$100,R$1,FALSE)</f>
        <v>173446200</v>
      </c>
    </row>
    <row r="42" spans="4:18" x14ac:dyDescent="0.25">
      <c r="D42" s="22">
        <v>2015</v>
      </c>
      <c r="E42">
        <f>VLOOKUP($D42,'Ferroviárias Cor NUTS II Tab'!$A$5:$I$100,E$1,FALSE)</f>
        <v>0</v>
      </c>
      <c r="G42" s="22">
        <v>2015</v>
      </c>
      <c r="H42" s="3" t="str">
        <f t="shared" si="0"/>
        <v/>
      </c>
      <c r="J42" s="22">
        <v>2015</v>
      </c>
      <c r="K42" s="3" t="str">
        <f t="shared" si="1"/>
        <v/>
      </c>
      <c r="M42" s="22">
        <v>2015</v>
      </c>
      <c r="N42" s="3" t="str">
        <f t="shared" si="2"/>
        <v/>
      </c>
      <c r="P42" s="1">
        <f>VLOOKUP(D42,'Ferroviárias Cor NUTS II Tab'!$A$5:$I$100,7,FALSE)</f>
        <v>177192</v>
      </c>
      <c r="Q42" s="1">
        <f>VLOOKUP($D42,'Ferroviárias Cor NUTS II Tab'!$A$5:$I$100,Q$1,FALSE)</f>
        <v>26973800</v>
      </c>
      <c r="R42" s="1">
        <f>VLOOKUP($D42,'Ferroviárias Cor NUTS II Tab'!$A$5:$I$100,R$1,FALSE)</f>
        <v>179376400</v>
      </c>
    </row>
  </sheetData>
  <sheetProtection algorithmName="SHA-512" hashValue="T39bzE5FVc8CKY1iLCnU5MI4gK86PSvZ87R9d/sHNWdO4Ob4ESbKyHgQARxtAbIsatmn4qPDr+7yqEAL1FEW7w==" saltValue="eTynkaR/EybNgOtI5iFr/Q==" spinCount="100000" sheet="1" objects="1" scenarios="1" insertHyperlinks="0" autoFilter="0"/>
  <mergeCells count="4">
    <mergeCell ref="D2:E2"/>
    <mergeCell ref="G2:H2"/>
    <mergeCell ref="J2:K2"/>
    <mergeCell ref="M2:N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8">
    <pageSetUpPr fitToPage="1"/>
  </sheetPr>
  <dimension ref="A1:BY47"/>
  <sheetViews>
    <sheetView showGridLines="0" zoomScaleNormal="100" workbookViewId="0">
      <selection activeCell="B5" sqref="B5"/>
    </sheetView>
  </sheetViews>
  <sheetFormatPr defaultColWidth="7" defaultRowHeight="15" x14ac:dyDescent="0.25"/>
  <cols>
    <col min="1" max="1" width="6.7109375" style="25" bestFit="1" customWidth="1"/>
    <col min="2" max="9" width="15.140625" style="25" customWidth="1"/>
    <col min="10" max="10" width="9.140625" style="23" customWidth="1"/>
    <col min="11" max="13" width="11.5703125" style="23" customWidth="1"/>
    <col min="14" max="16384" width="7" style="23"/>
  </cols>
  <sheetData>
    <row r="1" spans="1:77" s="16" customFormat="1" ht="33" customHeight="1" x14ac:dyDescent="0.25">
      <c r="A1" s="59" t="s">
        <v>5</v>
      </c>
      <c r="B1" s="59"/>
      <c r="C1" s="59"/>
      <c r="D1" s="59"/>
      <c r="E1" s="59"/>
      <c r="F1" s="59"/>
      <c r="G1" s="59"/>
      <c r="H1" s="59"/>
      <c r="I1" s="59"/>
    </row>
    <row r="2" spans="1:77" s="17" customFormat="1" ht="19.5" customHeight="1" x14ac:dyDescent="0.25">
      <c r="B2" s="18"/>
      <c r="C2" s="18"/>
      <c r="D2" s="18"/>
      <c r="E2" s="18"/>
      <c r="F2" s="18"/>
      <c r="G2" s="26"/>
      <c r="H2" s="18"/>
      <c r="I2" s="26" t="s">
        <v>37</v>
      </c>
    </row>
    <row r="3" spans="1:77" s="17" customFormat="1" ht="19.5" customHeight="1" x14ac:dyDescent="0.25">
      <c r="A3" s="60"/>
      <c r="B3" s="62" t="s">
        <v>5</v>
      </c>
      <c r="C3" s="63"/>
      <c r="D3" s="63"/>
      <c r="E3" s="63"/>
      <c r="F3" s="63"/>
      <c r="G3" s="64"/>
      <c r="H3" s="57" t="s">
        <v>38</v>
      </c>
      <c r="I3" s="58"/>
    </row>
    <row r="4" spans="1:77" s="20" customFormat="1" ht="30" customHeight="1" x14ac:dyDescent="0.25">
      <c r="A4" s="61"/>
      <c r="B4" s="27" t="s">
        <v>0</v>
      </c>
      <c r="C4" s="27" t="s">
        <v>1</v>
      </c>
      <c r="D4" s="27" t="s">
        <v>35</v>
      </c>
      <c r="E4" s="27" t="s">
        <v>2</v>
      </c>
      <c r="F4" s="28" t="s">
        <v>3</v>
      </c>
      <c r="G4" s="21" t="s">
        <v>34</v>
      </c>
      <c r="H4" s="21" t="s">
        <v>39</v>
      </c>
      <c r="I4" s="28" t="s">
        <v>40</v>
      </c>
      <c r="J4" s="19"/>
      <c r="K4" s="19"/>
      <c r="M4" s="19"/>
      <c r="N4" s="19"/>
      <c r="P4" s="19"/>
      <c r="Q4" s="19"/>
      <c r="S4" s="19"/>
      <c r="T4" s="19"/>
      <c r="V4" s="19"/>
      <c r="W4" s="19"/>
      <c r="Y4" s="19"/>
      <c r="Z4" s="19"/>
      <c r="AB4" s="19"/>
      <c r="AC4" s="19"/>
      <c r="AE4" s="19"/>
      <c r="AF4" s="19"/>
      <c r="AH4" s="19"/>
      <c r="AI4" s="19"/>
      <c r="AK4" s="19"/>
      <c r="AL4" s="19"/>
      <c r="AN4" s="19"/>
      <c r="AO4" s="19"/>
      <c r="AQ4" s="19"/>
      <c r="AR4" s="19"/>
      <c r="AT4" s="19"/>
      <c r="AU4" s="19"/>
      <c r="AW4" s="19"/>
      <c r="AX4" s="19"/>
      <c r="AZ4" s="19"/>
      <c r="BA4" s="19"/>
      <c r="BC4" s="19"/>
      <c r="BD4" s="19"/>
      <c r="BF4" s="19"/>
      <c r="BG4" s="19"/>
      <c r="BI4" s="19"/>
      <c r="BJ4" s="19"/>
      <c r="BL4" s="19"/>
      <c r="BM4" s="19"/>
      <c r="BO4" s="19"/>
      <c r="BP4" s="19"/>
      <c r="BR4" s="19"/>
      <c r="BS4" s="19"/>
      <c r="BU4" s="19"/>
      <c r="BV4" s="19"/>
      <c r="BX4" s="19"/>
      <c r="BY4" s="19"/>
    </row>
    <row r="5" spans="1:77" ht="20.100000000000001" customHeight="1" x14ac:dyDescent="0.25">
      <c r="A5" s="22">
        <v>1978</v>
      </c>
      <c r="B5" s="29"/>
      <c r="C5" s="30"/>
      <c r="D5" s="30"/>
      <c r="E5" s="30"/>
      <c r="F5" s="30"/>
      <c r="G5" s="30">
        <v>14804.321584980198</v>
      </c>
      <c r="H5" s="30">
        <f>'BdP_Series Longas'!D25*1000</f>
        <v>1434800</v>
      </c>
      <c r="I5" s="30">
        <f>'BdP_Series Longas'!E25*1000</f>
        <v>4998600</v>
      </c>
    </row>
    <row r="6" spans="1:77" ht="20.100000000000001" customHeight="1" x14ac:dyDescent="0.25">
      <c r="A6" s="22">
        <v>1979</v>
      </c>
      <c r="B6" s="29"/>
      <c r="C6" s="30"/>
      <c r="D6" s="30"/>
      <c r="E6" s="30"/>
      <c r="F6" s="30"/>
      <c r="G6" s="30">
        <v>14728.324737382907</v>
      </c>
      <c r="H6" s="30">
        <f>'BdP_Series Longas'!D26*1000</f>
        <v>2052699.9999999998</v>
      </c>
      <c r="I6" s="30">
        <f>'BdP_Series Longas'!E26*1000</f>
        <v>6355700</v>
      </c>
    </row>
    <row r="7" spans="1:77" ht="20.100000000000001" customHeight="1" x14ac:dyDescent="0.25">
      <c r="A7" s="22">
        <v>1980</v>
      </c>
      <c r="B7" s="29">
        <v>1566</v>
      </c>
      <c r="C7" s="30">
        <v>1380</v>
      </c>
      <c r="D7" s="30">
        <v>2568</v>
      </c>
      <c r="E7" s="30">
        <v>2709</v>
      </c>
      <c r="F7" s="30">
        <v>246</v>
      </c>
      <c r="G7" s="30">
        <v>8468.6355882323605</v>
      </c>
      <c r="H7" s="30">
        <f>'BdP_Series Longas'!D27*1000</f>
        <v>2401700</v>
      </c>
      <c r="I7" s="30">
        <f>'BdP_Series Longas'!E27*1000</f>
        <v>8260400</v>
      </c>
    </row>
    <row r="8" spans="1:77" ht="20.100000000000001" customHeight="1" x14ac:dyDescent="0.25">
      <c r="A8" s="22">
        <v>1981</v>
      </c>
      <c r="B8" s="29">
        <v>1421</v>
      </c>
      <c r="C8" s="30">
        <v>1775</v>
      </c>
      <c r="D8" s="30">
        <v>4481</v>
      </c>
      <c r="E8" s="30">
        <v>2178</v>
      </c>
      <c r="F8" s="30">
        <v>1978</v>
      </c>
      <c r="G8" s="30">
        <v>11833.047355872348</v>
      </c>
      <c r="H8" s="30">
        <f>'BdP_Series Longas'!D28*1000</f>
        <v>3291900</v>
      </c>
      <c r="I8" s="30">
        <f>'BdP_Series Longas'!E28*1000</f>
        <v>9924500</v>
      </c>
    </row>
    <row r="9" spans="1:77" ht="20.100000000000001" customHeight="1" x14ac:dyDescent="0.25">
      <c r="A9" s="22">
        <v>1982</v>
      </c>
      <c r="B9" s="29">
        <v>2738</v>
      </c>
      <c r="C9" s="30">
        <v>6365</v>
      </c>
      <c r="D9" s="30">
        <v>8420</v>
      </c>
      <c r="E9" s="30">
        <v>2723</v>
      </c>
      <c r="F9" s="30">
        <v>474</v>
      </c>
      <c r="G9" s="30">
        <v>20720.992408296006</v>
      </c>
      <c r="H9" s="30">
        <f>'BdP_Series Longas'!D29*1000</f>
        <v>3923800</v>
      </c>
      <c r="I9" s="30">
        <f>'BdP_Series Longas'!E29*1000</f>
        <v>12000900</v>
      </c>
    </row>
    <row r="10" spans="1:77" ht="20.100000000000001" customHeight="1" x14ac:dyDescent="0.25">
      <c r="A10" s="22">
        <v>1983</v>
      </c>
      <c r="B10" s="29">
        <v>3588</v>
      </c>
      <c r="C10" s="30">
        <v>7607</v>
      </c>
      <c r="D10" s="30">
        <v>5385</v>
      </c>
      <c r="E10" s="30">
        <v>2757</v>
      </c>
      <c r="F10" s="30">
        <v>516</v>
      </c>
      <c r="G10" s="30">
        <v>19851.777216907252</v>
      </c>
      <c r="H10" s="30">
        <f>'BdP_Series Longas'!D30*1000</f>
        <v>4749500</v>
      </c>
      <c r="I10" s="30">
        <f>'BdP_Series Longas'!E30*1000</f>
        <v>15333000</v>
      </c>
    </row>
    <row r="11" spans="1:77" ht="20.100000000000001" customHeight="1" x14ac:dyDescent="0.25">
      <c r="A11" s="22">
        <v>1984</v>
      </c>
      <c r="B11" s="29">
        <v>5222</v>
      </c>
      <c r="C11" s="30">
        <v>5648</v>
      </c>
      <c r="D11" s="30">
        <v>4476</v>
      </c>
      <c r="E11" s="30">
        <v>3143</v>
      </c>
      <c r="F11" s="30">
        <v>1034</v>
      </c>
      <c r="G11" s="30">
        <v>19522.50576111571</v>
      </c>
      <c r="H11" s="30">
        <f>'BdP_Series Longas'!D31*1000</f>
        <v>5129700</v>
      </c>
      <c r="I11" s="30">
        <f>'BdP_Series Longas'!E31*1000</f>
        <v>18828700</v>
      </c>
    </row>
    <row r="12" spans="1:77" ht="20.100000000000001" customHeight="1" x14ac:dyDescent="0.25">
      <c r="A12" s="22">
        <v>1985</v>
      </c>
      <c r="B12" s="29">
        <v>6829</v>
      </c>
      <c r="C12" s="30">
        <v>8234</v>
      </c>
      <c r="D12" s="30">
        <v>8847</v>
      </c>
      <c r="E12" s="30">
        <v>5011</v>
      </c>
      <c r="F12" s="30">
        <v>2620</v>
      </c>
      <c r="G12" s="30">
        <v>31540.881475643699</v>
      </c>
      <c r="H12" s="30">
        <f>'BdP_Series Longas'!D32*1000</f>
        <v>5911900</v>
      </c>
      <c r="I12" s="30">
        <f>'BdP_Series Longas'!E32*1000</f>
        <v>23114300</v>
      </c>
    </row>
    <row r="13" spans="1:77" ht="20.100000000000001" customHeight="1" x14ac:dyDescent="0.25">
      <c r="A13" s="22">
        <v>1986</v>
      </c>
      <c r="B13" s="29">
        <v>11002</v>
      </c>
      <c r="C13" s="30">
        <v>13837</v>
      </c>
      <c r="D13" s="30">
        <v>12457</v>
      </c>
      <c r="E13" s="30">
        <v>10099</v>
      </c>
      <c r="F13" s="30">
        <v>1519</v>
      </c>
      <c r="G13" s="30">
        <v>48913.618180185753</v>
      </c>
      <c r="H13" s="30">
        <f>'BdP_Series Longas'!D33*1000</f>
        <v>6982300</v>
      </c>
      <c r="I13" s="30">
        <f>'BdP_Series Longas'!E33*1000</f>
        <v>28247900</v>
      </c>
    </row>
    <row r="14" spans="1:77" ht="20.100000000000001" customHeight="1" x14ac:dyDescent="0.25">
      <c r="A14" s="22">
        <v>1987</v>
      </c>
      <c r="B14" s="29">
        <v>13313</v>
      </c>
      <c r="C14" s="30">
        <v>17614</v>
      </c>
      <c r="D14" s="30">
        <v>15673</v>
      </c>
      <c r="E14" s="30">
        <v>14118</v>
      </c>
      <c r="F14" s="30">
        <v>1871</v>
      </c>
      <c r="G14" s="30">
        <v>62589.893357009605</v>
      </c>
      <c r="H14" s="30">
        <f>'BdP_Series Longas'!D34*1000</f>
        <v>9254400</v>
      </c>
      <c r="I14" s="30">
        <f>'BdP_Series Longas'!E34*1000</f>
        <v>33283300.000000004</v>
      </c>
    </row>
    <row r="15" spans="1:77" ht="20.100000000000001" customHeight="1" x14ac:dyDescent="0.25">
      <c r="A15" s="22">
        <v>1988</v>
      </c>
      <c r="B15" s="29">
        <v>17654</v>
      </c>
      <c r="C15" s="30">
        <v>20638</v>
      </c>
      <c r="D15" s="30">
        <v>18573</v>
      </c>
      <c r="E15" s="30">
        <v>16263</v>
      </c>
      <c r="F15" s="30">
        <v>5328</v>
      </c>
      <c r="G15" s="30">
        <v>78455.921229836094</v>
      </c>
      <c r="H15" s="30">
        <f>'BdP_Series Longas'!D35*1000</f>
        <v>11814200</v>
      </c>
      <c r="I15" s="30">
        <f>'BdP_Series Longas'!E35*1000</f>
        <v>39728600</v>
      </c>
    </row>
    <row r="16" spans="1:77" ht="20.100000000000001" customHeight="1" x14ac:dyDescent="0.25">
      <c r="A16" s="22">
        <v>1989</v>
      </c>
      <c r="B16" s="29">
        <v>22902</v>
      </c>
      <c r="C16" s="30">
        <v>22961</v>
      </c>
      <c r="D16" s="30">
        <v>19577</v>
      </c>
      <c r="E16" s="30">
        <v>10823</v>
      </c>
      <c r="F16" s="30">
        <v>4938</v>
      </c>
      <c r="G16" s="30">
        <v>81200.382079189148</v>
      </c>
      <c r="H16" s="30">
        <f>'BdP_Series Longas'!D36*1000</f>
        <v>13574500</v>
      </c>
      <c r="I16" s="30">
        <f>'BdP_Series Longas'!E36*1000</f>
        <v>46935800</v>
      </c>
    </row>
    <row r="17" spans="1:9" ht="20.100000000000001" customHeight="1" x14ac:dyDescent="0.25">
      <c r="A17" s="22">
        <v>1990</v>
      </c>
      <c r="B17" s="29">
        <v>16227</v>
      </c>
      <c r="C17" s="30">
        <v>34044</v>
      </c>
      <c r="D17" s="30">
        <v>34089</v>
      </c>
      <c r="E17" s="30">
        <v>17453</v>
      </c>
      <c r="F17" s="30">
        <v>6426</v>
      </c>
      <c r="G17" s="30">
        <v>108240.44053830269</v>
      </c>
      <c r="H17" s="30">
        <f>'BdP_Series Longas'!D37*1000</f>
        <v>15649300</v>
      </c>
      <c r="I17" s="30">
        <f>'BdP_Series Longas'!E37*1000</f>
        <v>56356200</v>
      </c>
    </row>
    <row r="18" spans="1:9" ht="20.100000000000001" customHeight="1" x14ac:dyDescent="0.25">
      <c r="A18" s="22">
        <v>1991</v>
      </c>
      <c r="B18" s="29">
        <v>31585</v>
      </c>
      <c r="C18" s="30">
        <v>45103</v>
      </c>
      <c r="D18" s="30">
        <v>59484</v>
      </c>
      <c r="E18" s="30">
        <v>40240</v>
      </c>
      <c r="F18" s="30">
        <v>8155</v>
      </c>
      <c r="G18" s="30">
        <v>184567.2529204617</v>
      </c>
      <c r="H18" s="30">
        <f>'BdP_Series Longas'!D38*1000</f>
        <v>17522400</v>
      </c>
      <c r="I18" s="30">
        <f>'BdP_Series Longas'!E38*1000</f>
        <v>64622300</v>
      </c>
    </row>
    <row r="19" spans="1:9" ht="20.100000000000001" customHeight="1" x14ac:dyDescent="0.25">
      <c r="A19" s="22">
        <v>1992</v>
      </c>
      <c r="B19" s="29">
        <v>36142</v>
      </c>
      <c r="C19" s="30">
        <v>56472</v>
      </c>
      <c r="D19" s="30">
        <v>65665</v>
      </c>
      <c r="E19" s="30">
        <v>48711</v>
      </c>
      <c r="F19" s="30">
        <v>6140</v>
      </c>
      <c r="G19" s="30">
        <v>213128.66491754871</v>
      </c>
      <c r="H19" s="30">
        <f>'BdP_Series Longas'!D39*1000</f>
        <v>19583200</v>
      </c>
      <c r="I19" s="30">
        <f>'BdP_Series Longas'!E39*1000</f>
        <v>72651600</v>
      </c>
    </row>
    <row r="20" spans="1:9" ht="20.100000000000001" customHeight="1" x14ac:dyDescent="0.25">
      <c r="A20" s="22">
        <v>1993</v>
      </c>
      <c r="B20" s="29">
        <v>48389</v>
      </c>
      <c r="C20" s="30">
        <v>81750</v>
      </c>
      <c r="D20" s="30">
        <v>70840</v>
      </c>
      <c r="E20" s="30">
        <v>58181</v>
      </c>
      <c r="F20" s="30">
        <v>9143</v>
      </c>
      <c r="G20" s="30">
        <v>268304.14700571622</v>
      </c>
      <c r="H20" s="30">
        <f>'BdP_Series Longas'!D40*1000</f>
        <v>18483400</v>
      </c>
      <c r="I20" s="30">
        <f>'BdP_Series Longas'!E40*1000</f>
        <v>75980300</v>
      </c>
    </row>
    <row r="21" spans="1:9" ht="20.100000000000001" customHeight="1" x14ac:dyDescent="0.25">
      <c r="A21" s="22">
        <v>1994</v>
      </c>
      <c r="B21" s="29">
        <v>50466</v>
      </c>
      <c r="C21" s="30">
        <v>101834</v>
      </c>
      <c r="D21" s="30">
        <v>69893</v>
      </c>
      <c r="E21" s="30">
        <v>65997</v>
      </c>
      <c r="F21" s="30">
        <v>8419</v>
      </c>
      <c r="G21" s="30">
        <v>296610.16949152545</v>
      </c>
      <c r="H21" s="30">
        <f>'BdP_Series Longas'!D41*1000</f>
        <v>19245100</v>
      </c>
      <c r="I21" s="30">
        <f>'BdP_Series Longas'!E41*1000</f>
        <v>82379400</v>
      </c>
    </row>
    <row r="22" spans="1:9" ht="20.100000000000001" customHeight="1" x14ac:dyDescent="0.25">
      <c r="A22" s="22">
        <v>1995</v>
      </c>
      <c r="B22" s="29">
        <v>29653</v>
      </c>
      <c r="C22" s="30">
        <v>82940</v>
      </c>
      <c r="D22" s="30">
        <v>84660</v>
      </c>
      <c r="E22" s="30">
        <v>37753</v>
      </c>
      <c r="F22" s="30">
        <v>5075</v>
      </c>
      <c r="G22" s="30">
        <v>240080.93993475725</v>
      </c>
      <c r="H22" s="30">
        <f>'BdP_Series Longas'!D42*1000</f>
        <v>20718200</v>
      </c>
      <c r="I22" s="30">
        <f>'BdP_Series Longas'!E42*1000</f>
        <v>89037300</v>
      </c>
    </row>
    <row r="23" spans="1:9" ht="20.100000000000001" customHeight="1" x14ac:dyDescent="0.25">
      <c r="A23" s="22">
        <v>1996</v>
      </c>
      <c r="B23" s="29">
        <v>76002</v>
      </c>
      <c r="C23" s="30">
        <v>83564</v>
      </c>
      <c r="D23" s="30">
        <v>149809</v>
      </c>
      <c r="E23" s="30">
        <v>44583</v>
      </c>
      <c r="F23" s="30">
        <v>5891</v>
      </c>
      <c r="G23" s="30">
        <v>359847.76688181481</v>
      </c>
      <c r="H23" s="30">
        <f>'BdP_Series Longas'!D43*1000</f>
        <v>22452300</v>
      </c>
      <c r="I23" s="30">
        <f>'BdP_Series Longas'!E43*1000</f>
        <v>94351400</v>
      </c>
    </row>
    <row r="24" spans="1:9" ht="20.100000000000001" customHeight="1" x14ac:dyDescent="0.25">
      <c r="A24" s="22">
        <v>1997</v>
      </c>
      <c r="B24" s="29">
        <v>64575</v>
      </c>
      <c r="C24" s="30">
        <v>82561</v>
      </c>
      <c r="D24" s="30">
        <v>284423</v>
      </c>
      <c r="E24" s="30">
        <v>95848</v>
      </c>
      <c r="F24" s="30">
        <v>1725</v>
      </c>
      <c r="G24" s="30">
        <v>529132.90968765272</v>
      </c>
      <c r="H24" s="30">
        <f>'BdP_Series Longas'!D44*1000</f>
        <v>26596100</v>
      </c>
      <c r="I24" s="30">
        <f>'BdP_Series Longas'!E44*1000</f>
        <v>102356900</v>
      </c>
    </row>
    <row r="25" spans="1:9" ht="20.100000000000001" customHeight="1" x14ac:dyDescent="0.25">
      <c r="A25" s="22">
        <v>1998</v>
      </c>
      <c r="B25" s="29">
        <v>103984</v>
      </c>
      <c r="C25" s="30">
        <v>157229</v>
      </c>
      <c r="D25" s="30">
        <v>165373</v>
      </c>
      <c r="E25" s="30">
        <v>171010</v>
      </c>
      <c r="F25" s="30">
        <v>28815</v>
      </c>
      <c r="G25" s="30">
        <v>626411.20399836393</v>
      </c>
      <c r="H25" s="30">
        <f>'BdP_Series Longas'!D45*1000</f>
        <v>30445700</v>
      </c>
      <c r="I25" s="30">
        <f>'BdP_Series Longas'!E45*1000</f>
        <v>111385200</v>
      </c>
    </row>
    <row r="26" spans="1:9" ht="20.100000000000001" customHeight="1" x14ac:dyDescent="0.25">
      <c r="A26" s="22">
        <v>1999</v>
      </c>
      <c r="B26" s="29">
        <v>139923</v>
      </c>
      <c r="C26" s="30">
        <v>147763</v>
      </c>
      <c r="D26" s="30">
        <v>158620</v>
      </c>
      <c r="E26" s="30">
        <v>135097</v>
      </c>
      <c r="F26" s="30">
        <v>21713</v>
      </c>
      <c r="G26" s="30">
        <v>603116.22489799582</v>
      </c>
      <c r="H26" s="30">
        <f>'BdP_Series Longas'!D46*1000</f>
        <v>32994800.000000004</v>
      </c>
      <c r="I26" s="30">
        <f>'BdP_Series Longas'!E46*1000</f>
        <v>119639200</v>
      </c>
    </row>
    <row r="27" spans="1:9" ht="20.100000000000001" customHeight="1" x14ac:dyDescent="0.25">
      <c r="A27" s="22">
        <v>2000</v>
      </c>
      <c r="B27" s="29">
        <v>134701</v>
      </c>
      <c r="C27" s="30">
        <v>214448</v>
      </c>
      <c r="D27" s="30">
        <v>141313</v>
      </c>
      <c r="E27" s="30">
        <v>102922</v>
      </c>
      <c r="F27" s="30">
        <v>17862</v>
      </c>
      <c r="G27" s="30">
        <v>611245.66794026399</v>
      </c>
      <c r="H27" s="30">
        <f>'BdP_Series Longas'!D47*1000</f>
        <v>35959100</v>
      </c>
      <c r="I27" s="30">
        <f>'BdP_Series Longas'!E47*1000</f>
        <v>128466300</v>
      </c>
    </row>
    <row r="28" spans="1:9" ht="20.100000000000001" customHeight="1" x14ac:dyDescent="0.25">
      <c r="A28" s="22">
        <v>2001</v>
      </c>
      <c r="B28" s="29">
        <v>143341</v>
      </c>
      <c r="C28" s="30">
        <v>75784</v>
      </c>
      <c r="D28" s="30">
        <v>181252</v>
      </c>
      <c r="E28" s="30">
        <v>95948</v>
      </c>
      <c r="F28" s="30">
        <v>3000</v>
      </c>
      <c r="G28" s="30">
        <v>499326.31900000002</v>
      </c>
      <c r="H28" s="30">
        <f>'BdP_Series Longas'!D48*1000</f>
        <v>37172100</v>
      </c>
      <c r="I28" s="30">
        <f>'BdP_Series Longas'!E48*1000</f>
        <v>135827500</v>
      </c>
    </row>
    <row r="29" spans="1:9" ht="20.100000000000001" customHeight="1" x14ac:dyDescent="0.25">
      <c r="A29" s="22">
        <v>2002</v>
      </c>
      <c r="B29" s="29">
        <v>218507</v>
      </c>
      <c r="C29" s="30">
        <v>80383</v>
      </c>
      <c r="D29" s="30">
        <v>267145</v>
      </c>
      <c r="E29" s="30">
        <v>23166</v>
      </c>
      <c r="F29" s="30">
        <v>55400</v>
      </c>
      <c r="G29" s="30">
        <v>644599.54399999999</v>
      </c>
      <c r="H29" s="30">
        <f>'BdP_Series Longas'!D49*1000</f>
        <v>36860000</v>
      </c>
      <c r="I29" s="30">
        <f>'BdP_Series Longas'!E49*1000</f>
        <v>142631400</v>
      </c>
    </row>
    <row r="30" spans="1:9" ht="20.100000000000001" customHeight="1" x14ac:dyDescent="0.25">
      <c r="A30" s="22">
        <v>2003</v>
      </c>
      <c r="B30" s="29">
        <v>307778</v>
      </c>
      <c r="C30" s="30">
        <v>111490</v>
      </c>
      <c r="D30" s="30">
        <v>301256</v>
      </c>
      <c r="E30" s="30">
        <v>31367</v>
      </c>
      <c r="F30" s="30">
        <v>78895</v>
      </c>
      <c r="G30" s="30">
        <v>830786.43500000006</v>
      </c>
      <c r="H30" s="30">
        <f>'BdP_Series Longas'!D50*1000</f>
        <v>34705400</v>
      </c>
      <c r="I30" s="30">
        <f>'BdP_Series Longas'!E50*1000</f>
        <v>146158300</v>
      </c>
    </row>
    <row r="31" spans="1:9" ht="20.100000000000001" customHeight="1" x14ac:dyDescent="0.25">
      <c r="A31" s="22">
        <v>2004</v>
      </c>
      <c r="B31" s="29">
        <v>166784</v>
      </c>
      <c r="C31" s="30">
        <v>116281</v>
      </c>
      <c r="D31" s="30">
        <v>236808</v>
      </c>
      <c r="E31" s="30">
        <v>18177</v>
      </c>
      <c r="F31" s="30">
        <v>40319</v>
      </c>
      <c r="G31" s="30">
        <v>578369.49899999995</v>
      </c>
      <c r="H31" s="30">
        <f>'BdP_Series Longas'!D51*1000</f>
        <v>35645800</v>
      </c>
      <c r="I31" s="30">
        <f>'BdP_Series Longas'!E51*1000</f>
        <v>152371600</v>
      </c>
    </row>
    <row r="32" spans="1:9" ht="20.100000000000001" customHeight="1" x14ac:dyDescent="0.25">
      <c r="A32" s="22">
        <v>2005</v>
      </c>
      <c r="B32" s="29">
        <v>105338</v>
      </c>
      <c r="C32" s="30">
        <v>137424</v>
      </c>
      <c r="D32" s="30">
        <v>187659</v>
      </c>
      <c r="E32" s="30">
        <v>18605</v>
      </c>
      <c r="F32" s="30">
        <v>32735</v>
      </c>
      <c r="G32" s="30">
        <v>481762.16399999999</v>
      </c>
      <c r="H32" s="30">
        <f>'BdP_Series Longas'!D52*1000</f>
        <v>36644700</v>
      </c>
      <c r="I32" s="30">
        <f>'BdP_Series Longas'!E52*1000</f>
        <v>158652600</v>
      </c>
    </row>
    <row r="33" spans="1:10" ht="20.100000000000001" customHeight="1" x14ac:dyDescent="0.25">
      <c r="A33" s="22">
        <v>2006</v>
      </c>
      <c r="B33" s="29">
        <v>82020</v>
      </c>
      <c r="C33" s="30">
        <v>98510</v>
      </c>
      <c r="D33" s="30">
        <v>139186</v>
      </c>
      <c r="E33" s="30">
        <v>14357</v>
      </c>
      <c r="F33" s="30">
        <v>12167</v>
      </c>
      <c r="G33" s="30">
        <v>346238.68</v>
      </c>
      <c r="H33" s="30">
        <f>'BdP_Series Longas'!D53*1000</f>
        <v>37407300</v>
      </c>
      <c r="I33" s="30">
        <f>'BdP_Series Longas'!E53*1000</f>
        <v>166248700</v>
      </c>
    </row>
    <row r="34" spans="1:10" ht="20.100000000000001" customHeight="1" x14ac:dyDescent="0.25">
      <c r="A34" s="22">
        <v>2007</v>
      </c>
      <c r="B34" s="29">
        <v>105751</v>
      </c>
      <c r="C34" s="30">
        <v>51876</v>
      </c>
      <c r="D34" s="30">
        <v>177398</v>
      </c>
      <c r="E34" s="30">
        <v>5840</v>
      </c>
      <c r="F34" s="30">
        <v>13995</v>
      </c>
      <c r="G34" s="30">
        <v>354860.29300000001</v>
      </c>
      <c r="H34" s="30">
        <f>'BdP_Series Longas'!D54*1000</f>
        <v>39447200</v>
      </c>
      <c r="I34" s="30">
        <f>'BdP_Series Longas'!E54*1000</f>
        <v>175467700</v>
      </c>
    </row>
    <row r="35" spans="1:10" ht="20.100000000000001" customHeight="1" x14ac:dyDescent="0.25">
      <c r="A35" s="22">
        <v>2008</v>
      </c>
      <c r="B35" s="29">
        <v>174709</v>
      </c>
      <c r="C35" s="30">
        <v>126375</v>
      </c>
      <c r="D35" s="30">
        <v>157306</v>
      </c>
      <c r="E35" s="30">
        <v>19767</v>
      </c>
      <c r="F35" s="30">
        <v>2515</v>
      </c>
      <c r="G35" s="30">
        <v>480671.61800000002</v>
      </c>
      <c r="H35" s="30">
        <f>'BdP_Series Longas'!D55*1000</f>
        <v>40850400</v>
      </c>
      <c r="I35" s="30">
        <f>'BdP_Series Longas'!E55*1000</f>
        <v>178872600</v>
      </c>
    </row>
    <row r="36" spans="1:10" ht="20.100000000000001" customHeight="1" x14ac:dyDescent="0.25">
      <c r="A36" s="22">
        <v>2009</v>
      </c>
      <c r="B36" s="29">
        <v>113577</v>
      </c>
      <c r="C36" s="30">
        <v>152412</v>
      </c>
      <c r="D36" s="30">
        <v>119126</v>
      </c>
      <c r="E36" s="30">
        <v>64853</v>
      </c>
      <c r="F36" s="30">
        <v>7901</v>
      </c>
      <c r="G36" s="30">
        <v>457869.09700000001</v>
      </c>
      <c r="H36" s="30">
        <f>'BdP_Series Longas'!D56*1000</f>
        <v>37106800</v>
      </c>
      <c r="I36" s="30">
        <f>'BdP_Series Longas'!E56*1000</f>
        <v>175448200</v>
      </c>
    </row>
    <row r="37" spans="1:10" ht="20.100000000000001" customHeight="1" x14ac:dyDescent="0.25">
      <c r="A37" s="22">
        <v>2010</v>
      </c>
      <c r="B37" s="29">
        <v>94319</v>
      </c>
      <c r="C37" s="30">
        <v>174724</v>
      </c>
      <c r="D37" s="30">
        <v>77990</v>
      </c>
      <c r="E37" s="30">
        <v>72182</v>
      </c>
      <c r="F37" s="30">
        <v>31403</v>
      </c>
      <c r="G37" s="30">
        <v>450618.29800000001</v>
      </c>
      <c r="H37" s="30">
        <f>'BdP_Series Longas'!D57*1000</f>
        <v>36937700</v>
      </c>
      <c r="I37" s="30">
        <f>'BdP_Series Longas'!E57*1000</f>
        <v>179929800</v>
      </c>
    </row>
    <row r="38" spans="1:10" ht="20.100000000000001" customHeight="1" x14ac:dyDescent="0.25">
      <c r="A38" s="22">
        <v>2011</v>
      </c>
      <c r="B38" s="29">
        <v>33126</v>
      </c>
      <c r="C38" s="30">
        <v>128966</v>
      </c>
      <c r="D38" s="30">
        <v>87764</v>
      </c>
      <c r="E38" s="30">
        <v>76078</v>
      </c>
      <c r="F38" s="30">
        <v>7178</v>
      </c>
      <c r="G38" s="30">
        <v>333112.59499999997</v>
      </c>
      <c r="H38" s="30">
        <f>'BdP_Series Longas'!D58*1000</f>
        <v>32451800</v>
      </c>
      <c r="I38" s="30">
        <f>'BdP_Series Longas'!E58*1000</f>
        <v>176166600</v>
      </c>
    </row>
    <row r="39" spans="1:10" ht="20.100000000000001" customHeight="1" x14ac:dyDescent="0.25">
      <c r="A39" s="22">
        <v>2012</v>
      </c>
      <c r="B39" s="29"/>
      <c r="C39" s="30"/>
      <c r="D39" s="30"/>
      <c r="E39" s="30"/>
      <c r="F39" s="30"/>
      <c r="G39" s="30">
        <v>86131.312000000005</v>
      </c>
      <c r="H39" s="30">
        <f>'BdP_Series Longas'!D59*1000</f>
        <v>26672000</v>
      </c>
      <c r="I39" s="30">
        <f>'BdP_Series Longas'!E59*1000</f>
        <v>168398000</v>
      </c>
    </row>
    <row r="40" spans="1:10" ht="20.100000000000001" customHeight="1" x14ac:dyDescent="0.25">
      <c r="A40" s="22">
        <v>2013</v>
      </c>
      <c r="B40" s="29"/>
      <c r="C40" s="30"/>
      <c r="D40" s="30"/>
      <c r="E40" s="30"/>
      <c r="F40" s="30"/>
      <c r="G40" s="30">
        <v>71046</v>
      </c>
      <c r="H40" s="30">
        <f>'BdP_Series Longas'!D60*1000</f>
        <v>25122000</v>
      </c>
      <c r="I40" s="30">
        <f>'BdP_Series Longas'!E60*1000</f>
        <v>170269300</v>
      </c>
    </row>
    <row r="41" spans="1:10" ht="20.100000000000001" customHeight="1" x14ac:dyDescent="0.25">
      <c r="A41" s="22">
        <v>2014</v>
      </c>
      <c r="B41" s="29"/>
      <c r="C41" s="30"/>
      <c r="D41" s="30"/>
      <c r="E41" s="30"/>
      <c r="F41" s="30"/>
      <c r="G41" s="30">
        <v>120022</v>
      </c>
      <c r="H41" s="30">
        <f>'BdP_Series Longas'!D61*1000</f>
        <v>25771500</v>
      </c>
      <c r="I41" s="30">
        <f>'BdP_Series Longas'!E61*1000</f>
        <v>173446200</v>
      </c>
    </row>
    <row r="42" spans="1:10" ht="20.100000000000001" customHeight="1" x14ac:dyDescent="0.25">
      <c r="A42" s="22">
        <v>2015</v>
      </c>
      <c r="B42" s="29"/>
      <c r="C42" s="30"/>
      <c r="D42" s="30"/>
      <c r="E42" s="30"/>
      <c r="F42" s="30"/>
      <c r="G42" s="30">
        <v>177192</v>
      </c>
      <c r="H42" s="30">
        <f>'BdP_Series Longas'!D62*1000</f>
        <v>26973800</v>
      </c>
      <c r="I42" s="30">
        <f>'BdP_Series Longas'!E62*1000</f>
        <v>179376400</v>
      </c>
    </row>
    <row r="43" spans="1:10" ht="3" customHeight="1" thickBot="1" x14ac:dyDescent="0.3">
      <c r="A43" s="24"/>
      <c r="B43" s="24"/>
      <c r="C43" s="24"/>
      <c r="D43" s="24"/>
      <c r="E43" s="24"/>
      <c r="F43" s="24"/>
      <c r="G43" s="24"/>
      <c r="H43" s="24"/>
      <c r="I43" s="24"/>
    </row>
    <row r="44" spans="1:10" ht="78" customHeight="1" x14ac:dyDescent="0.25">
      <c r="A44" s="65" t="s">
        <v>64</v>
      </c>
      <c r="B44" s="65"/>
      <c r="C44" s="65"/>
      <c r="D44" s="65"/>
      <c r="E44" s="65"/>
      <c r="F44" s="65"/>
      <c r="G44" s="65"/>
      <c r="H44" s="65"/>
      <c r="I44" s="65"/>
      <c r="J44" s="40"/>
    </row>
    <row r="45" spans="1:10" ht="29.25" customHeight="1" x14ac:dyDescent="0.25">
      <c r="A45" s="56" t="s">
        <v>36</v>
      </c>
      <c r="B45" s="56"/>
      <c r="C45" s="56"/>
      <c r="D45" s="56"/>
      <c r="E45" s="56"/>
      <c r="F45" s="56"/>
      <c r="G45" s="56"/>
      <c r="H45" s="56"/>
      <c r="I45" s="56"/>
      <c r="J45" s="39"/>
    </row>
    <row r="46" spans="1:10" x14ac:dyDescent="0.25">
      <c r="A46" s="31"/>
      <c r="J46" s="39"/>
    </row>
    <row r="47" spans="1:10" x14ac:dyDescent="0.25">
      <c r="J47" s="39"/>
    </row>
  </sheetData>
  <sheetProtection algorithmName="SHA-512" hashValue="lK6K0e1/TCCMMernF+DNQ1CPkj8MQQRwPuulI2ue/lKfPYD+PBUGdRbKb0cFkSG61eKbp/uto7NNEoyVXyEjhQ==" saltValue="XefORAJsFG4WNs5WMLzv9A==" spinCount="100000" sheet="1" objects="1" scenarios="1" insertHyperlinks="0" autoFilter="0"/>
  <mergeCells count="6">
    <mergeCell ref="A45:I45"/>
    <mergeCell ref="H3:I3"/>
    <mergeCell ref="A1:I1"/>
    <mergeCell ref="A3:A4"/>
    <mergeCell ref="B3:G3"/>
    <mergeCell ref="A44:I44"/>
  </mergeCells>
  <printOptions horizontalCentered="1" verticalCentered="1"/>
  <pageMargins left="0.74803149606299213" right="0.74803149606299213" top="0.98425196850393704" bottom="0.98425196850393704" header="0.51181102362204722" footer="0.51181102362204722"/>
  <pageSetup paperSize="9" scale="48" orientation="landscape" verticalDpi="300" r:id="rId1"/>
  <headerFooter alignWithMargins="0"/>
  <colBreaks count="1" manualBreakCount="1">
    <brk id="7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olha30">
    <pageSetUpPr fitToPage="1"/>
  </sheetPr>
  <dimension ref="A1:CP45"/>
  <sheetViews>
    <sheetView showGridLines="0" zoomScaleNormal="100" workbookViewId="0">
      <selection activeCell="A44" sqref="A44:Y44"/>
    </sheetView>
  </sheetViews>
  <sheetFormatPr defaultColWidth="7" defaultRowHeight="15" x14ac:dyDescent="0.25"/>
  <cols>
    <col min="1" max="27" width="9.140625" style="23" customWidth="1"/>
    <col min="28" max="30" width="11.5703125" style="23" customWidth="1"/>
    <col min="31" max="16384" width="7" style="23"/>
  </cols>
  <sheetData>
    <row r="1" spans="1:94" s="16" customFormat="1" ht="33" customHeight="1" x14ac:dyDescent="0.25">
      <c r="A1" s="68" t="s">
        <v>41</v>
      </c>
      <c r="B1" s="68"/>
    </row>
    <row r="2" spans="1:94" s="17" customFormat="1" ht="19.5" customHeight="1" x14ac:dyDescent="0.25">
      <c r="A2" s="66" t="str">
        <f>Ferroviárias_Cor_Dados_Graf!B1&amp; " - Investimento em Infraestruturas Ferroviárias - Preços correntes"</f>
        <v>Norte - Investimento em Infraestruturas Ferroviárias - Preços correntes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</row>
    <row r="3" spans="1:94" s="17" customFormat="1" ht="19.5" customHeight="1" x14ac:dyDescent="0.25"/>
    <row r="4" spans="1:94" s="20" customFormat="1" ht="30" customHeight="1" x14ac:dyDescent="0.25">
      <c r="C4" s="19"/>
      <c r="D4" s="19"/>
      <c r="F4" s="19"/>
      <c r="G4" s="19"/>
      <c r="I4" s="19"/>
      <c r="J4" s="19"/>
      <c r="L4" s="19"/>
      <c r="M4" s="19"/>
      <c r="O4" s="19"/>
      <c r="P4" s="19"/>
      <c r="R4" s="19"/>
      <c r="S4" s="19"/>
      <c r="U4" s="19"/>
      <c r="V4" s="19"/>
      <c r="X4" s="19"/>
      <c r="Y4" s="19"/>
      <c r="AA4" s="19"/>
      <c r="AB4" s="19"/>
      <c r="AD4" s="19"/>
      <c r="AE4" s="19"/>
      <c r="AG4" s="19"/>
      <c r="AH4" s="19"/>
      <c r="AJ4" s="19"/>
      <c r="AK4" s="19"/>
      <c r="AM4" s="19"/>
      <c r="AN4" s="19"/>
      <c r="AP4" s="19"/>
      <c r="AQ4" s="19"/>
      <c r="AS4" s="19"/>
      <c r="AT4" s="19"/>
      <c r="AV4" s="19"/>
      <c r="AW4" s="19"/>
      <c r="AY4" s="19"/>
      <c r="AZ4" s="19"/>
      <c r="BB4" s="19"/>
      <c r="BC4" s="19"/>
      <c r="BE4" s="19"/>
      <c r="BF4" s="19"/>
      <c r="BH4" s="19"/>
      <c r="BI4" s="19"/>
      <c r="BK4" s="19"/>
      <c r="BL4" s="19"/>
      <c r="BN4" s="19"/>
      <c r="BO4" s="19"/>
      <c r="BQ4" s="19"/>
      <c r="BR4" s="19"/>
      <c r="BT4" s="19"/>
      <c r="BU4" s="19"/>
      <c r="BW4" s="19"/>
      <c r="BX4" s="19"/>
      <c r="BZ4" s="19"/>
      <c r="CA4" s="19"/>
      <c r="CC4" s="19"/>
      <c r="CD4" s="19"/>
      <c r="CF4" s="19"/>
      <c r="CG4" s="19"/>
      <c r="CI4" s="19"/>
      <c r="CJ4" s="19"/>
      <c r="CL4" s="19"/>
      <c r="CM4" s="19"/>
      <c r="CO4" s="19"/>
      <c r="CP4" s="19"/>
    </row>
    <row r="5" spans="1:94" ht="20.100000000000001" customHeight="1" x14ac:dyDescent="0.25"/>
    <row r="6" spans="1:94" ht="20.100000000000001" customHeight="1" x14ac:dyDescent="0.25"/>
    <row r="7" spans="1:94" ht="20.100000000000001" customHeight="1" x14ac:dyDescent="0.25"/>
    <row r="8" spans="1:94" ht="20.100000000000001" customHeight="1" x14ac:dyDescent="0.25"/>
    <row r="9" spans="1:94" ht="20.100000000000001" customHeight="1" x14ac:dyDescent="0.25"/>
    <row r="10" spans="1:94" ht="20.100000000000001" customHeight="1" x14ac:dyDescent="0.25"/>
    <row r="11" spans="1:94" ht="20.100000000000001" customHeight="1" x14ac:dyDescent="0.25"/>
    <row r="12" spans="1:94" ht="20.100000000000001" customHeight="1" x14ac:dyDescent="0.25"/>
    <row r="13" spans="1:94" ht="20.100000000000001" customHeight="1" x14ac:dyDescent="0.25"/>
    <row r="14" spans="1:94" ht="20.100000000000001" customHeight="1" x14ac:dyDescent="0.25"/>
    <row r="15" spans="1:94" ht="20.100000000000001" customHeight="1" x14ac:dyDescent="0.25"/>
    <row r="16" spans="1:94" ht="20.100000000000001" customHeight="1" x14ac:dyDescent="0.25"/>
    <row r="17" ht="20.100000000000001" customHeight="1" x14ac:dyDescent="0.25"/>
    <row r="18" ht="20.100000000000001" customHeight="1" x14ac:dyDescent="0.25"/>
    <row r="19" ht="20.100000000000001" customHeight="1" x14ac:dyDescent="0.25"/>
    <row r="20" ht="20.100000000000001" customHeight="1" x14ac:dyDescent="0.25"/>
    <row r="21" ht="20.100000000000001" customHeight="1" x14ac:dyDescent="0.25"/>
    <row r="22" ht="20.100000000000001" customHeight="1" x14ac:dyDescent="0.25"/>
    <row r="23" ht="20.100000000000001" customHeight="1" x14ac:dyDescent="0.25"/>
    <row r="24" ht="20.100000000000001" customHeight="1" x14ac:dyDescent="0.25"/>
    <row r="25" ht="20.100000000000001" customHeight="1" x14ac:dyDescent="0.25"/>
    <row r="26" ht="20.100000000000001" customHeight="1" x14ac:dyDescent="0.25"/>
    <row r="27" ht="20.100000000000001" customHeight="1" x14ac:dyDescent="0.25"/>
    <row r="28" ht="20.100000000000001" customHeight="1" x14ac:dyDescent="0.25"/>
    <row r="29" ht="20.100000000000001" customHeight="1" x14ac:dyDescent="0.25"/>
    <row r="30" ht="20.100000000000001" customHeight="1" x14ac:dyDescent="0.25"/>
    <row r="31" ht="20.100000000000001" customHeight="1" x14ac:dyDescent="0.25"/>
    <row r="32" ht="20.100000000000001" customHeight="1" x14ac:dyDescent="0.25"/>
    <row r="33" spans="1:25" ht="20.100000000000001" customHeight="1" x14ac:dyDescent="0.25"/>
    <row r="34" spans="1:25" ht="20.100000000000001" customHeight="1" x14ac:dyDescent="0.25"/>
    <row r="35" spans="1:25" ht="20.100000000000001" customHeight="1" x14ac:dyDescent="0.25"/>
    <row r="36" spans="1:25" ht="20.100000000000001" customHeight="1" x14ac:dyDescent="0.25"/>
    <row r="37" spans="1:25" ht="20.100000000000001" customHeight="1" x14ac:dyDescent="0.25"/>
    <row r="38" spans="1:25" ht="20.100000000000001" customHeight="1" x14ac:dyDescent="0.25"/>
    <row r="39" spans="1:25" ht="20.100000000000001" customHeight="1" x14ac:dyDescent="0.25"/>
    <row r="40" spans="1:25" ht="20.100000000000001" customHeight="1" x14ac:dyDescent="0.25"/>
    <row r="41" spans="1:25" ht="20.100000000000001" customHeight="1" x14ac:dyDescent="0.25"/>
    <row r="42" spans="1:25" ht="20.100000000000001" customHeight="1" x14ac:dyDescent="0.25"/>
    <row r="43" spans="1:25" ht="3" customHeight="1" x14ac:dyDescent="0.25"/>
    <row r="44" spans="1:25" ht="53.25" customHeight="1" x14ac:dyDescent="0.25">
      <c r="A44" s="67" t="s">
        <v>64</v>
      </c>
      <c r="B44" s="67"/>
      <c r="C44" s="67"/>
      <c r="D44" s="67"/>
      <c r="E44" s="67"/>
      <c r="F44" s="67"/>
      <c r="G44" s="67"/>
      <c r="H44" s="67"/>
      <c r="I44" s="67"/>
      <c r="J44" s="67"/>
      <c r="K44" s="67"/>
      <c r="L44" s="67"/>
      <c r="M44" s="67"/>
      <c r="N44" s="67"/>
      <c r="O44" s="67"/>
      <c r="P44" s="67"/>
      <c r="Q44" s="67"/>
      <c r="R44" s="67"/>
      <c r="S44" s="67"/>
      <c r="T44" s="67"/>
      <c r="U44" s="67"/>
      <c r="V44" s="67"/>
      <c r="W44" s="67"/>
      <c r="X44" s="67"/>
      <c r="Y44" s="67"/>
    </row>
    <row r="45" spans="1:25" ht="29.25" customHeight="1" x14ac:dyDescent="0.25"/>
  </sheetData>
  <sheetProtection algorithmName="SHA-512" hashValue="+xrWVJd/ayQJEF65U07ZsiYo0DgMkWeQs38jII/n97AcfKNohHji2EHkCNDWgEhToixWepC/Wym2Q9w40ir4nw==" saltValue="YuXgNxzaLzmlkJYv2nN33g==" spinCount="100000" sheet="1" objects="1" scenarios="1" insertHyperlinks="0" autoFilter="0"/>
  <mergeCells count="3">
    <mergeCell ref="A2:Y2"/>
    <mergeCell ref="A44:Y44"/>
    <mergeCell ref="A1:B1"/>
  </mergeCells>
  <printOptions horizontalCentered="1" verticalCentered="1"/>
  <pageMargins left="0.74803149606299213" right="0.74803149606299213" top="0.98425196850393704" bottom="0.98425196850393704" header="0.51181102362204722" footer="0.51181102362204722"/>
  <pageSetup paperSize="9" scale="53" orientation="landscape" verticalDpi="3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3009" r:id="rId4" name="Drop Down 1">
              <controlPr defaultSize="0" autoLine="0" autoPict="0">
                <anchor moveWithCells="1">
                  <from>
                    <xdr:col>2</xdr:col>
                    <xdr:colOff>0</xdr:colOff>
                    <xdr:row>0</xdr:row>
                    <xdr:rowOff>38100</xdr:rowOff>
                  </from>
                  <to>
                    <xdr:col>3</xdr:col>
                    <xdr:colOff>561975</xdr:colOff>
                    <xdr:row>0</xdr:row>
                    <xdr:rowOff>285750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20"/>
  <dimension ref="A1:R42"/>
  <sheetViews>
    <sheetView workbookViewId="0"/>
  </sheetViews>
  <sheetFormatPr defaultRowHeight="15" x14ac:dyDescent="0.25"/>
  <cols>
    <col min="2" max="2" width="21" bestFit="1" customWidth="1"/>
    <col min="16" max="16" width="12.140625" bestFit="1" customWidth="1"/>
    <col min="17" max="17" width="10.140625" bestFit="1" customWidth="1"/>
    <col min="18" max="18" width="11.140625" bestFit="1" customWidth="1"/>
  </cols>
  <sheetData>
    <row r="1" spans="1:18" x14ac:dyDescent="0.25">
      <c r="A1" s="41">
        <v>1</v>
      </c>
      <c r="B1" t="str">
        <f>VLOOKUP(A1,$A$5:$B$10,2,FALSE)</f>
        <v>Norte</v>
      </c>
      <c r="E1">
        <f>A1+1</f>
        <v>2</v>
      </c>
      <c r="P1">
        <v>7</v>
      </c>
      <c r="Q1">
        <v>8</v>
      </c>
      <c r="R1">
        <v>9</v>
      </c>
    </row>
    <row r="2" spans="1:18" x14ac:dyDescent="0.25">
      <c r="D2" s="55" t="s">
        <v>42</v>
      </c>
      <c r="E2" s="55"/>
      <c r="G2" s="55" t="s">
        <v>43</v>
      </c>
      <c r="H2" s="55"/>
      <c r="J2" s="55" t="s">
        <v>44</v>
      </c>
      <c r="K2" s="55"/>
      <c r="M2" s="55" t="s">
        <v>45</v>
      </c>
      <c r="N2" s="55"/>
    </row>
    <row r="4" spans="1:18" x14ac:dyDescent="0.25">
      <c r="D4" s="32"/>
      <c r="E4" s="2" t="str">
        <f>HLOOKUP(B1,'Portuárias Cor NUTS II Tab'!$B$4:$I$42,1,FALSE)</f>
        <v>Norte</v>
      </c>
      <c r="G4" s="32"/>
      <c r="H4" s="2" t="str">
        <f>E4</f>
        <v>Norte</v>
      </c>
      <c r="J4" s="32"/>
      <c r="K4" s="2" t="str">
        <f>H4</f>
        <v>Norte</v>
      </c>
      <c r="M4" s="32"/>
      <c r="N4" s="2" t="str">
        <f>K4</f>
        <v>Norte</v>
      </c>
      <c r="P4" s="2" t="s">
        <v>34</v>
      </c>
      <c r="Q4" s="2" t="s">
        <v>39</v>
      </c>
      <c r="R4" s="2" t="s">
        <v>40</v>
      </c>
    </row>
    <row r="5" spans="1:18" x14ac:dyDescent="0.25">
      <c r="A5">
        <v>1</v>
      </c>
      <c r="B5" t="s">
        <v>0</v>
      </c>
      <c r="D5" s="22">
        <v>1978</v>
      </c>
      <c r="E5">
        <f>VLOOKUP($D5,'Portuárias Cor NUTS II Tab'!$A$5:$I$100,E$1,FALSE)</f>
        <v>1485.175726499137</v>
      </c>
      <c r="G5" s="22">
        <v>1978</v>
      </c>
      <c r="H5" s="3">
        <f>IF(SUM(E5)=0,"",E5/P5)</f>
        <v>0.71409796120020808</v>
      </c>
      <c r="J5" s="22">
        <v>1978</v>
      </c>
      <c r="K5" s="3">
        <f>IF(SUM(E5)=0,"",E5/Q5)</f>
        <v>1.0351099292578317E-3</v>
      </c>
      <c r="M5" s="22">
        <v>1978</v>
      </c>
      <c r="N5" s="3">
        <f>IF(SUM(E5)=0,"",E5/R5)</f>
        <v>2.9711833843458908E-4</v>
      </c>
      <c r="P5" s="1">
        <f>VLOOKUP($D5,'Portuárias Cor NUTS II Tab'!$A$5:$I$100,P$1,FALSE)</f>
        <v>2079.7926995939788</v>
      </c>
      <c r="Q5" s="1">
        <f>VLOOKUP($D5,'Portuárias Cor NUTS II Tab'!$A$5:$I$100,Q$1,FALSE)</f>
        <v>1434800</v>
      </c>
      <c r="R5" s="1">
        <f>VLOOKUP($D5,'Portuárias Cor NUTS II Tab'!$A$5:$I$100,R$1,FALSE)</f>
        <v>4998600</v>
      </c>
    </row>
    <row r="6" spans="1:18" x14ac:dyDescent="0.25">
      <c r="A6">
        <v>2</v>
      </c>
      <c r="B6" t="s">
        <v>1</v>
      </c>
      <c r="D6" s="22">
        <v>1979</v>
      </c>
      <c r="E6">
        <f>VLOOKUP($D6,'Portuárias Cor NUTS II Tab'!$A$5:$I$100,E$1,FALSE)</f>
        <v>1975.1548767470397</v>
      </c>
      <c r="G6" s="22">
        <v>1979</v>
      </c>
      <c r="H6" s="3">
        <f t="shared" ref="H6:H42" si="0">IF(SUM(E6)=0,"",E6/P6)</f>
        <v>0.55883942696741795</v>
      </c>
      <c r="J6" s="22">
        <v>1979</v>
      </c>
      <c r="K6" s="3">
        <f t="shared" ref="K6:K42" si="1">IF(SUM(E6)=0,"",E6/Q6)</f>
        <v>9.6222286585815752E-4</v>
      </c>
      <c r="M6" s="22">
        <v>1979</v>
      </c>
      <c r="N6" s="3">
        <f t="shared" ref="N6:N42" si="2">IF(SUM(E6)=0,"",E6/R6)</f>
        <v>3.1076905403764173E-4</v>
      </c>
      <c r="P6" s="1">
        <f>VLOOKUP(D6,'Portuárias Cor NUTS II Tab'!$A$5:$I$100,7,FALSE)</f>
        <v>3534.3871270238724</v>
      </c>
      <c r="Q6" s="1">
        <f>VLOOKUP($D6,'Portuárias Cor NUTS II Tab'!$A$5:$I$100,Q$1,FALSE)</f>
        <v>2052699.9999999998</v>
      </c>
      <c r="R6" s="1">
        <f>VLOOKUP($D6,'Portuárias Cor NUTS II Tab'!$A$5:$I$100,R$1,FALSE)</f>
        <v>6355700</v>
      </c>
    </row>
    <row r="7" spans="1:18" x14ac:dyDescent="0.25">
      <c r="A7">
        <v>3</v>
      </c>
      <c r="B7" t="s">
        <v>35</v>
      </c>
      <c r="D7" s="22">
        <v>1980</v>
      </c>
      <c r="E7">
        <f>VLOOKUP($D7,'Portuárias Cor NUTS II Tab'!$A$5:$I$100,E$1,FALSE)</f>
        <v>2255.2897516984067</v>
      </c>
      <c r="G7" s="22">
        <v>1980</v>
      </c>
      <c r="H7" s="3">
        <f t="shared" si="0"/>
        <v>0.34019448068510649</v>
      </c>
      <c r="J7" s="22">
        <v>1980</v>
      </c>
      <c r="K7" s="3">
        <f t="shared" si="1"/>
        <v>9.3903891064596185E-4</v>
      </c>
      <c r="M7" s="22">
        <v>1980</v>
      </c>
      <c r="N7" s="3">
        <f t="shared" si="2"/>
        <v>2.7302427869091168E-4</v>
      </c>
      <c r="P7" s="1">
        <f>VLOOKUP(D7,'Portuárias Cor NUTS II Tab'!$A$5:$I$100,7,FALSE)</f>
        <v>6629.4131143943096</v>
      </c>
      <c r="Q7" s="1">
        <f>VLOOKUP($D7,'Portuárias Cor NUTS II Tab'!$A$5:$I$100,Q$1,FALSE)</f>
        <v>2401700</v>
      </c>
      <c r="R7" s="1">
        <f>VLOOKUP($D7,'Portuárias Cor NUTS II Tab'!$A$5:$I$100,R$1,FALSE)</f>
        <v>8260400</v>
      </c>
    </row>
    <row r="8" spans="1:18" x14ac:dyDescent="0.25">
      <c r="A8">
        <v>4</v>
      </c>
      <c r="B8" t="s">
        <v>2</v>
      </c>
      <c r="D8" s="22">
        <v>1981</v>
      </c>
      <c r="E8">
        <f>VLOOKUP($D8,'Portuárias Cor NUTS II Tab'!$A$5:$I$100,E$1,FALSE)</f>
        <v>2368.7463213655092</v>
      </c>
      <c r="G8" s="22">
        <v>1981</v>
      </c>
      <c r="H8" s="3">
        <f t="shared" si="0"/>
        <v>0.42790567334923407</v>
      </c>
      <c r="J8" s="22">
        <v>1981</v>
      </c>
      <c r="K8" s="3">
        <f t="shared" si="1"/>
        <v>7.1956812824372225E-4</v>
      </c>
      <c r="M8" s="22">
        <v>1981</v>
      </c>
      <c r="N8" s="3">
        <f t="shared" si="2"/>
        <v>2.3867664077439763E-4</v>
      </c>
      <c r="P8" s="1">
        <f>VLOOKUP(D8,'Portuárias Cor NUTS II Tab'!$A$5:$I$100,7,FALSE)</f>
        <v>5535.6740255983077</v>
      </c>
      <c r="Q8" s="1">
        <f>VLOOKUP($D8,'Portuárias Cor NUTS II Tab'!$A$5:$I$100,Q$1,FALSE)</f>
        <v>3291900</v>
      </c>
      <c r="R8" s="1">
        <f>VLOOKUP($D8,'Portuárias Cor NUTS II Tab'!$A$5:$I$100,R$1,FALSE)</f>
        <v>9924500</v>
      </c>
    </row>
    <row r="9" spans="1:18" x14ac:dyDescent="0.25">
      <c r="A9">
        <v>5</v>
      </c>
      <c r="B9" t="s">
        <v>3</v>
      </c>
      <c r="D9" s="22">
        <v>1982</v>
      </c>
      <c r="E9">
        <f>VLOOKUP($D9,'Portuárias Cor NUTS II Tab'!$A$5:$I$100,E$1,FALSE)</f>
        <v>1667.6060693728116</v>
      </c>
      <c r="G9" s="22">
        <v>1982</v>
      </c>
      <c r="H9" s="3">
        <f t="shared" si="0"/>
        <v>0.39669308716390989</v>
      </c>
      <c r="J9" s="22">
        <v>1982</v>
      </c>
      <c r="K9" s="3">
        <f t="shared" si="1"/>
        <v>4.249977239851194E-4</v>
      </c>
      <c r="M9" s="22">
        <v>1982</v>
      </c>
      <c r="N9" s="3">
        <f t="shared" si="2"/>
        <v>1.3895675069143244E-4</v>
      </c>
      <c r="P9" s="1">
        <f>VLOOKUP(D9,'Portuárias Cor NUTS II Tab'!$A$5:$I$100,7,FALSE)</f>
        <v>4203.7689169102468</v>
      </c>
      <c r="Q9" s="1">
        <f>VLOOKUP($D9,'Portuárias Cor NUTS II Tab'!$A$5:$I$100,Q$1,FALSE)</f>
        <v>3923800</v>
      </c>
      <c r="R9" s="1">
        <f>VLOOKUP($D9,'Portuárias Cor NUTS II Tab'!$A$5:$I$100,R$1,FALSE)</f>
        <v>12000900</v>
      </c>
    </row>
    <row r="10" spans="1:18" x14ac:dyDescent="0.25">
      <c r="A10">
        <v>6</v>
      </c>
      <c r="B10" t="s">
        <v>34</v>
      </c>
      <c r="D10" s="22">
        <v>1983</v>
      </c>
      <c r="E10">
        <f>VLOOKUP($D10,'Portuárias Cor NUTS II Tab'!$A$5:$I$100,E$1,FALSE)</f>
        <v>1162.6230783811015</v>
      </c>
      <c r="G10" s="22">
        <v>1983</v>
      </c>
      <c r="H10" s="3">
        <f t="shared" si="0"/>
        <v>0.38970582088429284</v>
      </c>
      <c r="J10" s="22">
        <v>1983</v>
      </c>
      <c r="K10" s="3">
        <f t="shared" si="1"/>
        <v>2.4478852055607992E-4</v>
      </c>
      <c r="M10" s="22">
        <v>1983</v>
      </c>
      <c r="N10" s="3">
        <f t="shared" si="2"/>
        <v>7.5824892609476389E-5</v>
      </c>
      <c r="P10" s="1">
        <f>VLOOKUP(D10,'Portuárias Cor NUTS II Tab'!$A$5:$I$100,7,FALSE)</f>
        <v>2983.3351622589562</v>
      </c>
      <c r="Q10" s="1">
        <f>VLOOKUP($D10,'Portuárias Cor NUTS II Tab'!$A$5:$I$100,Q$1,FALSE)</f>
        <v>4749500</v>
      </c>
      <c r="R10" s="1">
        <f>VLOOKUP($D10,'Portuárias Cor NUTS II Tab'!$A$5:$I$100,R$1,FALSE)</f>
        <v>15333000</v>
      </c>
    </row>
    <row r="11" spans="1:18" x14ac:dyDescent="0.25">
      <c r="D11" s="22">
        <v>1984</v>
      </c>
      <c r="E11">
        <f>VLOOKUP($D11,'Portuárias Cor NUTS II Tab'!$A$5:$I$100,E$1,FALSE)</f>
        <v>2292.8891371793975</v>
      </c>
      <c r="G11" s="22">
        <v>1984</v>
      </c>
      <c r="H11" s="3">
        <f t="shared" si="0"/>
        <v>0.41249593949716168</v>
      </c>
      <c r="J11" s="22">
        <v>1984</v>
      </c>
      <c r="K11" s="3">
        <f t="shared" si="1"/>
        <v>4.4698308618036094E-4</v>
      </c>
      <c r="M11" s="22">
        <v>1984</v>
      </c>
      <c r="N11" s="3">
        <f t="shared" si="2"/>
        <v>1.2177628498937247E-4</v>
      </c>
      <c r="P11" s="1">
        <f>VLOOKUP(D11,'Portuárias Cor NUTS II Tab'!$A$5:$I$100,7,FALSE)</f>
        <v>5558.5738370527024</v>
      </c>
      <c r="Q11" s="1">
        <f>VLOOKUP($D11,'Portuárias Cor NUTS II Tab'!$A$5:$I$100,Q$1,FALSE)</f>
        <v>5129700</v>
      </c>
      <c r="R11" s="1">
        <f>VLOOKUP($D11,'Portuárias Cor NUTS II Tab'!$A$5:$I$100,R$1,FALSE)</f>
        <v>18828700</v>
      </c>
    </row>
    <row r="12" spans="1:18" x14ac:dyDescent="0.25">
      <c r="D12" s="22">
        <v>1985</v>
      </c>
      <c r="E12">
        <f>VLOOKUP($D12,'Portuárias Cor NUTS II Tab'!$A$5:$I$100,E$1,FALSE)</f>
        <v>1360.8653145918338</v>
      </c>
      <c r="G12" s="22">
        <v>1985</v>
      </c>
      <c r="H12" s="3">
        <f t="shared" si="0"/>
        <v>0.16721705138435855</v>
      </c>
      <c r="J12" s="22">
        <v>1985</v>
      </c>
      <c r="K12" s="3">
        <f t="shared" si="1"/>
        <v>2.3019085481686661E-4</v>
      </c>
      <c r="M12" s="22">
        <v>1985</v>
      </c>
      <c r="N12" s="3">
        <f t="shared" si="2"/>
        <v>5.8875471660047405E-5</v>
      </c>
      <c r="P12" s="1">
        <f>VLOOKUP(D12,'Portuárias Cor NUTS II Tab'!$A$5:$I$100,7,FALSE)</f>
        <v>8138.316656856975</v>
      </c>
      <c r="Q12" s="1">
        <f>VLOOKUP($D12,'Portuárias Cor NUTS II Tab'!$A$5:$I$100,Q$1,FALSE)</f>
        <v>5911900</v>
      </c>
      <c r="R12" s="1">
        <f>VLOOKUP($D12,'Portuárias Cor NUTS II Tab'!$A$5:$I$100,R$1,FALSE)</f>
        <v>23114300</v>
      </c>
    </row>
    <row r="13" spans="1:18" x14ac:dyDescent="0.25">
      <c r="D13" s="22">
        <v>1986</v>
      </c>
      <c r="E13">
        <f>VLOOKUP($D13,'Portuárias Cor NUTS II Tab'!$A$5:$I$100,E$1,FALSE)</f>
        <v>3097.5947965403379</v>
      </c>
      <c r="G13" s="22">
        <v>1986</v>
      </c>
      <c r="H13" s="3">
        <f t="shared" si="0"/>
        <v>0.79900981309192809</v>
      </c>
      <c r="J13" s="22">
        <v>1986</v>
      </c>
      <c r="K13" s="3">
        <f t="shared" si="1"/>
        <v>4.4363530592216575E-4</v>
      </c>
      <c r="M13" s="22">
        <v>1986</v>
      </c>
      <c r="N13" s="3">
        <f t="shared" si="2"/>
        <v>1.096575248616831E-4</v>
      </c>
      <c r="P13" s="1">
        <f>VLOOKUP(D13,'Portuárias Cor NUTS II Tab'!$A$5:$I$100,7,FALSE)</f>
        <v>3876.7919314452174</v>
      </c>
      <c r="Q13" s="1">
        <f>VLOOKUP($D13,'Portuárias Cor NUTS II Tab'!$A$5:$I$100,Q$1,FALSE)</f>
        <v>6982300</v>
      </c>
      <c r="R13" s="1">
        <f>VLOOKUP($D13,'Portuárias Cor NUTS II Tab'!$A$5:$I$100,R$1,FALSE)</f>
        <v>28247900</v>
      </c>
    </row>
    <row r="14" spans="1:18" x14ac:dyDescent="0.25">
      <c r="D14" s="22">
        <v>1987</v>
      </c>
      <c r="E14">
        <f>VLOOKUP($D14,'Portuárias Cor NUTS II Tab'!$A$5:$I$100,E$1,FALSE)</f>
        <v>2256.8260492213767</v>
      </c>
      <c r="G14" s="22">
        <v>1987</v>
      </c>
      <c r="H14" s="3">
        <f t="shared" si="0"/>
        <v>0.40630343108377998</v>
      </c>
      <c r="J14" s="22">
        <v>1987</v>
      </c>
      <c r="K14" s="3">
        <f t="shared" si="1"/>
        <v>2.4386519376959898E-4</v>
      </c>
      <c r="M14" s="22">
        <v>1987</v>
      </c>
      <c r="N14" s="3">
        <f t="shared" si="2"/>
        <v>6.780655912188324E-5</v>
      </c>
      <c r="P14" s="1">
        <f>VLOOKUP(D14,'Portuárias Cor NUTS II Tab'!$A$5:$I$100,7,FALSE)</f>
        <v>5554.5335740864521</v>
      </c>
      <c r="Q14" s="1">
        <f>VLOOKUP($D14,'Portuárias Cor NUTS II Tab'!$A$5:$I$100,Q$1,FALSE)</f>
        <v>9254400</v>
      </c>
      <c r="R14" s="1">
        <f>VLOOKUP($D14,'Portuárias Cor NUTS II Tab'!$A$5:$I$100,R$1,FALSE)</f>
        <v>33283300.000000004</v>
      </c>
    </row>
    <row r="15" spans="1:18" x14ac:dyDescent="0.25">
      <c r="D15" s="22">
        <v>1988</v>
      </c>
      <c r="E15">
        <f>VLOOKUP($D15,'Portuárias Cor NUTS II Tab'!$A$5:$I$100,E$1,FALSE)</f>
        <v>4459.1085483983597</v>
      </c>
      <c r="G15" s="22">
        <v>1988</v>
      </c>
      <c r="H15" s="3">
        <f t="shared" si="0"/>
        <v>0.39930561449052937</v>
      </c>
      <c r="J15" s="22">
        <v>1988</v>
      </c>
      <c r="K15" s="3">
        <f t="shared" si="1"/>
        <v>3.7743635188149512E-4</v>
      </c>
      <c r="M15" s="22">
        <v>1988</v>
      </c>
      <c r="N15" s="3">
        <f t="shared" si="2"/>
        <v>1.1223925706917333E-4</v>
      </c>
      <c r="P15" s="1">
        <f>VLOOKUP(D15,'Portuárias Cor NUTS II Tab'!$A$5:$I$100,7,FALSE)</f>
        <v>11167.15715126545</v>
      </c>
      <c r="Q15" s="1">
        <f>VLOOKUP($D15,'Portuárias Cor NUTS II Tab'!$A$5:$I$100,Q$1,FALSE)</f>
        <v>11814200</v>
      </c>
      <c r="R15" s="1">
        <f>VLOOKUP($D15,'Portuárias Cor NUTS II Tab'!$A$5:$I$100,R$1,FALSE)</f>
        <v>39728600</v>
      </c>
    </row>
    <row r="16" spans="1:18" x14ac:dyDescent="0.25">
      <c r="D16" s="22">
        <v>1989</v>
      </c>
      <c r="E16">
        <f>VLOOKUP($D16,'Portuárias Cor NUTS II Tab'!$A$5:$I$100,E$1,FALSE)</f>
        <v>4637.3090851048973</v>
      </c>
      <c r="G16" s="22">
        <v>1989</v>
      </c>
      <c r="H16" s="3">
        <f t="shared" si="0"/>
        <v>0.349035671808549</v>
      </c>
      <c r="J16" s="22">
        <v>1989</v>
      </c>
      <c r="K16" s="3">
        <f t="shared" si="1"/>
        <v>3.4161914509594441E-4</v>
      </c>
      <c r="M16" s="22">
        <v>1989</v>
      </c>
      <c r="N16" s="3">
        <f t="shared" si="2"/>
        <v>9.8801108857309294E-5</v>
      </c>
      <c r="P16" s="1">
        <f>VLOOKUP(D16,'Portuárias Cor NUTS II Tab'!$A$5:$I$100,7,FALSE)</f>
        <v>13286.060593968536</v>
      </c>
      <c r="Q16" s="1">
        <f>VLOOKUP($D16,'Portuárias Cor NUTS II Tab'!$A$5:$I$100,Q$1,FALSE)</f>
        <v>13574500</v>
      </c>
      <c r="R16" s="1">
        <f>VLOOKUP($D16,'Portuárias Cor NUTS II Tab'!$A$5:$I$100,R$1,FALSE)</f>
        <v>46935800</v>
      </c>
    </row>
    <row r="17" spans="4:18" x14ac:dyDescent="0.25">
      <c r="D17" s="22">
        <v>1990</v>
      </c>
      <c r="E17">
        <f>VLOOKUP($D17,'Portuárias Cor NUTS II Tab'!$A$5:$I$100,E$1,FALSE)</f>
        <v>5464.2611306750732</v>
      </c>
      <c r="G17" s="22">
        <v>1990</v>
      </c>
      <c r="H17" s="3">
        <f t="shared" si="0"/>
        <v>0.202778142328567</v>
      </c>
      <c r="J17" s="22">
        <v>1990</v>
      </c>
      <c r="K17" s="3">
        <f t="shared" si="1"/>
        <v>3.4916968367115932E-4</v>
      </c>
      <c r="M17" s="22">
        <v>1990</v>
      </c>
      <c r="N17" s="3">
        <f t="shared" si="2"/>
        <v>9.6959360827647591E-5</v>
      </c>
      <c r="P17" s="1">
        <f>VLOOKUP(D17,'Portuárias Cor NUTS II Tab'!$A$5:$I$100,7,FALSE)</f>
        <v>26946.992747478576</v>
      </c>
      <c r="Q17" s="1">
        <f>VLOOKUP($D17,'Portuárias Cor NUTS II Tab'!$A$5:$I$100,Q$1,FALSE)</f>
        <v>15649300</v>
      </c>
      <c r="R17" s="1">
        <f>VLOOKUP($D17,'Portuárias Cor NUTS II Tab'!$A$5:$I$100,R$1,FALSE)</f>
        <v>56356200</v>
      </c>
    </row>
    <row r="18" spans="4:18" x14ac:dyDescent="0.25">
      <c r="D18" s="22">
        <v>1991</v>
      </c>
      <c r="E18">
        <f>VLOOKUP($D18,'Portuárias Cor NUTS II Tab'!$A$5:$I$100,E$1,FALSE)</f>
        <v>6873.6445167147176</v>
      </c>
      <c r="G18" s="22">
        <v>1991</v>
      </c>
      <c r="H18" s="3">
        <f t="shared" si="0"/>
        <v>0.14427447749208766</v>
      </c>
      <c r="J18" s="22">
        <v>1991</v>
      </c>
      <c r="K18" s="3">
        <f t="shared" si="1"/>
        <v>3.9227757137804851E-4</v>
      </c>
      <c r="M18" s="22">
        <v>1991</v>
      </c>
      <c r="N18" s="3">
        <f t="shared" si="2"/>
        <v>1.0636644806382189E-4</v>
      </c>
      <c r="P18" s="1">
        <f>VLOOKUP(D18,'Portuárias Cor NUTS II Tab'!$A$5:$I$100,7,FALSE)</f>
        <v>47642.830777825438</v>
      </c>
      <c r="Q18" s="1">
        <f>VLOOKUP($D18,'Portuárias Cor NUTS II Tab'!$A$5:$I$100,Q$1,FALSE)</f>
        <v>17522400</v>
      </c>
      <c r="R18" s="1">
        <f>VLOOKUP($D18,'Portuárias Cor NUTS II Tab'!$A$5:$I$100,R$1,FALSE)</f>
        <v>64622300</v>
      </c>
    </row>
    <row r="19" spans="4:18" x14ac:dyDescent="0.25">
      <c r="D19" s="22">
        <v>1992</v>
      </c>
      <c r="E19">
        <f>VLOOKUP($D19,'Portuárias Cor NUTS II Tab'!$A$5:$I$100,E$1,FALSE)</f>
        <v>5778.2743587953037</v>
      </c>
      <c r="G19" s="22">
        <v>1992</v>
      </c>
      <c r="H19" s="3">
        <f t="shared" si="0"/>
        <v>0.14108867148483756</v>
      </c>
      <c r="J19" s="22">
        <v>1992</v>
      </c>
      <c r="K19" s="3">
        <f t="shared" si="1"/>
        <v>2.9506282725986067E-4</v>
      </c>
      <c r="M19" s="22">
        <v>1992</v>
      </c>
      <c r="N19" s="3">
        <f t="shared" si="2"/>
        <v>7.9534027589141923E-5</v>
      </c>
      <c r="P19" s="1">
        <f>VLOOKUP(D19,'Portuárias Cor NUTS II Tab'!$A$5:$I$100,7,FALSE)</f>
        <v>40954.91365808402</v>
      </c>
      <c r="Q19" s="1">
        <f>VLOOKUP($D19,'Portuárias Cor NUTS II Tab'!$A$5:$I$100,Q$1,FALSE)</f>
        <v>19583200</v>
      </c>
      <c r="R19" s="1">
        <f>VLOOKUP($D19,'Portuárias Cor NUTS II Tab'!$A$5:$I$100,R$1,FALSE)</f>
        <v>72651600</v>
      </c>
    </row>
    <row r="20" spans="4:18" x14ac:dyDescent="0.25">
      <c r="D20" s="22">
        <v>1993</v>
      </c>
      <c r="E20">
        <f>VLOOKUP($D20,'Portuárias Cor NUTS II Tab'!$A$5:$I$100,E$1,FALSE)</f>
        <v>6740.5402978821039</v>
      </c>
      <c r="G20" s="22">
        <v>1993</v>
      </c>
      <c r="H20" s="3">
        <f t="shared" si="0"/>
        <v>0.16226973031675423</v>
      </c>
      <c r="J20" s="22">
        <v>1993</v>
      </c>
      <c r="K20" s="3">
        <f t="shared" si="1"/>
        <v>3.6468075667258753E-4</v>
      </c>
      <c r="M20" s="22">
        <v>1993</v>
      </c>
      <c r="N20" s="3">
        <f t="shared" si="2"/>
        <v>8.8714315393359912E-5</v>
      </c>
      <c r="P20" s="1">
        <f>VLOOKUP(D20,'Portuárias Cor NUTS II Tab'!$A$5:$I$100,7,FALSE)</f>
        <v>41539.110743109108</v>
      </c>
      <c r="Q20" s="1">
        <f>VLOOKUP($D20,'Portuárias Cor NUTS II Tab'!$A$5:$I$100,Q$1,FALSE)</f>
        <v>18483400</v>
      </c>
      <c r="R20" s="1">
        <f>VLOOKUP($D20,'Portuárias Cor NUTS II Tab'!$A$5:$I$100,R$1,FALSE)</f>
        <v>75980300</v>
      </c>
    </row>
    <row r="21" spans="4:18" x14ac:dyDescent="0.25">
      <c r="D21" s="22">
        <v>1994</v>
      </c>
      <c r="E21">
        <f>VLOOKUP($D21,'Portuárias Cor NUTS II Tab'!$A$5:$I$100,E$1,FALSE)</f>
        <v>5494.1790285412153</v>
      </c>
      <c r="G21" s="22">
        <v>1994</v>
      </c>
      <c r="H21" s="3">
        <f t="shared" si="0"/>
        <v>0.11516744324353033</v>
      </c>
      <c r="J21" s="22">
        <v>1994</v>
      </c>
      <c r="K21" s="3">
        <f t="shared" si="1"/>
        <v>2.854845663852729E-4</v>
      </c>
      <c r="M21" s="22">
        <v>1994</v>
      </c>
      <c r="N21" s="3">
        <f t="shared" si="2"/>
        <v>6.669360335886418E-5</v>
      </c>
      <c r="P21" s="1">
        <f>VLOOKUP(D21,'Portuárias Cor NUTS II Tab'!$A$5:$I$100,7,FALSE)</f>
        <v>47706.008519468087</v>
      </c>
      <c r="Q21" s="1">
        <f>VLOOKUP($D21,'Portuárias Cor NUTS II Tab'!$A$5:$I$100,Q$1,FALSE)</f>
        <v>19245100</v>
      </c>
      <c r="R21" s="1">
        <f>VLOOKUP($D21,'Portuárias Cor NUTS II Tab'!$A$5:$I$100,R$1,FALSE)</f>
        <v>82379400</v>
      </c>
    </row>
    <row r="22" spans="4:18" x14ac:dyDescent="0.25">
      <c r="D22" s="22">
        <v>1995</v>
      </c>
      <c r="E22">
        <f>VLOOKUP($D22,'Portuárias Cor NUTS II Tab'!$A$5:$I$100,E$1,FALSE)</f>
        <v>6141.8431579892458</v>
      </c>
      <c r="G22" s="22">
        <v>1995</v>
      </c>
      <c r="H22" s="3">
        <f t="shared" si="0"/>
        <v>0.15299986617641922</v>
      </c>
      <c r="J22" s="22">
        <v>1995</v>
      </c>
      <c r="K22" s="3">
        <f t="shared" si="1"/>
        <v>2.9644675492992853E-4</v>
      </c>
      <c r="M22" s="22">
        <v>1995</v>
      </c>
      <c r="N22" s="3">
        <f t="shared" si="2"/>
        <v>6.8980563853455185E-5</v>
      </c>
      <c r="P22" s="1">
        <f>VLOOKUP(D22,'Portuárias Cor NUTS II Tab'!$A$5:$I$100,7,FALSE)</f>
        <v>40142.800849951622</v>
      </c>
      <c r="Q22" s="1">
        <f>VLOOKUP($D22,'Portuárias Cor NUTS II Tab'!$A$5:$I$100,Q$1,FALSE)</f>
        <v>20718200</v>
      </c>
      <c r="R22" s="1">
        <f>VLOOKUP($D22,'Portuárias Cor NUTS II Tab'!$A$5:$I$100,R$1,FALSE)</f>
        <v>89037300</v>
      </c>
    </row>
    <row r="23" spans="4:18" x14ac:dyDescent="0.25">
      <c r="D23" s="22">
        <v>1996</v>
      </c>
      <c r="E23">
        <f>VLOOKUP($D23,'Portuárias Cor NUTS II Tab'!$A$5:$I$100,E$1,FALSE)</f>
        <v>6126.1459881685141</v>
      </c>
      <c r="G23" s="22">
        <v>1996</v>
      </c>
      <c r="H23" s="3">
        <f t="shared" si="0"/>
        <v>0.22811959793749523</v>
      </c>
      <c r="J23" s="22">
        <v>1996</v>
      </c>
      <c r="K23" s="3">
        <f t="shared" si="1"/>
        <v>2.7285160042260769E-4</v>
      </c>
      <c r="M23" s="22">
        <v>1996</v>
      </c>
      <c r="N23" s="3">
        <f t="shared" si="2"/>
        <v>6.4929041733016295E-5</v>
      </c>
      <c r="P23" s="1">
        <f>VLOOKUP(D23,'Portuárias Cor NUTS II Tab'!$A$5:$I$100,7,FALSE)</f>
        <v>26854.974511427459</v>
      </c>
      <c r="Q23" s="1">
        <f>VLOOKUP($D23,'Portuárias Cor NUTS II Tab'!$A$5:$I$100,Q$1,FALSE)</f>
        <v>22452300</v>
      </c>
      <c r="R23" s="1">
        <f>VLOOKUP($D23,'Portuárias Cor NUTS II Tab'!$A$5:$I$100,R$1,FALSE)</f>
        <v>94351400</v>
      </c>
    </row>
    <row r="24" spans="4:18" x14ac:dyDescent="0.25">
      <c r="D24" s="22">
        <v>1997</v>
      </c>
      <c r="E24">
        <f>VLOOKUP($D24,'Portuárias Cor NUTS II Tab'!$A$5:$I$100,E$1,FALSE)</f>
        <v>10816.327650362626</v>
      </c>
      <c r="G24" s="22">
        <v>1997</v>
      </c>
      <c r="H24" s="3">
        <f t="shared" si="0"/>
        <v>0.32052184447363841</v>
      </c>
      <c r="J24" s="22">
        <v>1997</v>
      </c>
      <c r="K24" s="3">
        <f t="shared" si="1"/>
        <v>4.0668848629545783E-4</v>
      </c>
      <c r="M24" s="22">
        <v>1997</v>
      </c>
      <c r="N24" s="3">
        <f t="shared" si="2"/>
        <v>1.0567267717528204E-4</v>
      </c>
      <c r="P24" s="1">
        <f>VLOOKUP(D24,'Portuárias Cor NUTS II Tab'!$A$5:$I$100,7,FALSE)</f>
        <v>33745.992158897061</v>
      </c>
      <c r="Q24" s="1">
        <f>VLOOKUP($D24,'Portuárias Cor NUTS II Tab'!$A$5:$I$100,Q$1,FALSE)</f>
        <v>26596100</v>
      </c>
      <c r="R24" s="1">
        <f>VLOOKUP($D24,'Portuárias Cor NUTS II Tab'!$A$5:$I$100,R$1,FALSE)</f>
        <v>102356900</v>
      </c>
    </row>
    <row r="25" spans="4:18" x14ac:dyDescent="0.25">
      <c r="D25" s="22">
        <v>1998</v>
      </c>
      <c r="E25">
        <f>VLOOKUP($D25,'Portuárias Cor NUTS II Tab'!$A$5:$I$100,E$1,FALSE)</f>
        <v>11884.144212448</v>
      </c>
      <c r="G25" s="22">
        <v>1998</v>
      </c>
      <c r="H25" s="3">
        <f t="shared" si="0"/>
        <v>6.2939778705598137E-2</v>
      </c>
      <c r="J25" s="22">
        <v>1998</v>
      </c>
      <c r="K25" s="3">
        <f t="shared" si="1"/>
        <v>3.903390039463044E-4</v>
      </c>
      <c r="M25" s="22">
        <v>1998</v>
      </c>
      <c r="N25" s="3">
        <f t="shared" si="2"/>
        <v>1.0669410489407928E-4</v>
      </c>
      <c r="P25" s="1">
        <f>VLOOKUP(D25,'Portuárias Cor NUTS II Tab'!$A$5:$I$100,7,FALSE)</f>
        <v>188817.69934457957</v>
      </c>
      <c r="Q25" s="1">
        <f>VLOOKUP($D25,'Portuárias Cor NUTS II Tab'!$A$5:$I$100,Q$1,FALSE)</f>
        <v>30445700</v>
      </c>
      <c r="R25" s="1">
        <f>VLOOKUP($D25,'Portuárias Cor NUTS II Tab'!$A$5:$I$100,R$1,FALSE)</f>
        <v>111385200</v>
      </c>
    </row>
    <row r="26" spans="4:18" x14ac:dyDescent="0.25">
      <c r="D26" s="22">
        <v>1999</v>
      </c>
      <c r="E26">
        <f>VLOOKUP($D26,'Portuárias Cor NUTS II Tab'!$A$5:$I$100,E$1,FALSE)</f>
        <v>16540.652028611046</v>
      </c>
      <c r="G26" s="22">
        <v>1999</v>
      </c>
      <c r="H26" s="3">
        <f t="shared" si="0"/>
        <v>0.2593140995394268</v>
      </c>
      <c r="J26" s="22">
        <v>1999</v>
      </c>
      <c r="K26" s="3">
        <f t="shared" si="1"/>
        <v>5.013108740956467E-4</v>
      </c>
      <c r="M26" s="22">
        <v>1999</v>
      </c>
      <c r="N26" s="3">
        <f t="shared" si="2"/>
        <v>1.3825445195731037E-4</v>
      </c>
      <c r="P26" s="1">
        <f>VLOOKUP(D26,'Portuárias Cor NUTS II Tab'!$A$5:$I$100,7,FALSE)</f>
        <v>63786.165341526917</v>
      </c>
      <c r="Q26" s="1">
        <f>VLOOKUP($D26,'Portuárias Cor NUTS II Tab'!$A$5:$I$100,Q$1,FALSE)</f>
        <v>32994800.000000004</v>
      </c>
      <c r="R26" s="1">
        <f>VLOOKUP($D26,'Portuárias Cor NUTS II Tab'!$A$5:$I$100,R$1,FALSE)</f>
        <v>119639200</v>
      </c>
    </row>
    <row r="27" spans="4:18" x14ac:dyDescent="0.25">
      <c r="D27" s="22">
        <v>2000</v>
      </c>
      <c r="E27">
        <f>VLOOKUP($D27,'Portuárias Cor NUTS II Tab'!$A$5:$I$100,E$1,FALSE)</f>
        <v>22326.68269470576</v>
      </c>
      <c r="G27" s="22">
        <v>2000</v>
      </c>
      <c r="H27" s="3">
        <f t="shared" si="0"/>
        <v>0.26116336630341674</v>
      </c>
      <c r="J27" s="22">
        <v>2000</v>
      </c>
      <c r="K27" s="3">
        <f t="shared" si="1"/>
        <v>6.2089103160829274E-4</v>
      </c>
      <c r="M27" s="22">
        <v>2000</v>
      </c>
      <c r="N27" s="3">
        <f t="shared" si="2"/>
        <v>1.7379408214220974E-4</v>
      </c>
      <c r="P27" s="1">
        <f>VLOOKUP(D27,'Portuárias Cor NUTS II Tab'!$A$5:$I$100,7,FALSE)</f>
        <v>85489.335700960684</v>
      </c>
      <c r="Q27" s="1">
        <f>VLOOKUP($D27,'Portuárias Cor NUTS II Tab'!$A$5:$I$100,Q$1,FALSE)</f>
        <v>35959100</v>
      </c>
      <c r="R27" s="1">
        <f>VLOOKUP($D27,'Portuárias Cor NUTS II Tab'!$A$5:$I$100,R$1,FALSE)</f>
        <v>128466300</v>
      </c>
    </row>
    <row r="28" spans="4:18" x14ac:dyDescent="0.25">
      <c r="D28" s="22">
        <v>2001</v>
      </c>
      <c r="E28">
        <f>VLOOKUP($D28,'Portuárias Cor NUTS II Tab'!$A$5:$I$100,E$1,FALSE)</f>
        <v>12957.663665984977</v>
      </c>
      <c r="G28" s="22">
        <v>2001</v>
      </c>
      <c r="H28" s="3">
        <f t="shared" si="0"/>
        <v>8.667037213765813E-2</v>
      </c>
      <c r="J28" s="22">
        <v>2001</v>
      </c>
      <c r="K28" s="3">
        <f t="shared" si="1"/>
        <v>3.4858573139491653E-4</v>
      </c>
      <c r="M28" s="22">
        <v>2001</v>
      </c>
      <c r="N28" s="3">
        <f t="shared" si="2"/>
        <v>9.5397939783806502E-5</v>
      </c>
      <c r="P28" s="1">
        <f>VLOOKUP(D28,'Portuárias Cor NUTS II Tab'!$A$5:$I$100,7,FALSE)</f>
        <v>149505.11168227572</v>
      </c>
      <c r="Q28" s="1">
        <f>VLOOKUP($D28,'Portuárias Cor NUTS II Tab'!$A$5:$I$100,Q$1,FALSE)</f>
        <v>37172100</v>
      </c>
      <c r="R28" s="1">
        <f>VLOOKUP($D28,'Portuárias Cor NUTS II Tab'!$A$5:$I$100,R$1,FALSE)</f>
        <v>135827500</v>
      </c>
    </row>
    <row r="29" spans="4:18" x14ac:dyDescent="0.25">
      <c r="D29" s="22">
        <v>2002</v>
      </c>
      <c r="E29">
        <f>VLOOKUP($D29,'Portuárias Cor NUTS II Tab'!$A$5:$I$100,E$1,FALSE)</f>
        <v>13323.289000000001</v>
      </c>
      <c r="G29" s="22">
        <v>2002</v>
      </c>
      <c r="H29" s="3">
        <f t="shared" si="0"/>
        <v>0.11200343520190348</v>
      </c>
      <c r="J29" s="22">
        <v>2002</v>
      </c>
      <c r="K29" s="3">
        <f t="shared" si="1"/>
        <v>3.6145656538252852E-4</v>
      </c>
      <c r="M29" s="22">
        <v>2002</v>
      </c>
      <c r="N29" s="3">
        <f t="shared" si="2"/>
        <v>9.341063047828178E-5</v>
      </c>
      <c r="P29" s="1">
        <f>VLOOKUP(D29,'Portuárias Cor NUTS II Tab'!$A$5:$I$100,7,FALSE)</f>
        <v>118954.289</v>
      </c>
      <c r="Q29" s="1">
        <f>VLOOKUP($D29,'Portuárias Cor NUTS II Tab'!$A$5:$I$100,Q$1,FALSE)</f>
        <v>36860000</v>
      </c>
      <c r="R29" s="1">
        <f>VLOOKUP($D29,'Portuárias Cor NUTS II Tab'!$A$5:$I$100,R$1,FALSE)</f>
        <v>142631400</v>
      </c>
    </row>
    <row r="30" spans="4:18" x14ac:dyDescent="0.25">
      <c r="D30" s="22">
        <v>2003</v>
      </c>
      <c r="E30">
        <f>VLOOKUP($D30,'Portuárias Cor NUTS II Tab'!$A$5:$I$100,E$1,FALSE)</f>
        <v>7789.7030000000004</v>
      </c>
      <c r="G30" s="22">
        <v>2003</v>
      </c>
      <c r="H30" s="3">
        <f t="shared" si="0"/>
        <v>8.5752665308765311E-2</v>
      </c>
      <c r="J30" s="22">
        <v>2003</v>
      </c>
      <c r="K30" s="3">
        <f t="shared" si="1"/>
        <v>2.2445218899652504E-4</v>
      </c>
      <c r="M30" s="22">
        <v>2003</v>
      </c>
      <c r="N30" s="3">
        <f t="shared" si="2"/>
        <v>5.3296343758787562E-5</v>
      </c>
      <c r="P30" s="1">
        <f>VLOOKUP(D30,'Portuárias Cor NUTS II Tab'!$A$5:$I$100,7,FALSE)</f>
        <v>90839.193999999989</v>
      </c>
      <c r="Q30" s="1">
        <f>VLOOKUP($D30,'Portuárias Cor NUTS II Tab'!$A$5:$I$100,Q$1,FALSE)</f>
        <v>34705400</v>
      </c>
      <c r="R30" s="1">
        <f>VLOOKUP($D30,'Portuárias Cor NUTS II Tab'!$A$5:$I$100,R$1,FALSE)</f>
        <v>146158300</v>
      </c>
    </row>
    <row r="31" spans="4:18" x14ac:dyDescent="0.25">
      <c r="D31" s="22">
        <v>2004</v>
      </c>
      <c r="E31">
        <f>VLOOKUP($D31,'Portuárias Cor NUTS II Tab'!$A$5:$I$100,E$1,FALSE)</f>
        <v>8004.68</v>
      </c>
      <c r="G31" s="22">
        <v>2004</v>
      </c>
      <c r="H31" s="3">
        <f t="shared" si="0"/>
        <v>0.15735229950240281</v>
      </c>
      <c r="J31" s="22">
        <v>2004</v>
      </c>
      <c r="K31" s="3">
        <f t="shared" si="1"/>
        <v>2.2456165943813858E-4</v>
      </c>
      <c r="M31" s="22">
        <v>2004</v>
      </c>
      <c r="N31" s="3">
        <f t="shared" si="2"/>
        <v>5.2533936770369283E-5</v>
      </c>
      <c r="P31" s="1">
        <f>VLOOKUP(D31,'Portuárias Cor NUTS II Tab'!$A$5:$I$100,7,FALSE)</f>
        <v>50871.071000000011</v>
      </c>
      <c r="Q31" s="1">
        <f>VLOOKUP($D31,'Portuárias Cor NUTS II Tab'!$A$5:$I$100,Q$1,FALSE)</f>
        <v>35645800</v>
      </c>
      <c r="R31" s="1">
        <f>VLOOKUP($D31,'Portuárias Cor NUTS II Tab'!$A$5:$I$100,R$1,FALSE)</f>
        <v>152371600</v>
      </c>
    </row>
    <row r="32" spans="4:18" x14ac:dyDescent="0.25">
      <c r="D32" s="22">
        <v>2005</v>
      </c>
      <c r="E32">
        <f>VLOOKUP($D32,'Portuárias Cor NUTS II Tab'!$A$5:$I$100,E$1,FALSE)</f>
        <v>7262.73</v>
      </c>
      <c r="G32" s="22">
        <v>2005</v>
      </c>
      <c r="H32" s="3">
        <f t="shared" si="0"/>
        <v>0.25350807412917281</v>
      </c>
      <c r="J32" s="22">
        <v>2005</v>
      </c>
      <c r="K32" s="3">
        <f t="shared" si="1"/>
        <v>1.981931902839974E-4</v>
      </c>
      <c r="M32" s="22">
        <v>2005</v>
      </c>
      <c r="N32" s="3">
        <f t="shared" si="2"/>
        <v>4.5777566834706769E-5</v>
      </c>
      <c r="P32" s="1">
        <f>VLOOKUP(D32,'Portuárias Cor NUTS II Tab'!$A$5:$I$100,7,FALSE)</f>
        <v>28648.91</v>
      </c>
      <c r="Q32" s="1">
        <f>VLOOKUP($D32,'Portuárias Cor NUTS II Tab'!$A$5:$I$100,Q$1,FALSE)</f>
        <v>36644700</v>
      </c>
      <c r="R32" s="1">
        <f>VLOOKUP($D32,'Portuárias Cor NUTS II Tab'!$A$5:$I$100,R$1,FALSE)</f>
        <v>158652600</v>
      </c>
    </row>
    <row r="33" spans="4:18" x14ac:dyDescent="0.25">
      <c r="D33" s="22">
        <v>2006</v>
      </c>
      <c r="E33">
        <f>VLOOKUP($D33,'Portuárias Cor NUTS II Tab'!$A$5:$I$100,E$1,FALSE)</f>
        <v>1972.096</v>
      </c>
      <c r="G33" s="22">
        <v>2006</v>
      </c>
      <c r="H33" s="3">
        <f t="shared" si="0"/>
        <v>3.1995173831116795E-2</v>
      </c>
      <c r="J33" s="22">
        <v>2006</v>
      </c>
      <c r="K33" s="3">
        <f t="shared" si="1"/>
        <v>5.2719549392765583E-5</v>
      </c>
      <c r="M33" s="22">
        <v>2006</v>
      </c>
      <c r="N33" s="3">
        <f t="shared" si="2"/>
        <v>1.1862324336972258E-5</v>
      </c>
      <c r="P33" s="1">
        <f>VLOOKUP(D33,'Portuárias Cor NUTS II Tab'!$A$5:$I$100,7,FALSE)</f>
        <v>61637.296000000002</v>
      </c>
      <c r="Q33" s="1">
        <f>VLOOKUP($D33,'Portuárias Cor NUTS II Tab'!$A$5:$I$100,Q$1,FALSE)</f>
        <v>37407300</v>
      </c>
      <c r="R33" s="1">
        <f>VLOOKUP($D33,'Portuárias Cor NUTS II Tab'!$A$5:$I$100,R$1,FALSE)</f>
        <v>166248700</v>
      </c>
    </row>
    <row r="34" spans="4:18" x14ac:dyDescent="0.25">
      <c r="D34" s="22">
        <v>2007</v>
      </c>
      <c r="E34">
        <f>VLOOKUP($D34,'Portuárias Cor NUTS II Tab'!$A$5:$I$100,E$1,FALSE)</f>
        <v>36760.233</v>
      </c>
      <c r="G34" s="22">
        <v>2007</v>
      </c>
      <c r="H34" s="3">
        <f t="shared" si="0"/>
        <v>0.37286220389479291</v>
      </c>
      <c r="J34" s="22">
        <v>2007</v>
      </c>
      <c r="K34" s="3">
        <f t="shared" si="1"/>
        <v>9.3188446835263338E-4</v>
      </c>
      <c r="M34" s="22">
        <v>2007</v>
      </c>
      <c r="N34" s="3">
        <f t="shared" si="2"/>
        <v>2.0949857438149586E-4</v>
      </c>
      <c r="P34" s="1">
        <f>VLOOKUP(D34,'Portuárias Cor NUTS II Tab'!$A$5:$I$100,7,FALSE)</f>
        <v>98589.324999999997</v>
      </c>
      <c r="Q34" s="1">
        <f>VLOOKUP($D34,'Portuárias Cor NUTS II Tab'!$A$5:$I$100,Q$1,FALSE)</f>
        <v>39447200</v>
      </c>
      <c r="R34" s="1">
        <f>VLOOKUP($D34,'Portuárias Cor NUTS II Tab'!$A$5:$I$100,R$1,FALSE)</f>
        <v>175467700</v>
      </c>
    </row>
    <row r="35" spans="4:18" x14ac:dyDescent="0.25">
      <c r="D35" s="22">
        <v>2008</v>
      </c>
      <c r="E35">
        <f>VLOOKUP($D35,'Portuárias Cor NUTS II Tab'!$A$5:$I$100,E$1,FALSE)</f>
        <v>22651.363000000001</v>
      </c>
      <c r="G35" s="22">
        <v>2008</v>
      </c>
      <c r="H35" s="3">
        <f t="shared" si="0"/>
        <v>0.36211994481400311</v>
      </c>
      <c r="J35" s="22">
        <v>2008</v>
      </c>
      <c r="K35" s="3">
        <f t="shared" si="1"/>
        <v>5.5449550065605232E-4</v>
      </c>
      <c r="M35" s="22">
        <v>2008</v>
      </c>
      <c r="N35" s="3">
        <f t="shared" si="2"/>
        <v>1.2663405686505369E-4</v>
      </c>
      <c r="P35" s="1">
        <f>VLOOKUP(D35,'Portuárias Cor NUTS II Tab'!$A$5:$I$100,7,FALSE)</f>
        <v>62552.099999999991</v>
      </c>
      <c r="Q35" s="1">
        <f>VLOOKUP($D35,'Portuárias Cor NUTS II Tab'!$A$5:$I$100,Q$1,FALSE)</f>
        <v>40850400</v>
      </c>
      <c r="R35" s="1">
        <f>VLOOKUP($D35,'Portuárias Cor NUTS II Tab'!$A$5:$I$100,R$1,FALSE)</f>
        <v>178872600</v>
      </c>
    </row>
    <row r="36" spans="4:18" x14ac:dyDescent="0.25">
      <c r="D36" s="22">
        <v>2009</v>
      </c>
      <c r="E36">
        <f>VLOOKUP($D36,'Portuárias Cor NUTS II Tab'!$A$5:$I$100,E$1,FALSE)</f>
        <v>16815.878000000001</v>
      </c>
      <c r="G36" s="22">
        <v>2009</v>
      </c>
      <c r="H36" s="3">
        <f t="shared" si="0"/>
        <v>0.22876633146814052</v>
      </c>
      <c r="J36" s="22">
        <v>2009</v>
      </c>
      <c r="K36" s="3">
        <f t="shared" si="1"/>
        <v>4.5317510537152221E-4</v>
      </c>
      <c r="M36" s="22">
        <v>2009</v>
      </c>
      <c r="N36" s="3">
        <f t="shared" si="2"/>
        <v>9.584525803057541E-5</v>
      </c>
      <c r="P36" s="1">
        <f>VLOOKUP(D36,'Portuárias Cor NUTS II Tab'!$A$5:$I$100,7,FALSE)</f>
        <v>73506.786999999997</v>
      </c>
      <c r="Q36" s="1">
        <f>VLOOKUP($D36,'Portuárias Cor NUTS II Tab'!$A$5:$I$100,Q$1,FALSE)</f>
        <v>37106800</v>
      </c>
      <c r="R36" s="1">
        <f>VLOOKUP($D36,'Portuárias Cor NUTS II Tab'!$A$5:$I$100,R$1,FALSE)</f>
        <v>175448200</v>
      </c>
    </row>
    <row r="37" spans="4:18" x14ac:dyDescent="0.25">
      <c r="D37" s="22">
        <v>2010</v>
      </c>
      <c r="E37">
        <f>VLOOKUP($D37,'Portuárias Cor NUTS II Tab'!$A$5:$I$100,E$1,FALSE)</f>
        <v>58734.112999999998</v>
      </c>
      <c r="G37" s="22">
        <v>2010</v>
      </c>
      <c r="H37" s="3">
        <f t="shared" si="0"/>
        <v>0.59287582144218376</v>
      </c>
      <c r="J37" s="22">
        <v>2010</v>
      </c>
      <c r="K37" s="3">
        <f t="shared" si="1"/>
        <v>1.5900858201783003E-3</v>
      </c>
      <c r="M37" s="22">
        <v>2010</v>
      </c>
      <c r="N37" s="3">
        <f t="shared" si="2"/>
        <v>3.2642793467229996E-4</v>
      </c>
      <c r="P37" s="1">
        <f>VLOOKUP(D37,'Portuárias Cor NUTS II Tab'!$A$5:$I$100,7,FALSE)</f>
        <v>99066.467000000004</v>
      </c>
      <c r="Q37" s="1">
        <f>VLOOKUP($D37,'Portuárias Cor NUTS II Tab'!$A$5:$I$100,Q$1,FALSE)</f>
        <v>36937700</v>
      </c>
      <c r="R37" s="1">
        <f>VLOOKUP($D37,'Portuárias Cor NUTS II Tab'!$A$5:$I$100,R$1,FALSE)</f>
        <v>179929800</v>
      </c>
    </row>
    <row r="38" spans="4:18" x14ac:dyDescent="0.25">
      <c r="D38" s="22">
        <v>2011</v>
      </c>
      <c r="E38">
        <f>VLOOKUP($D38,'Portuárias Cor NUTS II Tab'!$A$5:$I$100,E$1,FALSE)</f>
        <v>28604.615000000002</v>
      </c>
      <c r="G38" s="22">
        <v>2011</v>
      </c>
      <c r="H38" s="3">
        <f t="shared" si="0"/>
        <v>0.4014474955815972</v>
      </c>
      <c r="J38" s="22">
        <v>2011</v>
      </c>
      <c r="K38" s="3">
        <f t="shared" si="1"/>
        <v>8.8144925705199717E-4</v>
      </c>
      <c r="M38" s="22">
        <v>2011</v>
      </c>
      <c r="N38" s="3">
        <f t="shared" si="2"/>
        <v>1.6237252123841865E-4</v>
      </c>
      <c r="P38" s="1">
        <f>VLOOKUP(D38,'Portuárias Cor NUTS II Tab'!$A$5:$I$100,7,FALSE)</f>
        <v>71253.688999999998</v>
      </c>
      <c r="Q38" s="1">
        <f>VLOOKUP($D38,'Portuárias Cor NUTS II Tab'!$A$5:$I$100,Q$1,FALSE)</f>
        <v>32451800</v>
      </c>
      <c r="R38" s="1">
        <f>VLOOKUP($D38,'Portuárias Cor NUTS II Tab'!$A$5:$I$100,R$1,FALSE)</f>
        <v>176166600</v>
      </c>
    </row>
    <row r="39" spans="4:18" x14ac:dyDescent="0.25">
      <c r="D39" s="22">
        <v>2012</v>
      </c>
      <c r="E39">
        <f>VLOOKUP($D39,'Portuárias Cor NUTS II Tab'!$A$5:$I$100,E$1,FALSE)</f>
        <v>22352.271000000001</v>
      </c>
      <c r="G39" s="22">
        <v>2012</v>
      </c>
      <c r="H39" s="3">
        <f t="shared" si="0"/>
        <v>0.40598503540447367</v>
      </c>
      <c r="J39" s="22">
        <v>2012</v>
      </c>
      <c r="K39" s="3">
        <f t="shared" si="1"/>
        <v>8.3804255398920217E-4</v>
      </c>
      <c r="M39" s="22">
        <v>2012</v>
      </c>
      <c r="N39" s="3">
        <f t="shared" si="2"/>
        <v>1.3273477713512038E-4</v>
      </c>
      <c r="P39" s="1">
        <f>VLOOKUP(D39,'Portuárias Cor NUTS II Tab'!$A$5:$I$100,7,FALSE)</f>
        <v>55056.883999999998</v>
      </c>
      <c r="Q39" s="1">
        <f>VLOOKUP($D39,'Portuárias Cor NUTS II Tab'!$A$5:$I$100,Q$1,FALSE)</f>
        <v>26672000</v>
      </c>
      <c r="R39" s="1">
        <f>VLOOKUP($D39,'Portuárias Cor NUTS II Tab'!$A$5:$I$100,R$1,FALSE)</f>
        <v>168398000</v>
      </c>
    </row>
    <row r="40" spans="4:18" x14ac:dyDescent="0.25">
      <c r="D40" s="22">
        <v>2013</v>
      </c>
      <c r="E40">
        <f>VLOOKUP($D40,'Portuárias Cor NUTS II Tab'!$A$5:$I$100,E$1,FALSE)</f>
        <v>25397.544999999998</v>
      </c>
      <c r="G40" s="22">
        <v>2013</v>
      </c>
      <c r="H40" s="3">
        <f t="shared" si="0"/>
        <v>0.57347157592238773</v>
      </c>
      <c r="J40" s="22">
        <v>2013</v>
      </c>
      <c r="K40" s="3">
        <f t="shared" si="1"/>
        <v>1.0109682748188837E-3</v>
      </c>
      <c r="M40" s="22">
        <v>2013</v>
      </c>
      <c r="N40" s="3">
        <f t="shared" si="2"/>
        <v>1.4916103490177031E-4</v>
      </c>
      <c r="P40" s="1">
        <f>VLOOKUP(D40,'Portuárias Cor NUTS II Tab'!$A$5:$I$100,7,FALSE)</f>
        <v>44287.364999999998</v>
      </c>
      <c r="Q40" s="1">
        <f>VLOOKUP($D40,'Portuárias Cor NUTS II Tab'!$A$5:$I$100,Q$1,FALSE)</f>
        <v>25122000</v>
      </c>
      <c r="R40" s="1">
        <f>VLOOKUP($D40,'Portuárias Cor NUTS II Tab'!$A$5:$I$100,R$1,FALSE)</f>
        <v>170269300</v>
      </c>
    </row>
    <row r="41" spans="4:18" x14ac:dyDescent="0.25">
      <c r="D41" s="22">
        <v>2014</v>
      </c>
      <c r="E41">
        <f>VLOOKUP($D41,'Portuárias Cor NUTS II Tab'!$A$5:$I$100,E$1,FALSE)</f>
        <v>29644.361000000001</v>
      </c>
      <c r="G41" s="22">
        <v>2014</v>
      </c>
      <c r="H41" s="3">
        <f t="shared" si="0"/>
        <v>0.83458599475673312</v>
      </c>
      <c r="J41" s="22">
        <v>2014</v>
      </c>
      <c r="K41" s="3">
        <f t="shared" si="1"/>
        <v>1.1502768950196922E-3</v>
      </c>
      <c r="M41" s="22">
        <v>2014</v>
      </c>
      <c r="N41" s="3">
        <f t="shared" si="2"/>
        <v>1.7091386839261974E-4</v>
      </c>
      <c r="P41" s="1">
        <f>VLOOKUP(D41,'Portuárias Cor NUTS II Tab'!$A$5:$I$100,7,FALSE)</f>
        <v>35519.840000000004</v>
      </c>
      <c r="Q41" s="1">
        <f>VLOOKUP($D41,'Portuárias Cor NUTS II Tab'!$A$5:$I$100,Q$1,FALSE)</f>
        <v>25771500</v>
      </c>
      <c r="R41" s="1">
        <f>VLOOKUP($D41,'Portuárias Cor NUTS II Tab'!$A$5:$I$100,R$1,FALSE)</f>
        <v>173446200</v>
      </c>
    </row>
    <row r="42" spans="4:18" x14ac:dyDescent="0.25">
      <c r="D42" s="22">
        <v>2015</v>
      </c>
      <c r="E42">
        <f>VLOOKUP($D42,'Portuárias Cor NUTS II Tab'!$A$5:$I$100,E$1,FALSE)</f>
        <v>13678</v>
      </c>
      <c r="G42" s="22">
        <v>2015</v>
      </c>
      <c r="H42" s="3">
        <f t="shared" si="0"/>
        <v>0.37045378882844843</v>
      </c>
      <c r="J42" s="22">
        <v>2015</v>
      </c>
      <c r="K42" s="3">
        <f t="shared" si="1"/>
        <v>5.0708465251466241E-4</v>
      </c>
      <c r="M42" s="22">
        <v>2015</v>
      </c>
      <c r="N42" s="3">
        <f t="shared" si="2"/>
        <v>7.6253063390724761E-5</v>
      </c>
      <c r="P42" s="1">
        <f>VLOOKUP(D42,'Portuárias Cor NUTS II Tab'!$A$5:$I$100,7,FALSE)</f>
        <v>36922.284</v>
      </c>
      <c r="Q42" s="1">
        <f>VLOOKUP($D42,'Portuárias Cor NUTS II Tab'!$A$5:$I$100,Q$1,FALSE)</f>
        <v>26973800</v>
      </c>
      <c r="R42" s="1">
        <f>VLOOKUP($D42,'Portuárias Cor NUTS II Tab'!$A$5:$I$100,R$1,FALSE)</f>
        <v>179376400</v>
      </c>
    </row>
  </sheetData>
  <sheetProtection algorithmName="SHA-512" hashValue="Tksu89eWLIK4hN9GHM1l1U1vUJwUQqKjAGlA2iOTbdL4YnhcQoRlY5t6Ga7HmPqvKU5UzmHtngmgE21mRYKnGA==" saltValue="AR6LUzVlhbLOSpyMi1e+0g==" spinCount="100000" sheet="1" objects="1" scenarios="1" insertHyperlinks="0" autoFilter="0"/>
  <mergeCells count="4">
    <mergeCell ref="D2:E2"/>
    <mergeCell ref="G2:H2"/>
    <mergeCell ref="J2:K2"/>
    <mergeCell ref="M2:N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21">
    <pageSetUpPr fitToPage="1"/>
  </sheetPr>
  <dimension ref="A1:CA46"/>
  <sheetViews>
    <sheetView showGridLines="0" zoomScaleNormal="100" workbookViewId="0">
      <selection activeCell="M10" sqref="M10"/>
    </sheetView>
  </sheetViews>
  <sheetFormatPr defaultColWidth="7" defaultRowHeight="15" x14ac:dyDescent="0.25"/>
  <cols>
    <col min="1" max="1" width="6.7109375" style="25" bestFit="1" customWidth="1"/>
    <col min="2" max="9" width="15.140625" style="25" customWidth="1"/>
    <col min="10" max="10" width="5.7109375" style="23" customWidth="1"/>
    <col min="11" max="12" width="9.140625" style="23" customWidth="1"/>
    <col min="13" max="15" width="11.5703125" style="23" customWidth="1"/>
    <col min="16" max="16384" width="7" style="23"/>
  </cols>
  <sheetData>
    <row r="1" spans="1:79" s="16" customFormat="1" ht="33" customHeight="1" x14ac:dyDescent="0.25">
      <c r="A1" s="59" t="s">
        <v>6</v>
      </c>
      <c r="B1" s="59"/>
      <c r="C1" s="59"/>
      <c r="D1" s="59"/>
      <c r="E1" s="59"/>
      <c r="F1" s="59"/>
      <c r="G1" s="59"/>
      <c r="H1" s="59"/>
      <c r="I1" s="59"/>
    </row>
    <row r="2" spans="1:79" s="17" customFormat="1" ht="19.5" customHeight="1" x14ac:dyDescent="0.25">
      <c r="B2" s="18"/>
      <c r="C2" s="18"/>
      <c r="D2" s="18"/>
      <c r="E2" s="18"/>
      <c r="F2" s="18"/>
      <c r="G2" s="26"/>
      <c r="H2" s="18"/>
      <c r="I2" s="26" t="s">
        <v>37</v>
      </c>
    </row>
    <row r="3" spans="1:79" s="17" customFormat="1" ht="19.5" customHeight="1" x14ac:dyDescent="0.25">
      <c r="A3" s="60"/>
      <c r="B3" s="62" t="s">
        <v>6</v>
      </c>
      <c r="C3" s="63"/>
      <c r="D3" s="63"/>
      <c r="E3" s="63"/>
      <c r="F3" s="63"/>
      <c r="G3" s="64"/>
      <c r="H3" s="57" t="s">
        <v>38</v>
      </c>
      <c r="I3" s="58"/>
    </row>
    <row r="4" spans="1:79" s="20" customFormat="1" ht="30" customHeight="1" x14ac:dyDescent="0.25">
      <c r="A4" s="61"/>
      <c r="B4" s="27" t="s">
        <v>0</v>
      </c>
      <c r="C4" s="27" t="s">
        <v>1</v>
      </c>
      <c r="D4" s="27" t="s">
        <v>35</v>
      </c>
      <c r="E4" s="27" t="s">
        <v>2</v>
      </c>
      <c r="F4" s="28" t="s">
        <v>3</v>
      </c>
      <c r="G4" s="21" t="s">
        <v>34</v>
      </c>
      <c r="H4" s="21" t="s">
        <v>39</v>
      </c>
      <c r="I4" s="28" t="s">
        <v>40</v>
      </c>
      <c r="J4" s="19"/>
      <c r="L4" s="19"/>
      <c r="M4" s="19"/>
      <c r="O4" s="19"/>
      <c r="P4" s="19"/>
      <c r="R4" s="19"/>
      <c r="S4" s="19"/>
      <c r="U4" s="19"/>
      <c r="V4" s="19"/>
      <c r="X4" s="19"/>
      <c r="Y4" s="19"/>
      <c r="AA4" s="19"/>
      <c r="AB4" s="19"/>
      <c r="AD4" s="19"/>
      <c r="AE4" s="19"/>
      <c r="AG4" s="19"/>
      <c r="AH4" s="19"/>
      <c r="AJ4" s="19"/>
      <c r="AK4" s="19"/>
      <c r="AM4" s="19"/>
      <c r="AN4" s="19"/>
      <c r="AP4" s="19"/>
      <c r="AQ4" s="19"/>
      <c r="AS4" s="19"/>
      <c r="AT4" s="19"/>
      <c r="AV4" s="19"/>
      <c r="AW4" s="19"/>
      <c r="AY4" s="19"/>
      <c r="AZ4" s="19"/>
      <c r="BB4" s="19"/>
      <c r="BC4" s="19"/>
      <c r="BE4" s="19"/>
      <c r="BF4" s="19"/>
      <c r="BH4" s="19"/>
      <c r="BI4" s="19"/>
      <c r="BK4" s="19"/>
      <c r="BL4" s="19"/>
      <c r="BN4" s="19"/>
      <c r="BO4" s="19"/>
      <c r="BQ4" s="19"/>
      <c r="BR4" s="19"/>
      <c r="BT4" s="19"/>
      <c r="BU4" s="19"/>
      <c r="BW4" s="19"/>
      <c r="BX4" s="19"/>
      <c r="BZ4" s="19"/>
      <c r="CA4" s="19"/>
    </row>
    <row r="5" spans="1:79" ht="20.100000000000001" customHeight="1" x14ac:dyDescent="0.25">
      <c r="A5" s="22">
        <v>1978</v>
      </c>
      <c r="B5" s="29">
        <v>1485.175726499137</v>
      </c>
      <c r="C5" s="30">
        <v>108.17429993715146</v>
      </c>
      <c r="D5" s="30">
        <v>483.87386398778943</v>
      </c>
      <c r="E5" s="30">
        <v>0</v>
      </c>
      <c r="F5" s="30">
        <v>2.5688091699005398</v>
      </c>
      <c r="G5" s="30">
        <v>2079.7926995939788</v>
      </c>
      <c r="H5" s="30">
        <f>'BdP_Series Longas'!D25*1000</f>
        <v>1434800</v>
      </c>
      <c r="I5" s="30">
        <f>'BdP_Series Longas'!E25*1000</f>
        <v>4998600</v>
      </c>
    </row>
    <row r="6" spans="1:79" ht="20.100000000000001" customHeight="1" x14ac:dyDescent="0.25">
      <c r="A6" s="22">
        <v>1979</v>
      </c>
      <c r="B6" s="29">
        <v>1975.1548767470397</v>
      </c>
      <c r="C6" s="30">
        <v>227.90075917039934</v>
      </c>
      <c r="D6" s="30">
        <v>1291.572310731138</v>
      </c>
      <c r="E6" s="30">
        <v>38.118135293941599</v>
      </c>
      <c r="F6" s="30">
        <v>1.641045081353937</v>
      </c>
      <c r="G6" s="30">
        <v>3534.3871270238724</v>
      </c>
      <c r="H6" s="30">
        <f>'BdP_Series Longas'!D26*1000</f>
        <v>2052699.9999999998</v>
      </c>
      <c r="I6" s="30">
        <f>'BdP_Series Longas'!E26*1000</f>
        <v>6355700</v>
      </c>
    </row>
    <row r="7" spans="1:79" ht="20.100000000000001" customHeight="1" x14ac:dyDescent="0.25">
      <c r="A7" s="22">
        <v>1980</v>
      </c>
      <c r="B7" s="29">
        <v>2255.2897516984067</v>
      </c>
      <c r="C7" s="30">
        <v>58.593788968585706</v>
      </c>
      <c r="D7" s="30">
        <v>2103.460659809858</v>
      </c>
      <c r="E7" s="30">
        <v>2202.5219221675761</v>
      </c>
      <c r="F7" s="30">
        <v>9.5469917498827819</v>
      </c>
      <c r="G7" s="30">
        <v>6629.4131143943096</v>
      </c>
      <c r="H7" s="30">
        <f>'BdP_Series Longas'!D27*1000</f>
        <v>2401700</v>
      </c>
      <c r="I7" s="30">
        <f>'BdP_Series Longas'!E27*1000</f>
        <v>8260400</v>
      </c>
    </row>
    <row r="8" spans="1:79" ht="20.100000000000001" customHeight="1" x14ac:dyDescent="0.25">
      <c r="A8" s="22">
        <v>1981</v>
      </c>
      <c r="B8" s="29">
        <v>2368.7463213655092</v>
      </c>
      <c r="C8" s="30">
        <v>83.987589908320942</v>
      </c>
      <c r="D8" s="30">
        <v>630.18625113476526</v>
      </c>
      <c r="E8" s="30">
        <v>2429.1557346794225</v>
      </c>
      <c r="F8" s="30">
        <v>23.598128510290202</v>
      </c>
      <c r="G8" s="30">
        <v>5535.6740255983077</v>
      </c>
      <c r="H8" s="30">
        <f>'BdP_Series Longas'!D28*1000</f>
        <v>3291900</v>
      </c>
      <c r="I8" s="30">
        <f>'BdP_Series Longas'!E28*1000</f>
        <v>9924500</v>
      </c>
    </row>
    <row r="9" spans="1:79" ht="20.100000000000001" customHeight="1" x14ac:dyDescent="0.25">
      <c r="A9" s="22">
        <v>1982</v>
      </c>
      <c r="B9" s="29">
        <v>1667.6060693728116</v>
      </c>
      <c r="C9" s="30">
        <v>105.01192126973993</v>
      </c>
      <c r="D9" s="30">
        <v>2349.1984317794117</v>
      </c>
      <c r="E9" s="30">
        <v>74.849612434033972</v>
      </c>
      <c r="F9" s="30">
        <v>7.1028820542492594</v>
      </c>
      <c r="G9" s="30">
        <v>4203.7689169102468</v>
      </c>
      <c r="H9" s="30">
        <f>'BdP_Series Longas'!D29*1000</f>
        <v>3923800</v>
      </c>
      <c r="I9" s="30">
        <f>'BdP_Series Longas'!E29*1000</f>
        <v>12000900</v>
      </c>
    </row>
    <row r="10" spans="1:79" ht="20.100000000000001" customHeight="1" x14ac:dyDescent="0.25">
      <c r="A10" s="22">
        <v>1983</v>
      </c>
      <c r="B10" s="29">
        <v>1162.6230783811015</v>
      </c>
      <c r="C10" s="30">
        <v>151.4649694236889</v>
      </c>
      <c r="D10" s="30">
        <v>1173.6814277591006</v>
      </c>
      <c r="E10" s="30">
        <v>486.52248082122088</v>
      </c>
      <c r="F10" s="30">
        <v>9.0432058738440357</v>
      </c>
      <c r="G10" s="30">
        <v>2983.3351622589562</v>
      </c>
      <c r="H10" s="30">
        <f>'BdP_Series Longas'!D30*1000</f>
        <v>4749500</v>
      </c>
      <c r="I10" s="30">
        <f>'BdP_Series Longas'!E30*1000</f>
        <v>15333000</v>
      </c>
    </row>
    <row r="11" spans="1:79" ht="20.100000000000001" customHeight="1" x14ac:dyDescent="0.25">
      <c r="A11" s="22">
        <v>1984</v>
      </c>
      <c r="B11" s="29">
        <v>2292.8891371793975</v>
      </c>
      <c r="C11" s="30">
        <v>147.82374477509202</v>
      </c>
      <c r="D11" s="30">
        <v>2548.3235402679543</v>
      </c>
      <c r="E11" s="30">
        <v>561.37209325525487</v>
      </c>
      <c r="F11" s="30">
        <v>8.1653215750042403</v>
      </c>
      <c r="G11" s="30">
        <v>5558.5738370527024</v>
      </c>
      <c r="H11" s="30">
        <f>'BdP_Series Longas'!D31*1000</f>
        <v>5129700</v>
      </c>
      <c r="I11" s="30">
        <f>'BdP_Series Longas'!E31*1000</f>
        <v>18828700</v>
      </c>
    </row>
    <row r="12" spans="1:79" ht="20.100000000000001" customHeight="1" x14ac:dyDescent="0.25">
      <c r="A12" s="22">
        <v>1985</v>
      </c>
      <c r="B12" s="29">
        <v>1360.8653145918338</v>
      </c>
      <c r="C12" s="30">
        <v>154.00385071976535</v>
      </c>
      <c r="D12" s="30">
        <v>2601.2060933151106</v>
      </c>
      <c r="E12" s="30">
        <v>3929.4849412914873</v>
      </c>
      <c r="F12" s="30">
        <v>92.756456938777546</v>
      </c>
      <c r="G12" s="30">
        <v>8138.316656856975</v>
      </c>
      <c r="H12" s="30">
        <f>'BdP_Series Longas'!D32*1000</f>
        <v>5911900</v>
      </c>
      <c r="I12" s="30">
        <f>'BdP_Series Longas'!E32*1000</f>
        <v>23114300</v>
      </c>
    </row>
    <row r="13" spans="1:79" ht="20.100000000000001" customHeight="1" x14ac:dyDescent="0.25">
      <c r="A13" s="22">
        <v>1986</v>
      </c>
      <c r="B13" s="29">
        <v>3097.5947965403379</v>
      </c>
      <c r="C13" s="30">
        <v>123.8215899681767</v>
      </c>
      <c r="D13" s="30">
        <v>314.63173751259467</v>
      </c>
      <c r="E13" s="30">
        <v>256.31727536636708</v>
      </c>
      <c r="F13" s="30">
        <v>84.426532057740843</v>
      </c>
      <c r="G13" s="30">
        <v>3876.7919314452174</v>
      </c>
      <c r="H13" s="30">
        <f>'BdP_Series Longas'!D33*1000</f>
        <v>6982300</v>
      </c>
      <c r="I13" s="30">
        <f>'BdP_Series Longas'!E33*1000</f>
        <v>28247900</v>
      </c>
    </row>
    <row r="14" spans="1:79" ht="20.100000000000001" customHeight="1" x14ac:dyDescent="0.25">
      <c r="A14" s="22">
        <v>1987</v>
      </c>
      <c r="B14" s="29">
        <v>2256.8260492213767</v>
      </c>
      <c r="C14" s="30">
        <v>178.68935864566396</v>
      </c>
      <c r="D14" s="30">
        <v>2334.5836533953175</v>
      </c>
      <c r="E14" s="30">
        <v>761.88385989764663</v>
      </c>
      <c r="F14" s="30">
        <v>22.550652926447263</v>
      </c>
      <c r="G14" s="30">
        <v>5554.5335740864521</v>
      </c>
      <c r="H14" s="30">
        <f>'BdP_Series Longas'!D34*1000</f>
        <v>9254400</v>
      </c>
      <c r="I14" s="30">
        <f>'BdP_Series Longas'!E34*1000</f>
        <v>33283300.000000004</v>
      </c>
    </row>
    <row r="15" spans="1:79" ht="20.100000000000001" customHeight="1" x14ac:dyDescent="0.25">
      <c r="A15" s="22">
        <v>1988</v>
      </c>
      <c r="B15" s="29">
        <v>4459.1085483983597</v>
      </c>
      <c r="C15" s="30">
        <v>1477.8234454963538</v>
      </c>
      <c r="D15" s="30">
        <v>2750.8554383934716</v>
      </c>
      <c r="E15" s="30">
        <v>2241.5977494238882</v>
      </c>
      <c r="F15" s="30">
        <v>237.77196955337635</v>
      </c>
      <c r="G15" s="30">
        <v>11167.15715126545</v>
      </c>
      <c r="H15" s="30">
        <f>'BdP_Series Longas'!D35*1000</f>
        <v>11814200</v>
      </c>
      <c r="I15" s="30">
        <f>'BdP_Series Longas'!E35*1000</f>
        <v>39728600</v>
      </c>
    </row>
    <row r="16" spans="1:79" ht="20.100000000000001" customHeight="1" x14ac:dyDescent="0.25">
      <c r="A16" s="22">
        <v>1989</v>
      </c>
      <c r="B16" s="29">
        <v>4637.3090851048973</v>
      </c>
      <c r="C16" s="30">
        <v>1265.0013467543222</v>
      </c>
      <c r="D16" s="30">
        <v>4700.2972835466526</v>
      </c>
      <c r="E16" s="30">
        <v>2239.5626540038506</v>
      </c>
      <c r="F16" s="30">
        <v>443.89022455881326</v>
      </c>
      <c r="G16" s="30">
        <v>13286.060593968536</v>
      </c>
      <c r="H16" s="30">
        <f>'BdP_Series Longas'!D36*1000</f>
        <v>13574500</v>
      </c>
      <c r="I16" s="30">
        <f>'BdP_Series Longas'!E36*1000</f>
        <v>46935800</v>
      </c>
    </row>
    <row r="17" spans="1:9" ht="20.100000000000001" customHeight="1" x14ac:dyDescent="0.25">
      <c r="A17" s="22">
        <v>1990</v>
      </c>
      <c r="B17" s="29">
        <v>5464.2611306750732</v>
      </c>
      <c r="C17" s="30">
        <v>614.98787921110124</v>
      </c>
      <c r="D17" s="30">
        <v>6413.7977474286972</v>
      </c>
      <c r="E17" s="30">
        <v>14218.88249319141</v>
      </c>
      <c r="F17" s="30">
        <v>235.06349697229678</v>
      </c>
      <c r="G17" s="30">
        <v>26946.992747478576</v>
      </c>
      <c r="H17" s="30">
        <f>'BdP_Series Longas'!D37*1000</f>
        <v>15649300</v>
      </c>
      <c r="I17" s="30">
        <f>'BdP_Series Longas'!E37*1000</f>
        <v>56356200</v>
      </c>
    </row>
    <row r="18" spans="1:9" ht="20.100000000000001" customHeight="1" x14ac:dyDescent="0.25">
      <c r="A18" s="22">
        <v>1991</v>
      </c>
      <c r="B18" s="29">
        <v>6873.6445167147176</v>
      </c>
      <c r="C18" s="30">
        <v>1021.6627926696661</v>
      </c>
      <c r="D18" s="30">
        <v>9703.8537125527473</v>
      </c>
      <c r="E18" s="30">
        <v>29955.597011203001</v>
      </c>
      <c r="F18" s="30">
        <v>88.072744685308407</v>
      </c>
      <c r="G18" s="30">
        <v>47642.830777825438</v>
      </c>
      <c r="H18" s="30">
        <f>'BdP_Series Longas'!D38*1000</f>
        <v>17522400</v>
      </c>
      <c r="I18" s="30">
        <f>'BdP_Series Longas'!E38*1000</f>
        <v>64622300</v>
      </c>
    </row>
    <row r="19" spans="1:9" ht="20.100000000000001" customHeight="1" x14ac:dyDescent="0.25">
      <c r="A19" s="22">
        <v>1992</v>
      </c>
      <c r="B19" s="29">
        <v>5778.2743587953037</v>
      </c>
      <c r="C19" s="30">
        <v>1638.1321016350596</v>
      </c>
      <c r="D19" s="30">
        <v>17310.112628565159</v>
      </c>
      <c r="E19" s="30">
        <v>16079.273949781027</v>
      </c>
      <c r="F19" s="30">
        <v>149.12061930746901</v>
      </c>
      <c r="G19" s="30">
        <v>40954.91365808402</v>
      </c>
      <c r="H19" s="30">
        <f>'BdP_Series Longas'!D39*1000</f>
        <v>19583200</v>
      </c>
      <c r="I19" s="30">
        <f>'BdP_Series Longas'!E39*1000</f>
        <v>72651600</v>
      </c>
    </row>
    <row r="20" spans="1:9" ht="20.100000000000001" customHeight="1" x14ac:dyDescent="0.25">
      <c r="A20" s="22">
        <v>1993</v>
      </c>
      <c r="B20" s="29">
        <v>6740.5402978821039</v>
      </c>
      <c r="C20" s="30">
        <v>3015.9814846220606</v>
      </c>
      <c r="D20" s="30">
        <v>25144.731197813271</v>
      </c>
      <c r="E20" s="30">
        <v>6359.4287766482776</v>
      </c>
      <c r="F20" s="30">
        <v>278.42898614339441</v>
      </c>
      <c r="G20" s="30">
        <v>41539.110743109108</v>
      </c>
      <c r="H20" s="30">
        <f>'BdP_Series Longas'!D40*1000</f>
        <v>18483400</v>
      </c>
      <c r="I20" s="30">
        <f>'BdP_Series Longas'!E40*1000</f>
        <v>75980300</v>
      </c>
    </row>
    <row r="21" spans="1:9" ht="20.100000000000001" customHeight="1" x14ac:dyDescent="0.25">
      <c r="A21" s="22">
        <v>1994</v>
      </c>
      <c r="B21" s="29">
        <v>5494.1790285412153</v>
      </c>
      <c r="C21" s="30">
        <v>2531.349447830728</v>
      </c>
      <c r="D21" s="30">
        <v>24600.652427649366</v>
      </c>
      <c r="E21" s="30">
        <v>15011.342664179328</v>
      </c>
      <c r="F21" s="30">
        <v>68.484951267445453</v>
      </c>
      <c r="G21" s="30">
        <v>47706.008519468087</v>
      </c>
      <c r="H21" s="30">
        <f>'BdP_Series Longas'!D41*1000</f>
        <v>19245100</v>
      </c>
      <c r="I21" s="30">
        <f>'BdP_Series Longas'!E41*1000</f>
        <v>82379400</v>
      </c>
    </row>
    <row r="22" spans="1:9" ht="20.100000000000001" customHeight="1" x14ac:dyDescent="0.25">
      <c r="A22" s="22">
        <v>1995</v>
      </c>
      <c r="B22" s="29">
        <v>6141.8431579892458</v>
      </c>
      <c r="C22" s="30">
        <v>837.08761883859893</v>
      </c>
      <c r="D22" s="30">
        <v>26839.596572260853</v>
      </c>
      <c r="E22" s="30">
        <v>6243.7974481499587</v>
      </c>
      <c r="F22" s="30">
        <v>80.47605271296176</v>
      </c>
      <c r="G22" s="30">
        <v>40142.800849951622</v>
      </c>
      <c r="H22" s="30">
        <f>'BdP_Series Longas'!D42*1000</f>
        <v>20718200</v>
      </c>
      <c r="I22" s="30">
        <f>'BdP_Series Longas'!E42*1000</f>
        <v>89037300</v>
      </c>
    </row>
    <row r="23" spans="1:9" ht="20.100000000000001" customHeight="1" x14ac:dyDescent="0.25">
      <c r="A23" s="22">
        <v>1996</v>
      </c>
      <c r="B23" s="29">
        <v>6126.1459881685141</v>
      </c>
      <c r="C23" s="30">
        <v>1338.0802266537644</v>
      </c>
      <c r="D23" s="30">
        <v>13244.191498488643</v>
      </c>
      <c r="E23" s="30">
        <v>5982.5670134974707</v>
      </c>
      <c r="F23" s="30">
        <v>163.98978461906805</v>
      </c>
      <c r="G23" s="30">
        <v>26854.974511427459</v>
      </c>
      <c r="H23" s="30">
        <f>'BdP_Series Longas'!D43*1000</f>
        <v>22452300</v>
      </c>
      <c r="I23" s="30">
        <f>'BdP_Series Longas'!E43*1000</f>
        <v>94351400</v>
      </c>
    </row>
    <row r="24" spans="1:9" ht="20.100000000000001" customHeight="1" x14ac:dyDescent="0.25">
      <c r="A24" s="22">
        <v>1997</v>
      </c>
      <c r="B24" s="29">
        <v>10816.327650362626</v>
      </c>
      <c r="C24" s="30">
        <v>2692.3364691094462</v>
      </c>
      <c r="D24" s="30">
        <v>8404.5001546273488</v>
      </c>
      <c r="E24" s="30">
        <v>11614.479105356091</v>
      </c>
      <c r="F24" s="30">
        <v>218.34877944154587</v>
      </c>
      <c r="G24" s="30">
        <v>33745.992158897061</v>
      </c>
      <c r="H24" s="30">
        <f>'BdP_Series Longas'!D44*1000</f>
        <v>26596100</v>
      </c>
      <c r="I24" s="30">
        <f>'BdP_Series Longas'!E44*1000</f>
        <v>102356900</v>
      </c>
    </row>
    <row r="25" spans="1:9" ht="20.100000000000001" customHeight="1" x14ac:dyDescent="0.25">
      <c r="A25" s="22">
        <v>1998</v>
      </c>
      <c r="B25" s="29">
        <v>11884.144212448</v>
      </c>
      <c r="C25" s="30">
        <v>961.48781436737465</v>
      </c>
      <c r="D25" s="30">
        <v>34597.365349507687</v>
      </c>
      <c r="E25" s="30">
        <v>140872.66687283647</v>
      </c>
      <c r="F25" s="30">
        <v>502.03509542003769</v>
      </c>
      <c r="G25" s="30">
        <v>188817.69934457957</v>
      </c>
      <c r="H25" s="30">
        <f>'BdP_Series Longas'!D45*1000</f>
        <v>30445700</v>
      </c>
      <c r="I25" s="30">
        <f>'BdP_Series Longas'!E45*1000</f>
        <v>111385200</v>
      </c>
    </row>
    <row r="26" spans="1:9" ht="20.100000000000001" customHeight="1" x14ac:dyDescent="0.25">
      <c r="A26" s="22">
        <v>1999</v>
      </c>
      <c r="B26" s="29">
        <v>16540.652028611046</v>
      </c>
      <c r="C26" s="30">
        <v>1869.1603236200756</v>
      </c>
      <c r="D26" s="30">
        <v>35377.330633174053</v>
      </c>
      <c r="E26" s="30">
        <v>9482.7415927614456</v>
      </c>
      <c r="F26" s="30">
        <v>516.28076336030165</v>
      </c>
      <c r="G26" s="30">
        <v>63786.165341526917</v>
      </c>
      <c r="H26" s="30">
        <f>'BdP_Series Longas'!D46*1000</f>
        <v>32994800.000000004</v>
      </c>
      <c r="I26" s="30">
        <f>'BdP_Series Longas'!E46*1000</f>
        <v>119639200</v>
      </c>
    </row>
    <row r="27" spans="1:9" ht="20.100000000000001" customHeight="1" x14ac:dyDescent="0.25">
      <c r="A27" s="22">
        <v>2000</v>
      </c>
      <c r="B27" s="29">
        <v>22326.68269470576</v>
      </c>
      <c r="C27" s="30">
        <v>5794.2608313963347</v>
      </c>
      <c r="D27" s="30">
        <v>51598.662224040061</v>
      </c>
      <c r="E27" s="30">
        <v>5582.755559102563</v>
      </c>
      <c r="F27" s="30">
        <v>186.97439171596452</v>
      </c>
      <c r="G27" s="30">
        <v>85489.335700960684</v>
      </c>
      <c r="H27" s="30">
        <f>'BdP_Series Longas'!D47*1000</f>
        <v>35959100</v>
      </c>
      <c r="I27" s="30">
        <f>'BdP_Series Longas'!E47*1000</f>
        <v>128466300</v>
      </c>
    </row>
    <row r="28" spans="1:9" ht="20.100000000000001" customHeight="1" x14ac:dyDescent="0.25">
      <c r="A28" s="22">
        <v>2001</v>
      </c>
      <c r="B28" s="29">
        <v>12957.663665984977</v>
      </c>
      <c r="C28" s="30">
        <v>7697.9170000000004</v>
      </c>
      <c r="D28" s="30">
        <v>105592.645</v>
      </c>
      <c r="E28" s="30">
        <v>22915.399000000001</v>
      </c>
      <c r="F28" s="30">
        <v>341.48701629073929</v>
      </c>
      <c r="G28" s="30">
        <v>149505.11168227572</v>
      </c>
      <c r="H28" s="30">
        <f>'BdP_Series Longas'!D48*1000</f>
        <v>37172100</v>
      </c>
      <c r="I28" s="30">
        <f>'BdP_Series Longas'!E48*1000</f>
        <v>135827500</v>
      </c>
    </row>
    <row r="29" spans="1:9" ht="20.100000000000001" customHeight="1" x14ac:dyDescent="0.25">
      <c r="A29" s="22">
        <v>2002</v>
      </c>
      <c r="B29" s="29">
        <v>13323.289000000001</v>
      </c>
      <c r="C29" s="30">
        <v>18343.686000000002</v>
      </c>
      <c r="D29" s="30">
        <v>39278.506000000001</v>
      </c>
      <c r="E29" s="30">
        <v>46499.561000000002</v>
      </c>
      <c r="F29" s="30">
        <v>1509.2470000000001</v>
      </c>
      <c r="G29" s="30">
        <v>118954.289</v>
      </c>
      <c r="H29" s="30">
        <f>'BdP_Series Longas'!D49*1000</f>
        <v>36860000</v>
      </c>
      <c r="I29" s="30">
        <f>'BdP_Series Longas'!E49*1000</f>
        <v>142631400</v>
      </c>
    </row>
    <row r="30" spans="1:9" ht="20.100000000000001" customHeight="1" x14ac:dyDescent="0.25">
      <c r="A30" s="22">
        <v>2003</v>
      </c>
      <c r="B30" s="29">
        <v>7789.7030000000004</v>
      </c>
      <c r="C30" s="30">
        <v>44378.464</v>
      </c>
      <c r="D30" s="30">
        <v>12731.460999999999</v>
      </c>
      <c r="E30" s="30">
        <v>25939.565999999999</v>
      </c>
      <c r="F30" s="30">
        <v>0</v>
      </c>
      <c r="G30" s="30">
        <v>90839.193999999989</v>
      </c>
      <c r="H30" s="30">
        <f>'BdP_Series Longas'!D50*1000</f>
        <v>34705400</v>
      </c>
      <c r="I30" s="30">
        <f>'BdP_Series Longas'!E50*1000</f>
        <v>146158300</v>
      </c>
    </row>
    <row r="31" spans="1:9" ht="20.100000000000001" customHeight="1" x14ac:dyDescent="0.25">
      <c r="A31" s="22">
        <v>2004</v>
      </c>
      <c r="B31" s="29">
        <v>8004.68</v>
      </c>
      <c r="C31" s="30">
        <v>27427.244999999999</v>
      </c>
      <c r="D31" s="30">
        <v>5738.982</v>
      </c>
      <c r="E31" s="30">
        <v>9700.1640000000007</v>
      </c>
      <c r="F31" s="30">
        <v>0</v>
      </c>
      <c r="G31" s="30">
        <v>50871.071000000011</v>
      </c>
      <c r="H31" s="30">
        <f>'BdP_Series Longas'!D51*1000</f>
        <v>35645800</v>
      </c>
      <c r="I31" s="30">
        <f>'BdP_Series Longas'!E51*1000</f>
        <v>152371600</v>
      </c>
    </row>
    <row r="32" spans="1:9" ht="20.100000000000001" customHeight="1" x14ac:dyDescent="0.25">
      <c r="A32" s="22">
        <v>2005</v>
      </c>
      <c r="B32" s="29">
        <v>7262.73</v>
      </c>
      <c r="C32" s="30">
        <v>6799.5559999999996</v>
      </c>
      <c r="D32" s="30">
        <v>11208.661</v>
      </c>
      <c r="E32" s="30">
        <v>3377.9630000000002</v>
      </c>
      <c r="F32" s="30">
        <v>0</v>
      </c>
      <c r="G32" s="30">
        <v>28648.91</v>
      </c>
      <c r="H32" s="30">
        <f>'BdP_Series Longas'!D52*1000</f>
        <v>36644700</v>
      </c>
      <c r="I32" s="30">
        <f>'BdP_Series Longas'!E52*1000</f>
        <v>158652600</v>
      </c>
    </row>
    <row r="33" spans="1:9" ht="20.100000000000001" customHeight="1" x14ac:dyDescent="0.25">
      <c r="A33" s="22">
        <v>2006</v>
      </c>
      <c r="B33" s="29">
        <v>1972.096</v>
      </c>
      <c r="C33" s="30">
        <v>9951.8029999999999</v>
      </c>
      <c r="D33" s="30">
        <v>32116.776000000002</v>
      </c>
      <c r="E33" s="30">
        <v>16260.722</v>
      </c>
      <c r="F33" s="30">
        <v>1335.8989999999999</v>
      </c>
      <c r="G33" s="30">
        <v>61637.296000000002</v>
      </c>
      <c r="H33" s="30">
        <f>'BdP_Series Longas'!D53*1000</f>
        <v>37407300</v>
      </c>
      <c r="I33" s="30">
        <f>'BdP_Series Longas'!E53*1000</f>
        <v>166248700</v>
      </c>
    </row>
    <row r="34" spans="1:9" ht="20.100000000000001" customHeight="1" x14ac:dyDescent="0.25">
      <c r="A34" s="22">
        <v>2007</v>
      </c>
      <c r="B34" s="29">
        <v>36760.233</v>
      </c>
      <c r="C34" s="30">
        <v>6248.7820000000002</v>
      </c>
      <c r="D34" s="30">
        <v>43204.813000000002</v>
      </c>
      <c r="E34" s="30">
        <v>6597.415</v>
      </c>
      <c r="F34" s="30">
        <v>5778.0820000000003</v>
      </c>
      <c r="G34" s="30">
        <v>98589.324999999997</v>
      </c>
      <c r="H34" s="30">
        <f>'BdP_Series Longas'!D54*1000</f>
        <v>39447200</v>
      </c>
      <c r="I34" s="30">
        <f>'BdP_Series Longas'!E54*1000</f>
        <v>175467700</v>
      </c>
    </row>
    <row r="35" spans="1:9" ht="20.100000000000001" customHeight="1" x14ac:dyDescent="0.25">
      <c r="A35" s="22">
        <v>2008</v>
      </c>
      <c r="B35" s="29">
        <v>22651.363000000001</v>
      </c>
      <c r="C35" s="30">
        <v>11966.397999999999</v>
      </c>
      <c r="D35" s="30">
        <v>23443.831999999999</v>
      </c>
      <c r="E35" s="30">
        <v>2957.75</v>
      </c>
      <c r="F35" s="30">
        <v>1532.7570000000001</v>
      </c>
      <c r="G35" s="30">
        <v>62552.099999999991</v>
      </c>
      <c r="H35" s="30">
        <f>'BdP_Series Longas'!D55*1000</f>
        <v>40850400</v>
      </c>
      <c r="I35" s="30">
        <f>'BdP_Series Longas'!E55*1000</f>
        <v>178872600</v>
      </c>
    </row>
    <row r="36" spans="1:9" ht="20.100000000000001" customHeight="1" x14ac:dyDescent="0.25">
      <c r="A36" s="22">
        <v>2009</v>
      </c>
      <c r="B36" s="29">
        <v>16815.878000000001</v>
      </c>
      <c r="C36" s="30">
        <v>28592.366000000002</v>
      </c>
      <c r="D36" s="30">
        <v>23682.699000000001</v>
      </c>
      <c r="E36" s="30">
        <v>3144.087</v>
      </c>
      <c r="F36" s="30">
        <v>1271.7570000000001</v>
      </c>
      <c r="G36" s="30">
        <v>73506.786999999997</v>
      </c>
      <c r="H36" s="30">
        <f>'BdP_Series Longas'!D56*1000</f>
        <v>37106800</v>
      </c>
      <c r="I36" s="30">
        <f>'BdP_Series Longas'!E56*1000</f>
        <v>175448200</v>
      </c>
    </row>
    <row r="37" spans="1:9" ht="20.100000000000001" customHeight="1" x14ac:dyDescent="0.25">
      <c r="A37" s="22">
        <v>2010</v>
      </c>
      <c r="B37" s="29">
        <v>58734.112999999998</v>
      </c>
      <c r="C37" s="30">
        <v>10996.879000000001</v>
      </c>
      <c r="D37" s="30">
        <v>25386.808000000001</v>
      </c>
      <c r="E37" s="30">
        <v>2234.6959999999999</v>
      </c>
      <c r="F37" s="30">
        <v>1713.971</v>
      </c>
      <c r="G37" s="30">
        <v>99066.467000000004</v>
      </c>
      <c r="H37" s="30">
        <f>'BdP_Series Longas'!D57*1000</f>
        <v>36937700</v>
      </c>
      <c r="I37" s="30">
        <f>'BdP_Series Longas'!E57*1000</f>
        <v>179929800</v>
      </c>
    </row>
    <row r="38" spans="1:9" ht="20.100000000000001" customHeight="1" x14ac:dyDescent="0.25">
      <c r="A38" s="22">
        <v>2011</v>
      </c>
      <c r="B38" s="29">
        <v>28604.615000000002</v>
      </c>
      <c r="C38" s="30">
        <v>3890.9549999999999</v>
      </c>
      <c r="D38" s="30">
        <v>15340.35</v>
      </c>
      <c r="E38" s="30">
        <v>22181.532999999999</v>
      </c>
      <c r="F38" s="30">
        <v>1236.2360000000001</v>
      </c>
      <c r="G38" s="30">
        <v>71253.688999999998</v>
      </c>
      <c r="H38" s="30">
        <f>'BdP_Series Longas'!D58*1000</f>
        <v>32451800</v>
      </c>
      <c r="I38" s="30">
        <f>'BdP_Series Longas'!E58*1000</f>
        <v>176166600</v>
      </c>
    </row>
    <row r="39" spans="1:9" ht="20.100000000000001" customHeight="1" x14ac:dyDescent="0.25">
      <c r="A39" s="22">
        <v>2012</v>
      </c>
      <c r="B39" s="29">
        <v>22352.271000000001</v>
      </c>
      <c r="C39" s="30">
        <v>11962</v>
      </c>
      <c r="D39" s="30">
        <v>6505.6130000000003</v>
      </c>
      <c r="E39" s="30">
        <v>14237</v>
      </c>
      <c r="F39" s="30">
        <v>0</v>
      </c>
      <c r="G39" s="30">
        <v>55056.883999999998</v>
      </c>
      <c r="H39" s="30">
        <f>'BdP_Series Longas'!D59*1000</f>
        <v>26672000</v>
      </c>
      <c r="I39" s="30">
        <f>'BdP_Series Longas'!E59*1000</f>
        <v>168398000</v>
      </c>
    </row>
    <row r="40" spans="1:9" ht="20.100000000000001" customHeight="1" x14ac:dyDescent="0.25">
      <c r="A40" s="22">
        <v>2013</v>
      </c>
      <c r="B40" s="29">
        <v>25397.544999999998</v>
      </c>
      <c r="C40" s="30">
        <v>12760</v>
      </c>
      <c r="D40" s="30">
        <v>3657.82</v>
      </c>
      <c r="E40" s="30">
        <v>2472</v>
      </c>
      <c r="F40" s="30">
        <v>0</v>
      </c>
      <c r="G40" s="30">
        <v>44287.364999999998</v>
      </c>
      <c r="H40" s="30">
        <f>'BdP_Series Longas'!D60*1000</f>
        <v>25122000</v>
      </c>
      <c r="I40" s="30">
        <f>'BdP_Series Longas'!E60*1000</f>
        <v>170269300</v>
      </c>
    </row>
    <row r="41" spans="1:9" ht="20.100000000000001" customHeight="1" x14ac:dyDescent="0.25">
      <c r="A41" s="22">
        <v>2014</v>
      </c>
      <c r="B41" s="29">
        <v>29644.361000000001</v>
      </c>
      <c r="C41" s="30">
        <v>975</v>
      </c>
      <c r="D41" s="30">
        <v>3050.4789999999998</v>
      </c>
      <c r="E41" s="30">
        <v>1850</v>
      </c>
      <c r="F41" s="30">
        <v>0</v>
      </c>
      <c r="G41" s="30">
        <v>35519.840000000004</v>
      </c>
      <c r="H41" s="30">
        <f>'BdP_Series Longas'!D61*1000</f>
        <v>25771500</v>
      </c>
      <c r="I41" s="30">
        <f>'BdP_Series Longas'!E61*1000</f>
        <v>173446200</v>
      </c>
    </row>
    <row r="42" spans="1:9" ht="20.100000000000001" customHeight="1" x14ac:dyDescent="0.25">
      <c r="A42" s="22">
        <v>2015</v>
      </c>
      <c r="B42" s="29">
        <v>13678</v>
      </c>
      <c r="C42" s="30">
        <v>1585</v>
      </c>
      <c r="D42" s="30">
        <v>8499.2839999999997</v>
      </c>
      <c r="E42" s="30">
        <v>10900</v>
      </c>
      <c r="F42" s="30">
        <v>2260</v>
      </c>
      <c r="G42" s="30">
        <v>36922.284</v>
      </c>
      <c r="H42" s="30">
        <f>'BdP_Series Longas'!D62*1000</f>
        <v>26973800</v>
      </c>
      <c r="I42" s="30">
        <f>'BdP_Series Longas'!E62*1000</f>
        <v>179376400</v>
      </c>
    </row>
    <row r="43" spans="1:9" ht="3" customHeight="1" thickBot="1" x14ac:dyDescent="0.3">
      <c r="A43" s="24"/>
      <c r="B43" s="24"/>
      <c r="C43" s="24"/>
      <c r="D43" s="24"/>
      <c r="E43" s="24"/>
      <c r="F43" s="24"/>
      <c r="G43" s="24"/>
      <c r="H43" s="24"/>
      <c r="I43" s="24"/>
    </row>
    <row r="44" spans="1:9" ht="80.25" customHeight="1" x14ac:dyDescent="0.25">
      <c r="A44" s="65" t="s">
        <v>65</v>
      </c>
      <c r="B44" s="65"/>
      <c r="C44" s="65"/>
      <c r="D44" s="65"/>
      <c r="E44" s="65"/>
      <c r="F44" s="65"/>
      <c r="G44" s="65"/>
      <c r="H44" s="65"/>
      <c r="I44" s="65"/>
    </row>
    <row r="45" spans="1:9" ht="29.25" customHeight="1" x14ac:dyDescent="0.25">
      <c r="A45" s="56" t="s">
        <v>36</v>
      </c>
      <c r="B45" s="56"/>
      <c r="C45" s="56"/>
      <c r="D45" s="56"/>
      <c r="E45" s="56"/>
      <c r="F45" s="56"/>
      <c r="G45" s="56"/>
      <c r="H45" s="56"/>
      <c r="I45" s="56"/>
    </row>
    <row r="46" spans="1:9" x14ac:dyDescent="0.25">
      <c r="A46" s="31"/>
    </row>
  </sheetData>
  <sheetProtection algorithmName="SHA-512" hashValue="BEqxjST5gbByGti48Vv/+f8FrfAtYKgb2QanvrpX9QelggLl7smwbzz+mMtQmnJxf3w+89bApGBDOjeJcuBNsw==" saltValue="7i4dflFvEstLUFBWMcrZYA==" spinCount="100000" sheet="1" objects="1" scenarios="1" insertHyperlinks="0" autoFilter="0"/>
  <mergeCells count="6">
    <mergeCell ref="A44:I44"/>
    <mergeCell ref="A45:I45"/>
    <mergeCell ref="A1:I1"/>
    <mergeCell ref="A3:A4"/>
    <mergeCell ref="B3:G3"/>
    <mergeCell ref="H3:I3"/>
  </mergeCells>
  <printOptions horizontalCentered="1" verticalCentered="1"/>
  <pageMargins left="0.74803149606299213" right="0.74803149606299213" top="0.98425196850393704" bottom="0.98425196850393704" header="0.51181102362204722" footer="0.51181102362204722"/>
  <pageSetup paperSize="9" scale="69" orientation="portrait" verticalDpi="300" r:id="rId1"/>
  <headerFooter alignWithMargins="0"/>
  <colBreaks count="1" manualBreakCount="1">
    <brk id="7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olha31">
    <pageSetUpPr fitToPage="1"/>
  </sheetPr>
  <dimension ref="A1:CP45"/>
  <sheetViews>
    <sheetView showGridLines="0" zoomScaleNormal="100" workbookViewId="0">
      <selection activeCell="A44" sqref="A44:Y44"/>
    </sheetView>
  </sheetViews>
  <sheetFormatPr defaultColWidth="7" defaultRowHeight="15" x14ac:dyDescent="0.25"/>
  <cols>
    <col min="1" max="27" width="9.140625" style="23" customWidth="1"/>
    <col min="28" max="30" width="11.5703125" style="23" customWidth="1"/>
    <col min="31" max="16384" width="7" style="23"/>
  </cols>
  <sheetData>
    <row r="1" spans="1:94" s="16" customFormat="1" ht="33" customHeight="1" x14ac:dyDescent="0.25">
      <c r="A1" s="68" t="s">
        <v>41</v>
      </c>
      <c r="B1" s="68"/>
    </row>
    <row r="2" spans="1:94" s="17" customFormat="1" ht="19.5" customHeight="1" x14ac:dyDescent="0.25">
      <c r="A2" s="66" t="str">
        <f>Portuárias_Cor_Dados_Graf!B1&amp; " - Investimento em Infraestruturas Portuárias - Preços correntes"</f>
        <v>Norte - Investimento em Infraestruturas Portuárias - Preços correntes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</row>
    <row r="3" spans="1:94" s="17" customFormat="1" ht="19.5" customHeight="1" x14ac:dyDescent="0.25"/>
    <row r="4" spans="1:94" s="20" customFormat="1" ht="30" customHeight="1" x14ac:dyDescent="0.25">
      <c r="C4" s="19"/>
      <c r="D4" s="19"/>
      <c r="F4" s="19"/>
      <c r="G4" s="19"/>
      <c r="I4" s="19"/>
      <c r="J4" s="19"/>
      <c r="L4" s="19"/>
      <c r="M4" s="19"/>
      <c r="O4" s="19"/>
      <c r="P4" s="19"/>
      <c r="R4" s="19"/>
      <c r="S4" s="19"/>
      <c r="U4" s="19"/>
      <c r="V4" s="19"/>
      <c r="X4" s="19"/>
      <c r="Y4" s="19"/>
      <c r="AA4" s="19"/>
      <c r="AB4" s="19"/>
      <c r="AD4" s="19"/>
      <c r="AE4" s="19"/>
      <c r="AG4" s="19"/>
      <c r="AH4" s="19"/>
      <c r="AJ4" s="19"/>
      <c r="AK4" s="19"/>
      <c r="AM4" s="19"/>
      <c r="AN4" s="19"/>
      <c r="AP4" s="19"/>
      <c r="AQ4" s="19"/>
      <c r="AS4" s="19"/>
      <c r="AT4" s="19"/>
      <c r="AV4" s="19"/>
      <c r="AW4" s="19"/>
      <c r="AY4" s="19"/>
      <c r="AZ4" s="19"/>
      <c r="BB4" s="19"/>
      <c r="BC4" s="19"/>
      <c r="BE4" s="19"/>
      <c r="BF4" s="19"/>
      <c r="BH4" s="19"/>
      <c r="BI4" s="19"/>
      <c r="BK4" s="19"/>
      <c r="BL4" s="19"/>
      <c r="BN4" s="19"/>
      <c r="BO4" s="19"/>
      <c r="BQ4" s="19"/>
      <c r="BR4" s="19"/>
      <c r="BT4" s="19"/>
      <c r="BU4" s="19"/>
      <c r="BW4" s="19"/>
      <c r="BX4" s="19"/>
      <c r="BZ4" s="19"/>
      <c r="CA4" s="19"/>
      <c r="CC4" s="19"/>
      <c r="CD4" s="19"/>
      <c r="CF4" s="19"/>
      <c r="CG4" s="19"/>
      <c r="CI4" s="19"/>
      <c r="CJ4" s="19"/>
      <c r="CL4" s="19"/>
      <c r="CM4" s="19"/>
      <c r="CO4" s="19"/>
      <c r="CP4" s="19"/>
    </row>
    <row r="5" spans="1:94" ht="20.100000000000001" customHeight="1" x14ac:dyDescent="0.25"/>
    <row r="6" spans="1:94" ht="20.100000000000001" customHeight="1" x14ac:dyDescent="0.25"/>
    <row r="7" spans="1:94" ht="20.100000000000001" customHeight="1" x14ac:dyDescent="0.25"/>
    <row r="8" spans="1:94" ht="20.100000000000001" customHeight="1" x14ac:dyDescent="0.25"/>
    <row r="9" spans="1:94" ht="20.100000000000001" customHeight="1" x14ac:dyDescent="0.25"/>
    <row r="10" spans="1:94" ht="20.100000000000001" customHeight="1" x14ac:dyDescent="0.25"/>
    <row r="11" spans="1:94" ht="20.100000000000001" customHeight="1" x14ac:dyDescent="0.25"/>
    <row r="12" spans="1:94" ht="20.100000000000001" customHeight="1" x14ac:dyDescent="0.25"/>
    <row r="13" spans="1:94" ht="20.100000000000001" customHeight="1" x14ac:dyDescent="0.25"/>
    <row r="14" spans="1:94" ht="20.100000000000001" customHeight="1" x14ac:dyDescent="0.25"/>
    <row r="15" spans="1:94" ht="20.100000000000001" customHeight="1" x14ac:dyDescent="0.25"/>
    <row r="16" spans="1:94" ht="20.100000000000001" customHeight="1" x14ac:dyDescent="0.25"/>
    <row r="17" ht="20.100000000000001" customHeight="1" x14ac:dyDescent="0.25"/>
    <row r="18" ht="20.100000000000001" customHeight="1" x14ac:dyDescent="0.25"/>
    <row r="19" ht="20.100000000000001" customHeight="1" x14ac:dyDescent="0.25"/>
    <row r="20" ht="20.100000000000001" customHeight="1" x14ac:dyDescent="0.25"/>
    <row r="21" ht="20.100000000000001" customHeight="1" x14ac:dyDescent="0.25"/>
    <row r="22" ht="20.100000000000001" customHeight="1" x14ac:dyDescent="0.25"/>
    <row r="23" ht="20.100000000000001" customHeight="1" x14ac:dyDescent="0.25"/>
    <row r="24" ht="20.100000000000001" customHeight="1" x14ac:dyDescent="0.25"/>
    <row r="25" ht="20.100000000000001" customHeight="1" x14ac:dyDescent="0.25"/>
    <row r="26" ht="20.100000000000001" customHeight="1" x14ac:dyDescent="0.25"/>
    <row r="27" ht="20.100000000000001" customHeight="1" x14ac:dyDescent="0.25"/>
    <row r="28" ht="20.100000000000001" customHeight="1" x14ac:dyDescent="0.25"/>
    <row r="29" ht="20.100000000000001" customHeight="1" x14ac:dyDescent="0.25"/>
    <row r="30" ht="20.100000000000001" customHeight="1" x14ac:dyDescent="0.25"/>
    <row r="31" ht="20.100000000000001" customHeight="1" x14ac:dyDescent="0.25"/>
    <row r="32" ht="20.100000000000001" customHeight="1" x14ac:dyDescent="0.25"/>
    <row r="33" spans="1:25" ht="20.100000000000001" customHeight="1" x14ac:dyDescent="0.25"/>
    <row r="34" spans="1:25" ht="20.100000000000001" customHeight="1" x14ac:dyDescent="0.25"/>
    <row r="35" spans="1:25" ht="20.100000000000001" customHeight="1" x14ac:dyDescent="0.25"/>
    <row r="36" spans="1:25" ht="20.100000000000001" customHeight="1" x14ac:dyDescent="0.25"/>
    <row r="37" spans="1:25" ht="20.100000000000001" customHeight="1" x14ac:dyDescent="0.25"/>
    <row r="38" spans="1:25" ht="20.100000000000001" customHeight="1" x14ac:dyDescent="0.25"/>
    <row r="39" spans="1:25" ht="20.100000000000001" customHeight="1" x14ac:dyDescent="0.25"/>
    <row r="40" spans="1:25" ht="20.100000000000001" customHeight="1" x14ac:dyDescent="0.25"/>
    <row r="41" spans="1:25" ht="20.100000000000001" customHeight="1" x14ac:dyDescent="0.25"/>
    <row r="42" spans="1:25" ht="20.100000000000001" customHeight="1" x14ac:dyDescent="0.25"/>
    <row r="43" spans="1:25" ht="3" customHeight="1" x14ac:dyDescent="0.25"/>
    <row r="44" spans="1:25" ht="54" customHeight="1" x14ac:dyDescent="0.25">
      <c r="A44" s="56" t="s">
        <v>65</v>
      </c>
      <c r="B44" s="56"/>
      <c r="C44" s="56"/>
      <c r="D44" s="56"/>
      <c r="E44" s="56"/>
      <c r="F44" s="56"/>
      <c r="G44" s="56"/>
      <c r="H44" s="56"/>
      <c r="I44" s="56"/>
      <c r="J44" s="56"/>
      <c r="K44" s="56"/>
      <c r="L44" s="56"/>
      <c r="M44" s="56"/>
      <c r="N44" s="56"/>
      <c r="O44" s="56"/>
      <c r="P44" s="56"/>
      <c r="Q44" s="56"/>
      <c r="R44" s="56"/>
      <c r="S44" s="56"/>
      <c r="T44" s="56"/>
      <c r="U44" s="56"/>
      <c r="V44" s="56"/>
      <c r="W44" s="56"/>
      <c r="X44" s="56"/>
      <c r="Y44" s="56"/>
    </row>
    <row r="45" spans="1:25" ht="29.25" customHeight="1" x14ac:dyDescent="0.25"/>
  </sheetData>
  <sheetProtection algorithmName="SHA-512" hashValue="6kjiol34IeP46HEV1wpu8iIjbirOo5LV4BJkMpO/rCvLJJq1pGaKGi942Nu+r0aiAqYTyOnOPODt1XG0ATgVFg==" saltValue="ODwsCeLzPJ7couXhwbLKyA==" spinCount="100000" sheet="1" objects="1" scenarios="1" insertHyperlinks="0" autoFilter="0"/>
  <mergeCells count="3">
    <mergeCell ref="A44:Y44"/>
    <mergeCell ref="A2:Y2"/>
    <mergeCell ref="A1:B1"/>
  </mergeCells>
  <printOptions horizontalCentered="1" verticalCentered="1"/>
  <pageMargins left="0.74803149606299213" right="0.74803149606299213" top="0.98425196850393704" bottom="0.98425196850393704" header="0.51181102362204722" footer="0.51181102362204722"/>
  <pageSetup paperSize="9" scale="53" orientation="landscape" verticalDpi="3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4033" r:id="rId4" name="Drop Down 1">
              <controlPr defaultSize="0" autoLine="0" autoPict="0">
                <anchor moveWithCells="1">
                  <from>
                    <xdr:col>2</xdr:col>
                    <xdr:colOff>0</xdr:colOff>
                    <xdr:row>0</xdr:row>
                    <xdr:rowOff>38100</xdr:rowOff>
                  </from>
                  <to>
                    <xdr:col>3</xdr:col>
                    <xdr:colOff>561975</xdr:colOff>
                    <xdr:row>0</xdr:row>
                    <xdr:rowOff>285750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22"/>
  <dimension ref="A1:R42"/>
  <sheetViews>
    <sheetView workbookViewId="0"/>
  </sheetViews>
  <sheetFormatPr defaultRowHeight="15" x14ac:dyDescent="0.25"/>
  <cols>
    <col min="2" max="2" width="21" bestFit="1" customWidth="1"/>
    <col min="16" max="16" width="12.140625" bestFit="1" customWidth="1"/>
    <col min="17" max="17" width="10.140625" bestFit="1" customWidth="1"/>
    <col min="18" max="18" width="11.140625" bestFit="1" customWidth="1"/>
  </cols>
  <sheetData>
    <row r="1" spans="1:18" x14ac:dyDescent="0.25">
      <c r="A1" s="41">
        <v>1</v>
      </c>
      <c r="B1" t="str">
        <f>VLOOKUP(A1,$A$5:$B$10,2,FALSE)</f>
        <v>Norte</v>
      </c>
      <c r="E1">
        <f>A1+1</f>
        <v>2</v>
      </c>
      <c r="P1">
        <v>7</v>
      </c>
      <c r="Q1">
        <v>8</v>
      </c>
      <c r="R1">
        <v>9</v>
      </c>
    </row>
    <row r="2" spans="1:18" x14ac:dyDescent="0.25">
      <c r="D2" s="55" t="s">
        <v>42</v>
      </c>
      <c r="E2" s="55"/>
      <c r="G2" s="55" t="s">
        <v>43</v>
      </c>
      <c r="H2" s="55"/>
      <c r="J2" s="55" t="s">
        <v>44</v>
      </c>
      <c r="K2" s="55"/>
      <c r="M2" s="55" t="s">
        <v>45</v>
      </c>
      <c r="N2" s="55"/>
    </row>
    <row r="4" spans="1:18" x14ac:dyDescent="0.25">
      <c r="D4" s="32"/>
      <c r="E4" s="2" t="str">
        <f>HLOOKUP(B1,'Aeroportuárias Cor NUTS II Tab'!$B$4:$I$42,1,FALSE)</f>
        <v>Norte</v>
      </c>
      <c r="G4" s="32"/>
      <c r="H4" s="2" t="str">
        <f>E4</f>
        <v>Norte</v>
      </c>
      <c r="J4" s="32"/>
      <c r="K4" s="2" t="str">
        <f>H4</f>
        <v>Norte</v>
      </c>
      <c r="M4" s="32"/>
      <c r="N4" s="2" t="str">
        <f>K4</f>
        <v>Norte</v>
      </c>
      <c r="P4" s="2" t="s">
        <v>34</v>
      </c>
      <c r="Q4" s="2" t="s">
        <v>39</v>
      </c>
      <c r="R4" s="2" t="s">
        <v>40</v>
      </c>
    </row>
    <row r="5" spans="1:18" x14ac:dyDescent="0.25">
      <c r="A5">
        <v>1</v>
      </c>
      <c r="B5" t="s">
        <v>0</v>
      </c>
      <c r="D5" s="22">
        <v>1978</v>
      </c>
      <c r="E5">
        <f>VLOOKUP($D5,'Aeroportuárias Cor NUTS II Tab'!$A$5:$I$100,E$1,FALSE)</f>
        <v>126.08613242086571</v>
      </c>
      <c r="G5" s="22">
        <v>1978</v>
      </c>
      <c r="H5" s="3">
        <f>IF(SUM(E5)=0,"",E5/P5)</f>
        <v>0.16814112200508188</v>
      </c>
      <c r="J5" s="22">
        <v>1978</v>
      </c>
      <c r="K5" s="3">
        <f>IF(SUM(E5)=0,"",E5/Q5)</f>
        <v>8.7877148327896365E-5</v>
      </c>
      <c r="M5" s="22">
        <v>1978</v>
      </c>
      <c r="N5" s="3">
        <f>IF(SUM(E5)=0,"",E5/R5)</f>
        <v>2.522428928517299E-5</v>
      </c>
      <c r="P5" s="1">
        <f>VLOOKUP($D5,'Aeroportuárias Cor NUTS II Tab'!$A$5:$I$100,P$1,FALSE)</f>
        <v>749.88278249418897</v>
      </c>
      <c r="Q5" s="1">
        <f>VLOOKUP($D5,'Aeroportuárias Cor NUTS II Tab'!$A$5:$I$100,Q$1,FALSE)</f>
        <v>1434800</v>
      </c>
      <c r="R5" s="1">
        <f>VLOOKUP($D5,'Aeroportuárias Cor NUTS II Tab'!$A$5:$I$100,R$1,FALSE)</f>
        <v>4998600</v>
      </c>
    </row>
    <row r="6" spans="1:18" x14ac:dyDescent="0.25">
      <c r="A6">
        <v>2</v>
      </c>
      <c r="B6" t="s">
        <v>1</v>
      </c>
      <c r="D6" s="22">
        <v>1979</v>
      </c>
      <c r="E6">
        <f>VLOOKUP($D6,'Aeroportuárias Cor NUTS II Tab'!$A$5:$I$100,E$1,FALSE)</f>
        <v>43.235801717859957</v>
      </c>
      <c r="G6" s="22">
        <v>1979</v>
      </c>
      <c r="H6" s="3">
        <f t="shared" ref="H6:H42" si="0">IF(SUM(E6)=0,"",E6/P6)</f>
        <v>3.2982253203859849E-2</v>
      </c>
      <c r="J6" s="22">
        <v>1979</v>
      </c>
      <c r="K6" s="3">
        <f t="shared" ref="K6:K42" si="1">IF(SUM(E6)=0,"",E6/Q6)</f>
        <v>2.1062893612247265E-5</v>
      </c>
      <c r="M6" s="22">
        <v>1979</v>
      </c>
      <c r="N6" s="3">
        <f t="shared" ref="N6:N42" si="2">IF(SUM(E6)=0,"",E6/R6)</f>
        <v>6.802681328234491E-6</v>
      </c>
      <c r="P6" s="1">
        <f>VLOOKUP(D6,'Aeroportuárias Cor NUTS II Tab'!$A$5:$I$100,7,FALSE)</f>
        <v>1310.8807773266428</v>
      </c>
      <c r="Q6" s="1">
        <f>VLOOKUP($D6,'Aeroportuárias Cor NUTS II Tab'!$A$5:$I$100,Q$1,FALSE)</f>
        <v>2052699.9999999998</v>
      </c>
      <c r="R6" s="1">
        <f>VLOOKUP($D6,'Aeroportuárias Cor NUTS II Tab'!$A$5:$I$100,R$1,FALSE)</f>
        <v>6355700</v>
      </c>
    </row>
    <row r="7" spans="1:18" x14ac:dyDescent="0.25">
      <c r="A7">
        <v>3</v>
      </c>
      <c r="B7" t="s">
        <v>35</v>
      </c>
      <c r="D7" s="22">
        <v>1980</v>
      </c>
      <c r="E7">
        <f>VLOOKUP($D7,'Aeroportuárias Cor NUTS II Tab'!$A$5:$I$100,E$1,FALSE)</f>
        <v>132.62537285142807</v>
      </c>
      <c r="G7" s="22">
        <v>1980</v>
      </c>
      <c r="H7" s="3">
        <f t="shared" si="0"/>
        <v>0.11172975426093387</v>
      </c>
      <c r="J7" s="22">
        <v>1980</v>
      </c>
      <c r="K7" s="3">
        <f t="shared" si="1"/>
        <v>5.5221456822845514E-5</v>
      </c>
      <c r="M7" s="22">
        <v>1980</v>
      </c>
      <c r="N7" s="3">
        <f t="shared" si="2"/>
        <v>1.605556302980825E-5</v>
      </c>
      <c r="P7" s="1">
        <f>VLOOKUP(D7,'Aeroportuárias Cor NUTS II Tab'!$A$5:$I$100,7,FALSE)</f>
        <v>1187.0192835267007</v>
      </c>
      <c r="Q7" s="1">
        <f>VLOOKUP($D7,'Aeroportuárias Cor NUTS II Tab'!$A$5:$I$100,Q$1,FALSE)</f>
        <v>2401700</v>
      </c>
      <c r="R7" s="1">
        <f>VLOOKUP($D7,'Aeroportuárias Cor NUTS II Tab'!$A$5:$I$100,R$1,FALSE)</f>
        <v>8260400</v>
      </c>
    </row>
    <row r="8" spans="1:18" x14ac:dyDescent="0.25">
      <c r="A8">
        <v>4</v>
      </c>
      <c r="B8" t="s">
        <v>2</v>
      </c>
      <c r="D8" s="22">
        <v>1981</v>
      </c>
      <c r="E8">
        <f>VLOOKUP($D8,'Aeroportuárias Cor NUTS II Tab'!$A$5:$I$100,E$1,FALSE)</f>
        <v>220.96746840115321</v>
      </c>
      <c r="G8" s="22">
        <v>1981</v>
      </c>
      <c r="H8" s="3">
        <f t="shared" si="0"/>
        <v>0.16783290964679318</v>
      </c>
      <c r="J8" s="22">
        <v>1981</v>
      </c>
      <c r="K8" s="3">
        <f t="shared" si="1"/>
        <v>6.7124599289514637E-5</v>
      </c>
      <c r="M8" s="22">
        <v>1981</v>
      </c>
      <c r="N8" s="3">
        <f t="shared" si="2"/>
        <v>2.2264846430666855E-5</v>
      </c>
      <c r="P8" s="1">
        <f>VLOOKUP(D8,'Aeroportuárias Cor NUTS II Tab'!$A$5:$I$100,7,FALSE)</f>
        <v>1316.5920132480721</v>
      </c>
      <c r="Q8" s="1">
        <f>VLOOKUP($D8,'Aeroportuárias Cor NUTS II Tab'!$A$5:$I$100,Q$1,FALSE)</f>
        <v>3291900</v>
      </c>
      <c r="R8" s="1">
        <f>VLOOKUP($D8,'Aeroportuárias Cor NUTS II Tab'!$A$5:$I$100,R$1,FALSE)</f>
        <v>9924500</v>
      </c>
    </row>
    <row r="9" spans="1:18" x14ac:dyDescent="0.25">
      <c r="A9">
        <v>5</v>
      </c>
      <c r="B9" t="s">
        <v>3</v>
      </c>
      <c r="D9" s="22">
        <v>1982</v>
      </c>
      <c r="E9">
        <f>VLOOKUP($D9,'Aeroportuárias Cor NUTS II Tab'!$A$5:$I$100,E$1,FALSE)</f>
        <v>572.64492572899314</v>
      </c>
      <c r="G9" s="22">
        <v>1982</v>
      </c>
      <c r="H9" s="3">
        <f t="shared" si="0"/>
        <v>0.16269742855725694</v>
      </c>
      <c r="J9" s="22">
        <v>1982</v>
      </c>
      <c r="K9" s="3">
        <f t="shared" si="1"/>
        <v>1.459414153955332E-4</v>
      </c>
      <c r="M9" s="22">
        <v>1982</v>
      </c>
      <c r="N9" s="3">
        <f t="shared" si="2"/>
        <v>4.7716831715037467E-5</v>
      </c>
      <c r="P9" s="1">
        <f>VLOOKUP(D9,'Aeroportuárias Cor NUTS II Tab'!$A$5:$I$100,7,FALSE)</f>
        <v>3519.6925409762475</v>
      </c>
      <c r="Q9" s="1">
        <f>VLOOKUP($D9,'Aeroportuárias Cor NUTS II Tab'!$A$5:$I$100,Q$1,FALSE)</f>
        <v>3923800</v>
      </c>
      <c r="R9" s="1">
        <f>VLOOKUP($D9,'Aeroportuárias Cor NUTS II Tab'!$A$5:$I$100,R$1,FALSE)</f>
        <v>12000900</v>
      </c>
    </row>
    <row r="10" spans="1:18" x14ac:dyDescent="0.25">
      <c r="A10">
        <v>6</v>
      </c>
      <c r="B10" t="s">
        <v>34</v>
      </c>
      <c r="D10" s="22">
        <v>1983</v>
      </c>
      <c r="E10">
        <f>VLOOKUP($D10,'Aeroportuárias Cor NUTS II Tab'!$A$5:$I$100,E$1,FALSE)</f>
        <v>1132.2712263445098</v>
      </c>
      <c r="G10" s="22">
        <v>1983</v>
      </c>
      <c r="H10" s="3">
        <f t="shared" si="0"/>
        <v>0.31571627260083451</v>
      </c>
      <c r="J10" s="22">
        <v>1983</v>
      </c>
      <c r="K10" s="3">
        <f t="shared" si="1"/>
        <v>2.3839798428140012E-4</v>
      </c>
      <c r="M10" s="22">
        <v>1983</v>
      </c>
      <c r="N10" s="3">
        <f t="shared" si="2"/>
        <v>7.3845380965532499E-5</v>
      </c>
      <c r="P10" s="1">
        <f>VLOOKUP(D10,'Aeroportuárias Cor NUTS II Tab'!$A$5:$I$100,7,FALSE)</f>
        <v>3586.3568799193945</v>
      </c>
      <c r="Q10" s="1">
        <f>VLOOKUP($D10,'Aeroportuárias Cor NUTS II Tab'!$A$5:$I$100,Q$1,FALSE)</f>
        <v>4749500</v>
      </c>
      <c r="R10" s="1">
        <f>VLOOKUP($D10,'Aeroportuárias Cor NUTS II Tab'!$A$5:$I$100,R$1,FALSE)</f>
        <v>15333000</v>
      </c>
    </row>
    <row r="11" spans="1:18" x14ac:dyDescent="0.25">
      <c r="D11" s="22">
        <v>1984</v>
      </c>
      <c r="E11">
        <f>VLOOKUP($D11,'Aeroportuárias Cor NUTS II Tab'!$A$5:$I$100,E$1,FALSE)</f>
        <v>608.53343442304049</v>
      </c>
      <c r="G11" s="22">
        <v>1984</v>
      </c>
      <c r="H11" s="3">
        <f t="shared" si="0"/>
        <v>0.12103174603174605</v>
      </c>
      <c r="J11" s="22">
        <v>1984</v>
      </c>
      <c r="K11" s="3">
        <f t="shared" si="1"/>
        <v>1.1862943923095707E-4</v>
      </c>
      <c r="M11" s="22">
        <v>1984</v>
      </c>
      <c r="N11" s="3">
        <f t="shared" si="2"/>
        <v>3.2319460951793831E-5</v>
      </c>
      <c r="P11" s="1">
        <f>VLOOKUP(D11,'Aeroportuárias Cor NUTS II Tab'!$A$5:$I$100,7,FALSE)</f>
        <v>5027.8828024461045</v>
      </c>
      <c r="Q11" s="1">
        <f>VLOOKUP($D11,'Aeroportuárias Cor NUTS II Tab'!$A$5:$I$100,Q$1,FALSE)</f>
        <v>5129700</v>
      </c>
      <c r="R11" s="1">
        <f>VLOOKUP($D11,'Aeroportuárias Cor NUTS II Tab'!$A$5:$I$100,R$1,FALSE)</f>
        <v>18828700</v>
      </c>
    </row>
    <row r="12" spans="1:18" x14ac:dyDescent="0.25">
      <c r="D12" s="22">
        <v>1985</v>
      </c>
      <c r="E12">
        <f>VLOOKUP($D12,'Aeroportuárias Cor NUTS II Tab'!$A$5:$I$100,E$1,FALSE)</f>
        <v>682.66976586426711</v>
      </c>
      <c r="G12" s="22">
        <v>1985</v>
      </c>
      <c r="H12" s="3">
        <f t="shared" si="0"/>
        <v>0.11530412629088758</v>
      </c>
      <c r="J12" s="22">
        <v>1985</v>
      </c>
      <c r="K12" s="3">
        <f t="shared" si="1"/>
        <v>1.1547383512310207E-4</v>
      </c>
      <c r="M12" s="22">
        <v>1985</v>
      </c>
      <c r="N12" s="3">
        <f t="shared" si="2"/>
        <v>2.9534520442508194E-5</v>
      </c>
      <c r="P12" s="1">
        <f>VLOOKUP(D12,'Aeroportuárias Cor NUTS II Tab'!$A$5:$I$100,7,FALSE)</f>
        <v>5920.6013507447051</v>
      </c>
      <c r="Q12" s="1">
        <f>VLOOKUP($D12,'Aeroportuárias Cor NUTS II Tab'!$A$5:$I$100,Q$1,FALSE)</f>
        <v>5911900</v>
      </c>
      <c r="R12" s="1">
        <f>VLOOKUP($D12,'Aeroportuárias Cor NUTS II Tab'!$A$5:$I$100,R$1,FALSE)</f>
        <v>23114300</v>
      </c>
    </row>
    <row r="13" spans="1:18" x14ac:dyDescent="0.25">
      <c r="D13" s="22">
        <v>1986</v>
      </c>
      <c r="E13">
        <f>VLOOKUP($D13,'Aeroportuárias Cor NUTS II Tab'!$A$5:$I$100,E$1,FALSE)</f>
        <v>1301.8625113476521</v>
      </c>
      <c r="G13" s="22">
        <v>1986</v>
      </c>
      <c r="H13" s="3">
        <f t="shared" si="0"/>
        <v>0.15307917888563052</v>
      </c>
      <c r="J13" s="22">
        <v>1986</v>
      </c>
      <c r="K13" s="3">
        <f t="shared" si="1"/>
        <v>1.8645181549742235E-4</v>
      </c>
      <c r="M13" s="22">
        <v>1986</v>
      </c>
      <c r="N13" s="3">
        <f t="shared" si="2"/>
        <v>4.6087054660617322E-5</v>
      </c>
      <c r="P13" s="1">
        <f>VLOOKUP(D13,'Aeroportuárias Cor NUTS II Tab'!$A$5:$I$100,7,FALSE)</f>
        <v>8504.5041450105236</v>
      </c>
      <c r="Q13" s="1">
        <f>VLOOKUP($D13,'Aeroportuárias Cor NUTS II Tab'!$A$5:$I$100,Q$1,FALSE)</f>
        <v>6982300</v>
      </c>
      <c r="R13" s="1">
        <f>VLOOKUP($D13,'Aeroportuárias Cor NUTS II Tab'!$A$5:$I$100,R$1,FALSE)</f>
        <v>28247900</v>
      </c>
    </row>
    <row r="14" spans="1:18" x14ac:dyDescent="0.25">
      <c r="D14" s="22">
        <v>1987</v>
      </c>
      <c r="E14">
        <f>VLOOKUP($D14,'Aeroportuárias Cor NUTS II Tab'!$A$5:$I$100,E$1,FALSE)</f>
        <v>6684.6300415997448</v>
      </c>
      <c r="G14" s="22">
        <v>1987</v>
      </c>
      <c r="H14" s="3">
        <f t="shared" si="0"/>
        <v>0.3552981430829103</v>
      </c>
      <c r="J14" s="22">
        <v>1987</v>
      </c>
      <c r="K14" s="3">
        <f t="shared" si="1"/>
        <v>7.2231911756567087E-4</v>
      </c>
      <c r="M14" s="22">
        <v>1987</v>
      </c>
      <c r="N14" s="3">
        <f t="shared" si="2"/>
        <v>2.008403626323034E-4</v>
      </c>
      <c r="P14" s="1">
        <f>VLOOKUP(D14,'Aeroportuárias Cor NUTS II Tab'!$A$5:$I$100,7,FALSE)</f>
        <v>18814.142915573466</v>
      </c>
      <c r="Q14" s="1">
        <f>VLOOKUP($D14,'Aeroportuárias Cor NUTS II Tab'!$A$5:$I$100,Q$1,FALSE)</f>
        <v>9254400</v>
      </c>
      <c r="R14" s="1">
        <f>VLOOKUP($D14,'Aeroportuárias Cor NUTS II Tab'!$A$5:$I$100,R$1,FALSE)</f>
        <v>33283300.000000004</v>
      </c>
    </row>
    <row r="15" spans="1:18" x14ac:dyDescent="0.25">
      <c r="D15" s="22">
        <v>1988</v>
      </c>
      <c r="E15">
        <f>VLOOKUP($D15,'Aeroportuárias Cor NUTS II Tab'!$A$5:$I$100,E$1,FALSE)</f>
        <v>10705.888807972786</v>
      </c>
      <c r="G15" s="22">
        <v>1988</v>
      </c>
      <c r="H15" s="3">
        <f t="shared" si="0"/>
        <v>0.43646952169578923</v>
      </c>
      <c r="J15" s="22">
        <v>1988</v>
      </c>
      <c r="K15" s="3">
        <f t="shared" si="1"/>
        <v>9.0618821485778016E-4</v>
      </c>
      <c r="M15" s="22">
        <v>1988</v>
      </c>
      <c r="N15" s="3">
        <f t="shared" si="2"/>
        <v>2.694756122282886E-4</v>
      </c>
      <c r="P15" s="1">
        <f>VLOOKUP(D15,'Aeroportuárias Cor NUTS II Tab'!$A$5:$I$100,7,FALSE)</f>
        <v>24528.376612364202</v>
      </c>
      <c r="Q15" s="1">
        <f>VLOOKUP($D15,'Aeroportuárias Cor NUTS II Tab'!$A$5:$I$100,Q$1,FALSE)</f>
        <v>11814200</v>
      </c>
      <c r="R15" s="1">
        <f>VLOOKUP($D15,'Aeroportuárias Cor NUTS II Tab'!$A$5:$I$100,R$1,FALSE)</f>
        <v>39728600</v>
      </c>
    </row>
    <row r="16" spans="1:18" x14ac:dyDescent="0.25">
      <c r="D16" s="22">
        <v>1989</v>
      </c>
      <c r="E16">
        <f>VLOOKUP($D16,'Aeroportuárias Cor NUTS II Tab'!$A$5:$I$100,E$1,FALSE)</f>
        <v>6819.6845602098938</v>
      </c>
      <c r="G16" s="22">
        <v>1989</v>
      </c>
      <c r="H16" s="3">
        <f t="shared" si="0"/>
        <v>0.21226247613990881</v>
      </c>
      <c r="J16" s="22">
        <v>1989</v>
      </c>
      <c r="K16" s="3">
        <f t="shared" si="1"/>
        <v>5.0238937420972365E-4</v>
      </c>
      <c r="M16" s="22">
        <v>1989</v>
      </c>
      <c r="N16" s="3">
        <f t="shared" si="2"/>
        <v>1.4529814257368349E-4</v>
      </c>
      <c r="P16" s="1">
        <f>VLOOKUP(D16,'Aeroportuárias Cor NUTS II Tab'!$A$5:$I$100,7,FALSE)</f>
        <v>32128.545206053412</v>
      </c>
      <c r="Q16" s="1">
        <f>VLOOKUP($D16,'Aeroportuárias Cor NUTS II Tab'!$A$5:$I$100,Q$1,FALSE)</f>
        <v>13574500</v>
      </c>
      <c r="R16" s="1">
        <f>VLOOKUP($D16,'Aeroportuárias Cor NUTS II Tab'!$A$5:$I$100,R$1,FALSE)</f>
        <v>46935800</v>
      </c>
    </row>
    <row r="17" spans="4:18" x14ac:dyDescent="0.25">
      <c r="D17" s="22">
        <v>1990</v>
      </c>
      <c r="E17">
        <f>VLOOKUP($D17,'Aeroportuárias Cor NUTS II Tab'!$A$5:$I$100,E$1,FALSE)</f>
        <v>14080.97485061003</v>
      </c>
      <c r="G17" s="22">
        <v>1990</v>
      </c>
      <c r="H17" s="3">
        <f t="shared" si="0"/>
        <v>0.42092990764085852</v>
      </c>
      <c r="J17" s="22">
        <v>1990</v>
      </c>
      <c r="K17" s="3">
        <f t="shared" si="1"/>
        <v>8.9978304784303642E-4</v>
      </c>
      <c r="M17" s="22">
        <v>1990</v>
      </c>
      <c r="N17" s="3">
        <f t="shared" si="2"/>
        <v>2.4985671231577056E-4</v>
      </c>
      <c r="P17" s="1">
        <f>VLOOKUP(D17,'Aeroportuárias Cor NUTS II Tab'!$A$5:$I$100,7,FALSE)</f>
        <v>33452.065522091754</v>
      </c>
      <c r="Q17" s="1">
        <f>VLOOKUP($D17,'Aeroportuárias Cor NUTS II Tab'!$A$5:$I$100,Q$1,FALSE)</f>
        <v>15649300</v>
      </c>
      <c r="R17" s="1">
        <f>VLOOKUP($D17,'Aeroportuárias Cor NUTS II Tab'!$A$5:$I$100,R$1,FALSE)</f>
        <v>56356200</v>
      </c>
    </row>
    <row r="18" spans="4:18" x14ac:dyDescent="0.25">
      <c r="D18" s="22">
        <v>1991</v>
      </c>
      <c r="E18">
        <f>VLOOKUP($D18,'Aeroportuárias Cor NUTS II Tab'!$A$5:$I$100,E$1,FALSE)</f>
        <v>3881.3160283716243</v>
      </c>
      <c r="G18" s="22">
        <v>1991</v>
      </c>
      <c r="H18" s="3">
        <f t="shared" si="0"/>
        <v>0.12816661557904946</v>
      </c>
      <c r="J18" s="22">
        <v>1991</v>
      </c>
      <c r="K18" s="3">
        <f t="shared" si="1"/>
        <v>2.2150595970709631E-4</v>
      </c>
      <c r="M18" s="22">
        <v>1991</v>
      </c>
      <c r="N18" s="3">
        <f t="shared" si="2"/>
        <v>6.0061558136612658E-5</v>
      </c>
      <c r="P18" s="1">
        <f>VLOOKUP(D18,'Aeroportuárias Cor NUTS II Tab'!$A$5:$I$100,7,FALSE)</f>
        <v>30283.362097345398</v>
      </c>
      <c r="Q18" s="1">
        <f>VLOOKUP($D18,'Aeroportuárias Cor NUTS II Tab'!$A$5:$I$100,Q$1,FALSE)</f>
        <v>17522400</v>
      </c>
      <c r="R18" s="1">
        <f>VLOOKUP($D18,'Aeroportuárias Cor NUTS II Tab'!$A$5:$I$100,R$1,FALSE)</f>
        <v>64622300</v>
      </c>
    </row>
    <row r="19" spans="4:18" x14ac:dyDescent="0.25">
      <c r="D19" s="22">
        <v>1992</v>
      </c>
      <c r="E19">
        <f>VLOOKUP($D19,'Aeroportuárias Cor NUTS II Tab'!$A$5:$I$100,E$1,FALSE)</f>
        <v>4207.6146486966409</v>
      </c>
      <c r="G19" s="22">
        <v>1992</v>
      </c>
      <c r="H19" s="3">
        <f t="shared" si="0"/>
        <v>0.22967736841317099</v>
      </c>
      <c r="J19" s="22">
        <v>1992</v>
      </c>
      <c r="K19" s="3">
        <f t="shared" si="1"/>
        <v>2.1485838109689125E-4</v>
      </c>
      <c r="M19" s="22">
        <v>1992</v>
      </c>
      <c r="N19" s="3">
        <f t="shared" si="2"/>
        <v>5.7914961937474752E-5</v>
      </c>
      <c r="P19" s="1">
        <f>VLOOKUP(D19,'Aeroportuárias Cor NUTS II Tab'!$A$5:$I$100,7,FALSE)</f>
        <v>18319.674584251952</v>
      </c>
      <c r="Q19" s="1">
        <f>VLOOKUP($D19,'Aeroportuárias Cor NUTS II Tab'!$A$5:$I$100,Q$1,FALSE)</f>
        <v>19583200</v>
      </c>
      <c r="R19" s="1">
        <f>VLOOKUP($D19,'Aeroportuárias Cor NUTS II Tab'!$A$5:$I$100,R$1,FALSE)</f>
        <v>72651600</v>
      </c>
    </row>
    <row r="20" spans="4:18" x14ac:dyDescent="0.25">
      <c r="D20" s="22">
        <v>1993</v>
      </c>
      <c r="E20">
        <f>VLOOKUP($D20,'Aeroportuárias Cor NUTS II Tab'!$A$5:$I$100,E$1,FALSE)</f>
        <v>1993.4956754222324</v>
      </c>
      <c r="G20" s="22">
        <v>1993</v>
      </c>
      <c r="H20" s="3">
        <f t="shared" si="0"/>
        <v>0.15005879799771416</v>
      </c>
      <c r="J20" s="22">
        <v>1993</v>
      </c>
      <c r="K20" s="3">
        <f t="shared" si="1"/>
        <v>1.078532994699153E-4</v>
      </c>
      <c r="M20" s="22">
        <v>1993</v>
      </c>
      <c r="N20" s="3">
        <f t="shared" si="2"/>
        <v>2.6237007163991618E-5</v>
      </c>
      <c r="P20" s="1">
        <f>VLOOKUP(D20,'Aeroportuárias Cor NUTS II Tab'!$A$5:$I$100,7,FALSE)</f>
        <v>13284.76371943616</v>
      </c>
      <c r="Q20" s="1">
        <f>VLOOKUP($D20,'Aeroportuárias Cor NUTS II Tab'!$A$5:$I$100,Q$1,FALSE)</f>
        <v>18483400</v>
      </c>
      <c r="R20" s="1">
        <f>VLOOKUP($D20,'Aeroportuárias Cor NUTS II Tab'!$A$5:$I$100,R$1,FALSE)</f>
        <v>75980300</v>
      </c>
    </row>
    <row r="21" spans="4:18" x14ac:dyDescent="0.25">
      <c r="D21" s="22">
        <v>1994</v>
      </c>
      <c r="E21">
        <f>VLOOKUP($D21,'Aeroportuárias Cor NUTS II Tab'!$A$5:$I$100,E$1,FALSE)</f>
        <v>2155.7147275067086</v>
      </c>
      <c r="G21" s="22">
        <v>1994</v>
      </c>
      <c r="H21" s="3">
        <f t="shared" si="0"/>
        <v>0.12118430202561743</v>
      </c>
      <c r="J21" s="22">
        <v>1994</v>
      </c>
      <c r="K21" s="3">
        <f t="shared" si="1"/>
        <v>1.1201369322615672E-4</v>
      </c>
      <c r="M21" s="22">
        <v>1994</v>
      </c>
      <c r="N21" s="3">
        <f t="shared" si="2"/>
        <v>2.6168128531000575E-5</v>
      </c>
      <c r="P21" s="1">
        <f>VLOOKUP(D21,'Aeroportuárias Cor NUTS II Tab'!$A$5:$I$100,7,FALSE)</f>
        <v>17788.729162717849</v>
      </c>
      <c r="Q21" s="1">
        <f>VLOOKUP($D21,'Aeroportuárias Cor NUTS II Tab'!$A$5:$I$100,Q$1,FALSE)</f>
        <v>19245100</v>
      </c>
      <c r="R21" s="1">
        <f>VLOOKUP($D21,'Aeroportuárias Cor NUTS II Tab'!$A$5:$I$100,R$1,FALSE)</f>
        <v>82379400</v>
      </c>
    </row>
    <row r="22" spans="4:18" x14ac:dyDescent="0.25">
      <c r="D22" s="22">
        <v>1995</v>
      </c>
      <c r="E22">
        <f>VLOOKUP($D22,'Aeroportuárias Cor NUTS II Tab'!$A$5:$I$100,E$1,FALSE)</f>
        <v>1680.8890573717342</v>
      </c>
      <c r="G22" s="22">
        <v>1995</v>
      </c>
      <c r="H22" s="3">
        <f t="shared" si="0"/>
        <v>6.9237532023498874E-2</v>
      </c>
      <c r="J22" s="22">
        <v>1995</v>
      </c>
      <c r="K22" s="3">
        <f t="shared" si="1"/>
        <v>8.1131037318480086E-5</v>
      </c>
      <c r="M22" s="22">
        <v>1995</v>
      </c>
      <c r="N22" s="3">
        <f t="shared" si="2"/>
        <v>1.8878481910072904E-5</v>
      </c>
      <c r="P22" s="1">
        <f>VLOOKUP(D22,'Aeroportuárias Cor NUTS II Tab'!$A$5:$I$100,7,FALSE)</f>
        <v>24277.137099589985</v>
      </c>
      <c r="Q22" s="1">
        <f>VLOOKUP($D22,'Aeroportuárias Cor NUTS II Tab'!$A$5:$I$100,Q$1,FALSE)</f>
        <v>20718200</v>
      </c>
      <c r="R22" s="1">
        <f>VLOOKUP($D22,'Aeroportuárias Cor NUTS II Tab'!$A$5:$I$100,R$1,FALSE)</f>
        <v>89037300</v>
      </c>
    </row>
    <row r="23" spans="4:18" x14ac:dyDescent="0.25">
      <c r="D23" s="22">
        <v>1996</v>
      </c>
      <c r="E23">
        <f>VLOOKUP($D23,'Aeroportuárias Cor NUTS II Tab'!$A$5:$I$100,E$1,FALSE)</f>
        <v>4360.211889346675</v>
      </c>
      <c r="G23" s="22">
        <v>1996</v>
      </c>
      <c r="H23" s="3">
        <f t="shared" si="0"/>
        <v>0.13809371701264977</v>
      </c>
      <c r="J23" s="22">
        <v>1996</v>
      </c>
      <c r="K23" s="3">
        <f t="shared" si="1"/>
        <v>1.9419889674316995E-4</v>
      </c>
      <c r="M23" s="22">
        <v>1996</v>
      </c>
      <c r="N23" s="3">
        <f t="shared" si="2"/>
        <v>4.6212476861463373E-5</v>
      </c>
      <c r="P23" s="1">
        <f>VLOOKUP(D23,'Aeroportuárias Cor NUTS II Tab'!$A$5:$I$100,7,FALSE)</f>
        <v>31574.295946768289</v>
      </c>
      <c r="Q23" s="1">
        <f>VLOOKUP($D23,'Aeroportuárias Cor NUTS II Tab'!$A$5:$I$100,Q$1,FALSE)</f>
        <v>22452300</v>
      </c>
      <c r="R23" s="1">
        <f>VLOOKUP($D23,'Aeroportuárias Cor NUTS II Tab'!$A$5:$I$100,R$1,FALSE)</f>
        <v>94351400</v>
      </c>
    </row>
    <row r="24" spans="4:18" x14ac:dyDescent="0.25">
      <c r="D24" s="22">
        <v>1997</v>
      </c>
      <c r="E24">
        <f>VLOOKUP($D24,'Aeroportuárias Cor NUTS II Tab'!$A$5:$I$100,E$1,FALSE)</f>
        <v>1098.4377649863827</v>
      </c>
      <c r="G24" s="22">
        <v>1997</v>
      </c>
      <c r="H24" s="3">
        <f t="shared" si="0"/>
        <v>2.803090697168524E-2</v>
      </c>
      <c r="J24" s="22">
        <v>1997</v>
      </c>
      <c r="K24" s="3">
        <f t="shared" si="1"/>
        <v>4.1300708186026627E-5</v>
      </c>
      <c r="M24" s="22">
        <v>1997</v>
      </c>
      <c r="N24" s="3">
        <f t="shared" si="2"/>
        <v>1.0731448148452939E-5</v>
      </c>
      <c r="P24" s="1">
        <f>VLOOKUP(D24,'Aeroportuárias Cor NUTS II Tab'!$A$5:$I$100,7,FALSE)</f>
        <v>39186.66513701978</v>
      </c>
      <c r="Q24" s="1">
        <f>VLOOKUP($D24,'Aeroportuárias Cor NUTS II Tab'!$A$5:$I$100,Q$1,FALSE)</f>
        <v>26596100</v>
      </c>
      <c r="R24" s="1">
        <f>VLOOKUP($D24,'Aeroportuárias Cor NUTS II Tab'!$A$5:$I$100,R$1,FALSE)</f>
        <v>102356900</v>
      </c>
    </row>
    <row r="25" spans="4:18" x14ac:dyDescent="0.25">
      <c r="D25" s="22">
        <v>1998</v>
      </c>
      <c r="E25">
        <f>VLOOKUP($D25,'Aeroportuárias Cor NUTS II Tab'!$A$5:$I$100,E$1,FALSE)</f>
        <v>1131.862212068914</v>
      </c>
      <c r="G25" s="22">
        <v>1998</v>
      </c>
      <c r="H25" s="3">
        <f t="shared" si="0"/>
        <v>1.8751255527938191E-2</v>
      </c>
      <c r="J25" s="22">
        <v>1998</v>
      </c>
      <c r="K25" s="3">
        <f t="shared" si="1"/>
        <v>3.7176422682642018E-5</v>
      </c>
      <c r="M25" s="22">
        <v>1998</v>
      </c>
      <c r="N25" s="3">
        <f t="shared" si="2"/>
        <v>1.0161693044218747E-5</v>
      </c>
      <c r="P25" s="1">
        <f>VLOOKUP(D25,'Aeroportuárias Cor NUTS II Tab'!$A$5:$I$100,7,FALSE)</f>
        <v>60361.942718049497</v>
      </c>
      <c r="Q25" s="1">
        <f>VLOOKUP($D25,'Aeroportuárias Cor NUTS II Tab'!$A$5:$I$100,Q$1,FALSE)</f>
        <v>30445700</v>
      </c>
      <c r="R25" s="1">
        <f>VLOOKUP($D25,'Aeroportuárias Cor NUTS II Tab'!$A$5:$I$100,R$1,FALSE)</f>
        <v>111385200</v>
      </c>
    </row>
    <row r="26" spans="4:18" x14ac:dyDescent="0.25">
      <c r="D26" s="22">
        <v>1999</v>
      </c>
      <c r="E26">
        <f>VLOOKUP($D26,'Aeroportuárias Cor NUTS II Tab'!$A$5:$I$100,E$1,FALSE)</f>
        <v>2858.161829989725</v>
      </c>
      <c r="G26" s="22">
        <v>1999</v>
      </c>
      <c r="H26" s="3">
        <f t="shared" si="0"/>
        <v>0.13733211262474715</v>
      </c>
      <c r="J26" s="22">
        <v>1999</v>
      </c>
      <c r="K26" s="3">
        <f t="shared" si="1"/>
        <v>8.6624614484395255E-5</v>
      </c>
      <c r="M26" s="22">
        <v>1999</v>
      </c>
      <c r="N26" s="3">
        <f t="shared" si="2"/>
        <v>2.3889844047684414E-5</v>
      </c>
      <c r="P26" s="1">
        <f>VLOOKUP(D26,'Aeroportuárias Cor NUTS II Tab'!$A$5:$I$100,7,FALSE)</f>
        <v>20812.042976426812</v>
      </c>
      <c r="Q26" s="1">
        <f>VLOOKUP($D26,'Aeroportuárias Cor NUTS II Tab'!$A$5:$I$100,Q$1,FALSE)</f>
        <v>32994800.000000004</v>
      </c>
      <c r="R26" s="1">
        <f>VLOOKUP($D26,'Aeroportuárias Cor NUTS II Tab'!$A$5:$I$100,R$1,FALSE)</f>
        <v>119639200</v>
      </c>
    </row>
    <row r="27" spans="4:18" x14ac:dyDescent="0.25">
      <c r="D27" s="22">
        <v>2000</v>
      </c>
      <c r="E27">
        <f>VLOOKUP($D27,'Aeroportuárias Cor NUTS II Tab'!$A$5:$I$100,E$1,FALSE)</f>
        <v>10411.03440707894</v>
      </c>
      <c r="G27" s="22">
        <v>2000</v>
      </c>
      <c r="H27" s="3">
        <f t="shared" si="0"/>
        <v>0.24010449343873327</v>
      </c>
      <c r="J27" s="22">
        <v>2000</v>
      </c>
      <c r="K27" s="3">
        <f t="shared" si="1"/>
        <v>2.8952433200716757E-4</v>
      </c>
      <c r="M27" s="22">
        <v>2000</v>
      </c>
      <c r="N27" s="3">
        <f t="shared" si="2"/>
        <v>8.1040976560225829E-5</v>
      </c>
      <c r="P27" s="1">
        <f>VLOOKUP(D27,'Aeroportuárias Cor NUTS II Tab'!$A$5:$I$100,7,FALSE)</f>
        <v>43360.431360421382</v>
      </c>
      <c r="Q27" s="1">
        <f>VLOOKUP($D27,'Aeroportuárias Cor NUTS II Tab'!$A$5:$I$100,Q$1,FALSE)</f>
        <v>35959100</v>
      </c>
      <c r="R27" s="1">
        <f>VLOOKUP($D27,'Aeroportuárias Cor NUTS II Tab'!$A$5:$I$100,R$1,FALSE)</f>
        <v>128466300</v>
      </c>
    </row>
    <row r="28" spans="4:18" x14ac:dyDescent="0.25">
      <c r="D28" s="22">
        <v>2001</v>
      </c>
      <c r="E28">
        <f>VLOOKUP($D28,'Aeroportuárias Cor NUTS II Tab'!$A$5:$I$100,E$1,FALSE)</f>
        <v>67678</v>
      </c>
      <c r="G28" s="22">
        <v>2001</v>
      </c>
      <c r="H28" s="3">
        <f t="shared" si="0"/>
        <v>0.60739158529580706</v>
      </c>
      <c r="J28" s="22">
        <v>2001</v>
      </c>
      <c r="K28" s="3">
        <f t="shared" si="1"/>
        <v>1.8206665752002174E-3</v>
      </c>
      <c r="M28" s="22">
        <v>2001</v>
      </c>
      <c r="N28" s="3">
        <f t="shared" si="2"/>
        <v>4.9826434264048152E-4</v>
      </c>
      <c r="P28" s="1">
        <f>VLOOKUP(D28,'Aeroportuárias Cor NUTS II Tab'!$A$5:$I$100,7,FALSE)</f>
        <v>111424</v>
      </c>
      <c r="Q28" s="1">
        <f>VLOOKUP($D28,'Aeroportuárias Cor NUTS II Tab'!$A$5:$I$100,Q$1,FALSE)</f>
        <v>37172100</v>
      </c>
      <c r="R28" s="1">
        <f>VLOOKUP($D28,'Aeroportuárias Cor NUTS II Tab'!$A$5:$I$100,R$1,FALSE)</f>
        <v>135827500</v>
      </c>
    </row>
    <row r="29" spans="4:18" x14ac:dyDescent="0.25">
      <c r="D29" s="22">
        <v>2002</v>
      </c>
      <c r="E29">
        <f>VLOOKUP($D29,'Aeroportuárias Cor NUTS II Tab'!$A$5:$I$100,E$1,FALSE)</f>
        <v>37437</v>
      </c>
      <c r="G29" s="22">
        <v>2002</v>
      </c>
      <c r="H29" s="3">
        <f t="shared" si="0"/>
        <v>0.52609612141652617</v>
      </c>
      <c r="J29" s="22">
        <v>2002</v>
      </c>
      <c r="K29" s="3">
        <f t="shared" si="1"/>
        <v>1.0156538252848615E-3</v>
      </c>
      <c r="M29" s="22">
        <v>2002</v>
      </c>
      <c r="N29" s="3">
        <f t="shared" si="2"/>
        <v>2.6247376103719099E-4</v>
      </c>
      <c r="P29" s="1">
        <f>VLOOKUP(D29,'Aeroportuárias Cor NUTS II Tab'!$A$5:$I$100,7,FALSE)</f>
        <v>71160</v>
      </c>
      <c r="Q29" s="1">
        <f>VLOOKUP($D29,'Aeroportuárias Cor NUTS II Tab'!$A$5:$I$100,Q$1,FALSE)</f>
        <v>36860000</v>
      </c>
      <c r="R29" s="1">
        <f>VLOOKUP($D29,'Aeroportuárias Cor NUTS II Tab'!$A$5:$I$100,R$1,FALSE)</f>
        <v>142631400</v>
      </c>
    </row>
    <row r="30" spans="4:18" x14ac:dyDescent="0.25">
      <c r="D30" s="22">
        <v>2003</v>
      </c>
      <c r="E30">
        <f>VLOOKUP($D30,'Aeroportuárias Cor NUTS II Tab'!$A$5:$I$100,E$1,FALSE)</f>
        <v>30441</v>
      </c>
      <c r="G30" s="22">
        <v>2003</v>
      </c>
      <c r="H30" s="3">
        <f t="shared" si="0"/>
        <v>0.55992716035757639</v>
      </c>
      <c r="J30" s="22">
        <v>2003</v>
      </c>
      <c r="K30" s="3">
        <f t="shared" si="1"/>
        <v>8.7712574988330343E-4</v>
      </c>
      <c r="M30" s="22">
        <v>2003</v>
      </c>
      <c r="N30" s="3">
        <f t="shared" si="2"/>
        <v>2.082741794342162E-4</v>
      </c>
      <c r="P30" s="1">
        <f>VLOOKUP(D30,'Aeroportuárias Cor NUTS II Tab'!$A$5:$I$100,7,FALSE)</f>
        <v>54366</v>
      </c>
      <c r="Q30" s="1">
        <f>VLOOKUP($D30,'Aeroportuárias Cor NUTS II Tab'!$A$5:$I$100,Q$1,FALSE)</f>
        <v>34705400</v>
      </c>
      <c r="R30" s="1">
        <f>VLOOKUP($D30,'Aeroportuárias Cor NUTS II Tab'!$A$5:$I$100,R$1,FALSE)</f>
        <v>146158300</v>
      </c>
    </row>
    <row r="31" spans="4:18" x14ac:dyDescent="0.25">
      <c r="D31" s="22">
        <v>2004</v>
      </c>
      <c r="E31">
        <f>VLOOKUP($D31,'Aeroportuárias Cor NUTS II Tab'!$A$5:$I$100,E$1,FALSE)</f>
        <v>122368</v>
      </c>
      <c r="G31" s="22">
        <v>2004</v>
      </c>
      <c r="H31" s="3">
        <f t="shared" si="0"/>
        <v>0.84458125698825282</v>
      </c>
      <c r="J31" s="22">
        <v>2004</v>
      </c>
      <c r="K31" s="3">
        <f t="shared" si="1"/>
        <v>3.4328869039269702E-3</v>
      </c>
      <c r="M31" s="22">
        <v>2004</v>
      </c>
      <c r="N31" s="3">
        <f t="shared" si="2"/>
        <v>8.0308928960514954E-4</v>
      </c>
      <c r="P31" s="1">
        <f>VLOOKUP(D31,'Aeroportuárias Cor NUTS II Tab'!$A$5:$I$100,7,FALSE)</f>
        <v>144886</v>
      </c>
      <c r="Q31" s="1">
        <f>VLOOKUP($D31,'Aeroportuárias Cor NUTS II Tab'!$A$5:$I$100,Q$1,FALSE)</f>
        <v>35645800</v>
      </c>
      <c r="R31" s="1">
        <f>VLOOKUP($D31,'Aeroportuárias Cor NUTS II Tab'!$A$5:$I$100,R$1,FALSE)</f>
        <v>152371600</v>
      </c>
    </row>
    <row r="32" spans="4:18" x14ac:dyDescent="0.25">
      <c r="D32" s="22">
        <v>2005</v>
      </c>
      <c r="E32">
        <f>VLOOKUP($D32,'Aeroportuárias Cor NUTS II Tab'!$A$5:$I$100,E$1,FALSE)</f>
        <v>94593</v>
      </c>
      <c r="G32" s="22">
        <v>2005</v>
      </c>
      <c r="H32" s="3">
        <f t="shared" si="0"/>
        <v>0.80418444901637398</v>
      </c>
      <c r="J32" s="22">
        <v>2005</v>
      </c>
      <c r="K32" s="3">
        <f t="shared" si="1"/>
        <v>2.5813555575567543E-3</v>
      </c>
      <c r="M32" s="22">
        <v>2005</v>
      </c>
      <c r="N32" s="3">
        <f t="shared" si="2"/>
        <v>5.9622722854841333E-4</v>
      </c>
      <c r="P32" s="1">
        <f>VLOOKUP(D32,'Aeroportuárias Cor NUTS II Tab'!$A$5:$I$100,7,FALSE)</f>
        <v>117626</v>
      </c>
      <c r="Q32" s="1">
        <f>VLOOKUP($D32,'Aeroportuárias Cor NUTS II Tab'!$A$5:$I$100,Q$1,FALSE)</f>
        <v>36644700</v>
      </c>
      <c r="R32" s="1">
        <f>VLOOKUP($D32,'Aeroportuárias Cor NUTS II Tab'!$A$5:$I$100,R$1,FALSE)</f>
        <v>158652600</v>
      </c>
    </row>
    <row r="33" spans="4:18" x14ac:dyDescent="0.25">
      <c r="D33" s="22">
        <v>2006</v>
      </c>
      <c r="E33">
        <f>VLOOKUP($D33,'Aeroportuárias Cor NUTS II Tab'!$A$5:$I$100,E$1,FALSE)</f>
        <v>58408</v>
      </c>
      <c r="G33" s="22">
        <v>2006</v>
      </c>
      <c r="H33" s="3">
        <f t="shared" si="0"/>
        <v>0.71399487282540863</v>
      </c>
      <c r="J33" s="22">
        <v>2006</v>
      </c>
      <c r="K33" s="3">
        <f t="shared" si="1"/>
        <v>1.5614064634443009E-3</v>
      </c>
      <c r="M33" s="22">
        <v>2006</v>
      </c>
      <c r="N33" s="3">
        <f t="shared" si="2"/>
        <v>3.5132906302425221E-4</v>
      </c>
      <c r="P33" s="1">
        <f>VLOOKUP(D33,'Aeroportuárias Cor NUTS II Tab'!$A$5:$I$100,7,FALSE)</f>
        <v>81804.509000000005</v>
      </c>
      <c r="Q33" s="1">
        <f>VLOOKUP($D33,'Aeroportuárias Cor NUTS II Tab'!$A$5:$I$100,Q$1,FALSE)</f>
        <v>37407300</v>
      </c>
      <c r="R33" s="1">
        <f>VLOOKUP($D33,'Aeroportuárias Cor NUTS II Tab'!$A$5:$I$100,R$1,FALSE)</f>
        <v>166248700</v>
      </c>
    </row>
    <row r="34" spans="4:18" x14ac:dyDescent="0.25">
      <c r="D34" s="22">
        <v>2007</v>
      </c>
      <c r="E34">
        <f>VLOOKUP($D34,'Aeroportuárias Cor NUTS II Tab'!$A$5:$I$100,E$1,FALSE)</f>
        <v>10792</v>
      </c>
      <c r="G34" s="22">
        <v>2007</v>
      </c>
      <c r="H34" s="3">
        <f t="shared" si="0"/>
        <v>0.15059493231307594</v>
      </c>
      <c r="J34" s="22">
        <v>2007</v>
      </c>
      <c r="K34" s="3">
        <f t="shared" si="1"/>
        <v>2.7358088787036847E-4</v>
      </c>
      <c r="M34" s="22">
        <v>2007</v>
      </c>
      <c r="N34" s="3">
        <f t="shared" si="2"/>
        <v>6.1504197068748269E-5</v>
      </c>
      <c r="P34" s="1">
        <f>VLOOKUP(D34,'Aeroportuárias Cor NUTS II Tab'!$A$5:$I$100,7,FALSE)</f>
        <v>71662.437999999995</v>
      </c>
      <c r="Q34" s="1">
        <f>VLOOKUP($D34,'Aeroportuárias Cor NUTS II Tab'!$A$5:$I$100,Q$1,FALSE)</f>
        <v>39447200</v>
      </c>
      <c r="R34" s="1">
        <f>VLOOKUP($D34,'Aeroportuárias Cor NUTS II Tab'!$A$5:$I$100,R$1,FALSE)</f>
        <v>175467700</v>
      </c>
    </row>
    <row r="35" spans="4:18" x14ac:dyDescent="0.25">
      <c r="D35" s="22">
        <v>2008</v>
      </c>
      <c r="E35">
        <f>VLOOKUP($D35,'Aeroportuárias Cor NUTS II Tab'!$A$5:$I$100,E$1,FALSE)</f>
        <v>7708</v>
      </c>
      <c r="G35" s="22">
        <v>2008</v>
      </c>
      <c r="H35" s="3">
        <f t="shared" si="0"/>
        <v>5.7863570672364181E-2</v>
      </c>
      <c r="J35" s="22">
        <v>2008</v>
      </c>
      <c r="K35" s="3">
        <f t="shared" si="1"/>
        <v>1.8868848285451305E-4</v>
      </c>
      <c r="M35" s="22">
        <v>2008</v>
      </c>
      <c r="N35" s="3">
        <f t="shared" si="2"/>
        <v>4.3092122549792424E-5</v>
      </c>
      <c r="P35" s="1">
        <f>VLOOKUP(D35,'Aeroportuárias Cor NUTS II Tab'!$A$5:$I$100,7,FALSE)</f>
        <v>133209.89199999999</v>
      </c>
      <c r="Q35" s="1">
        <f>VLOOKUP($D35,'Aeroportuárias Cor NUTS II Tab'!$A$5:$I$100,Q$1,FALSE)</f>
        <v>40850400</v>
      </c>
      <c r="R35" s="1">
        <f>VLOOKUP($D35,'Aeroportuárias Cor NUTS II Tab'!$A$5:$I$100,R$1,FALSE)</f>
        <v>178872600</v>
      </c>
    </row>
    <row r="36" spans="4:18" x14ac:dyDescent="0.25">
      <c r="D36" s="22">
        <v>2009</v>
      </c>
      <c r="E36">
        <f>VLOOKUP($D36,'Aeroportuárias Cor NUTS II Tab'!$A$5:$I$100,E$1,FALSE)</f>
        <v>13900</v>
      </c>
      <c r="G36" s="22">
        <v>2009</v>
      </c>
      <c r="H36" s="3">
        <f t="shared" si="0"/>
        <v>9.1985048786409201E-2</v>
      </c>
      <c r="J36" s="22">
        <v>2009</v>
      </c>
      <c r="K36" s="3">
        <f t="shared" si="1"/>
        <v>3.7459441396186144E-4</v>
      </c>
      <c r="M36" s="22">
        <v>2009</v>
      </c>
      <c r="N36" s="3">
        <f t="shared" si="2"/>
        <v>7.9225663187197136E-5</v>
      </c>
      <c r="P36" s="1">
        <f>VLOOKUP(D36,'Aeroportuárias Cor NUTS II Tab'!$A$5:$I$100,7,FALSE)</f>
        <v>151111.51413612912</v>
      </c>
      <c r="Q36" s="1">
        <f>VLOOKUP($D36,'Aeroportuárias Cor NUTS II Tab'!$A$5:$I$100,Q$1,FALSE)</f>
        <v>37106800</v>
      </c>
      <c r="R36" s="1">
        <f>VLOOKUP($D36,'Aeroportuárias Cor NUTS II Tab'!$A$5:$I$100,R$1,FALSE)</f>
        <v>175448200</v>
      </c>
    </row>
    <row r="37" spans="4:18" x14ac:dyDescent="0.25">
      <c r="D37" s="22">
        <v>2010</v>
      </c>
      <c r="E37">
        <f>VLOOKUP($D37,'Aeroportuárias Cor NUTS II Tab'!$A$5:$I$100,E$1,FALSE)</f>
        <v>9456</v>
      </c>
      <c r="G37" s="22">
        <v>2010</v>
      </c>
      <c r="H37" s="3">
        <f t="shared" si="0"/>
        <v>8.7080643527429114E-2</v>
      </c>
      <c r="J37" s="22">
        <v>2010</v>
      </c>
      <c r="K37" s="3">
        <f t="shared" si="1"/>
        <v>2.559986138822937E-4</v>
      </c>
      <c r="M37" s="22">
        <v>2010</v>
      </c>
      <c r="N37" s="3">
        <f t="shared" si="2"/>
        <v>5.2553829326770773E-5</v>
      </c>
      <c r="P37" s="1">
        <f>VLOOKUP(D37,'Aeroportuárias Cor NUTS II Tab'!$A$5:$I$100,7,FALSE)</f>
        <v>108589</v>
      </c>
      <c r="Q37" s="1">
        <f>VLOOKUP($D37,'Aeroportuárias Cor NUTS II Tab'!$A$5:$I$100,Q$1,FALSE)</f>
        <v>36937700</v>
      </c>
      <c r="R37" s="1">
        <f>VLOOKUP($D37,'Aeroportuárias Cor NUTS II Tab'!$A$5:$I$100,R$1,FALSE)</f>
        <v>179929800</v>
      </c>
    </row>
    <row r="38" spans="4:18" x14ac:dyDescent="0.25">
      <c r="D38" s="22">
        <v>2011</v>
      </c>
      <c r="E38">
        <f>VLOOKUP($D38,'Aeroportuárias Cor NUTS II Tab'!$A$5:$I$100,E$1,FALSE)</f>
        <v>10802</v>
      </c>
      <c r="G38" s="22">
        <v>2011</v>
      </c>
      <c r="H38" s="3">
        <f t="shared" si="0"/>
        <v>0.13517030808118727</v>
      </c>
      <c r="J38" s="22">
        <v>2011</v>
      </c>
      <c r="K38" s="3">
        <f t="shared" si="1"/>
        <v>3.3286289204296837E-4</v>
      </c>
      <c r="M38" s="22">
        <v>2011</v>
      </c>
      <c r="N38" s="3">
        <f t="shared" si="2"/>
        <v>6.1316957925055027E-5</v>
      </c>
      <c r="P38" s="1">
        <f>VLOOKUP(D38,'Aeroportuárias Cor NUTS II Tab'!$A$5:$I$100,7,FALSE)</f>
        <v>79914</v>
      </c>
      <c r="Q38" s="1">
        <f>VLOOKUP($D38,'Aeroportuárias Cor NUTS II Tab'!$A$5:$I$100,Q$1,FALSE)</f>
        <v>32451800</v>
      </c>
      <c r="R38" s="1">
        <f>VLOOKUP($D38,'Aeroportuárias Cor NUTS II Tab'!$A$5:$I$100,R$1,FALSE)</f>
        <v>176166600</v>
      </c>
    </row>
    <row r="39" spans="4:18" x14ac:dyDescent="0.25">
      <c r="D39" s="22">
        <v>2012</v>
      </c>
      <c r="E39">
        <f>VLOOKUP($D39,'Aeroportuárias Cor NUTS II Tab'!$A$5:$I$100,E$1,FALSE)</f>
        <v>4950</v>
      </c>
      <c r="G39" s="22">
        <v>2012</v>
      </c>
      <c r="H39" s="3">
        <f t="shared" si="0"/>
        <v>8.6097437948967695E-2</v>
      </c>
      <c r="J39" s="22">
        <v>2012</v>
      </c>
      <c r="K39" s="3">
        <f t="shared" si="1"/>
        <v>1.855878824235153E-4</v>
      </c>
      <c r="M39" s="22">
        <v>2012</v>
      </c>
      <c r="N39" s="3">
        <f t="shared" si="2"/>
        <v>2.9394648392498723E-5</v>
      </c>
      <c r="P39" s="1">
        <f>VLOOKUP(D39,'Aeroportuárias Cor NUTS II Tab'!$A$5:$I$100,7,FALSE)</f>
        <v>57493</v>
      </c>
      <c r="Q39" s="1">
        <f>VLOOKUP($D39,'Aeroportuárias Cor NUTS II Tab'!$A$5:$I$100,Q$1,FALSE)</f>
        <v>26672000</v>
      </c>
      <c r="R39" s="1">
        <f>VLOOKUP($D39,'Aeroportuárias Cor NUTS II Tab'!$A$5:$I$100,R$1,FALSE)</f>
        <v>168398000</v>
      </c>
    </row>
    <row r="40" spans="4:18" x14ac:dyDescent="0.25">
      <c r="D40" s="22">
        <v>2013</v>
      </c>
      <c r="E40">
        <f>VLOOKUP($D40,'Aeroportuárias Cor NUTS II Tab'!$A$5:$I$100,E$1,FALSE)</f>
        <v>2430.8690000000001</v>
      </c>
      <c r="G40" s="22">
        <v>2013</v>
      </c>
      <c r="H40" s="3">
        <f t="shared" si="0"/>
        <v>4.9774902321984067E-2</v>
      </c>
      <c r="J40" s="22">
        <v>2013</v>
      </c>
      <c r="K40" s="3">
        <f t="shared" si="1"/>
        <v>9.6762558713478226E-5</v>
      </c>
      <c r="M40" s="22">
        <v>2013</v>
      </c>
      <c r="N40" s="3">
        <f t="shared" si="2"/>
        <v>1.4276613576258317E-5</v>
      </c>
      <c r="P40" s="1">
        <f>VLOOKUP(D40,'Aeroportuárias Cor NUTS II Tab'!$A$5:$I$100,7,FALSE)</f>
        <v>48837.243000000002</v>
      </c>
      <c r="Q40" s="1">
        <f>VLOOKUP($D40,'Aeroportuárias Cor NUTS II Tab'!$A$5:$I$100,Q$1,FALSE)</f>
        <v>25122000</v>
      </c>
      <c r="R40" s="1">
        <f>VLOOKUP($D40,'Aeroportuárias Cor NUTS II Tab'!$A$5:$I$100,R$1,FALSE)</f>
        <v>170269300</v>
      </c>
    </row>
    <row r="41" spans="4:18" x14ac:dyDescent="0.25">
      <c r="D41" s="22">
        <v>2014</v>
      </c>
      <c r="E41">
        <f>VLOOKUP($D41,'Aeroportuárias Cor NUTS II Tab'!$A$5:$I$100,E$1,FALSE)</f>
        <v>2903</v>
      </c>
      <c r="G41" s="22">
        <v>2014</v>
      </c>
      <c r="H41" s="3">
        <f t="shared" si="0"/>
        <v>0.11217589551373701</v>
      </c>
      <c r="J41" s="22">
        <v>2014</v>
      </c>
      <c r="K41" s="3">
        <f t="shared" si="1"/>
        <v>1.1264381196282716E-4</v>
      </c>
      <c r="M41" s="22">
        <v>2014</v>
      </c>
      <c r="N41" s="3">
        <f t="shared" si="2"/>
        <v>1.6737178444958726E-5</v>
      </c>
      <c r="P41" s="1">
        <f>VLOOKUP(D41,'Aeroportuárias Cor NUTS II Tab'!$A$5:$I$100,7,FALSE)</f>
        <v>25879</v>
      </c>
      <c r="Q41" s="1">
        <f>VLOOKUP($D41,'Aeroportuárias Cor NUTS II Tab'!$A$5:$I$100,Q$1,FALSE)</f>
        <v>25771500</v>
      </c>
      <c r="R41" s="1">
        <f>VLOOKUP($D41,'Aeroportuárias Cor NUTS II Tab'!$A$5:$I$100,R$1,FALSE)</f>
        <v>173446200</v>
      </c>
    </row>
    <row r="42" spans="4:18" x14ac:dyDescent="0.25">
      <c r="D42" s="22">
        <v>2015</v>
      </c>
      <c r="E42">
        <f>VLOOKUP($D42,'Aeroportuárias Cor NUTS II Tab'!$A$5:$I$100,E$1,FALSE)</f>
        <v>12919.687739999999</v>
      </c>
      <c r="G42" s="22">
        <v>2015</v>
      </c>
      <c r="H42" s="3">
        <f t="shared" si="0"/>
        <v>0.27733881572896324</v>
      </c>
      <c r="J42" s="22">
        <v>2015</v>
      </c>
      <c r="K42" s="3">
        <f t="shared" si="1"/>
        <v>4.7897173331158378E-4</v>
      </c>
      <c r="M42" s="22">
        <v>2015</v>
      </c>
      <c r="N42" s="3">
        <f t="shared" si="2"/>
        <v>7.2025571591357608E-5</v>
      </c>
      <c r="P42" s="1">
        <f>VLOOKUP(D42,'Aeroportuárias Cor NUTS II Tab'!$A$5:$I$100,7,FALSE)</f>
        <v>46584.491629999997</v>
      </c>
      <c r="Q42" s="1">
        <f>VLOOKUP($D42,'Aeroportuárias Cor NUTS II Tab'!$A$5:$I$100,Q$1,FALSE)</f>
        <v>26973800</v>
      </c>
      <c r="R42" s="1">
        <f>VLOOKUP($D42,'Aeroportuárias Cor NUTS II Tab'!$A$5:$I$100,R$1,FALSE)</f>
        <v>179376400</v>
      </c>
    </row>
  </sheetData>
  <sheetProtection algorithmName="SHA-512" hashValue="rKlQKHjD2mZKDz63zLPts+XPstacZqbt6RVnX4nC1quRtFQYjt3p5TuGMnnr6vhs8rk20GaSHDbypRIA2RUl3Q==" saltValue="tJPnKobGTkwV4CAN6Eub9Q==" spinCount="100000" sheet="1" objects="1" scenarios="1" insertHyperlinks="0" autoFilter="0"/>
  <mergeCells count="4">
    <mergeCell ref="D2:E2"/>
    <mergeCell ref="G2:H2"/>
    <mergeCell ref="J2:K2"/>
    <mergeCell ref="M2:N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20</vt:i4>
      </vt:variant>
      <vt:variant>
        <vt:lpstr>Intervalos com nome</vt:lpstr>
      </vt:variant>
      <vt:variant>
        <vt:i4>12</vt:i4>
      </vt:variant>
    </vt:vector>
  </HeadingPairs>
  <TitlesOfParts>
    <vt:vector size="32" baseType="lpstr">
      <vt:lpstr>Indíce</vt:lpstr>
      <vt:lpstr>BdP_Series Longas</vt:lpstr>
      <vt:lpstr>Ferroviárias_Cor_Dados_Graf</vt:lpstr>
      <vt:lpstr>Ferroviárias Cor NUTS II Tab</vt:lpstr>
      <vt:lpstr>Ferroviárias Cor NUTS II Gráf</vt:lpstr>
      <vt:lpstr>Portuárias_Cor_Dados_Graf</vt:lpstr>
      <vt:lpstr>Portuárias Cor NUTS II Tab</vt:lpstr>
      <vt:lpstr>Portuárias Cor NUTS II Gráf</vt:lpstr>
      <vt:lpstr>Aeroportuárias_Cor_Dados_Graf</vt:lpstr>
      <vt:lpstr>Aeroportuárias Cor NUTS II Tab</vt:lpstr>
      <vt:lpstr>Aeroportuárias Cor NUTS II Gráf</vt:lpstr>
      <vt:lpstr>Ferroviárias_Const_Dados_Graf</vt:lpstr>
      <vt:lpstr>Ferroviárias Const NUTS II Tab</vt:lpstr>
      <vt:lpstr>Ferroviárias Const NUTS II Gráf</vt:lpstr>
      <vt:lpstr>Portuárias_Const_Dados_Graf</vt:lpstr>
      <vt:lpstr>Portuárias Const NUTS II Tab</vt:lpstr>
      <vt:lpstr>Portuárias Const NUTS II Gráf</vt:lpstr>
      <vt:lpstr>Aeroportuárias_Const_Dados_Graf</vt:lpstr>
      <vt:lpstr>Aeroportuárias Const NUTS II Ta</vt:lpstr>
      <vt:lpstr>Aeroportuárias Const NUTS II Gr</vt:lpstr>
      <vt:lpstr>'Aeroportuárias Const NUTS II Gr'!Área_de_Impressão</vt:lpstr>
      <vt:lpstr>'Aeroportuárias Const NUTS II Ta'!Área_de_Impressão</vt:lpstr>
      <vt:lpstr>'Aeroportuárias Cor NUTS II Gráf'!Área_de_Impressão</vt:lpstr>
      <vt:lpstr>'Aeroportuárias Cor NUTS II Tab'!Área_de_Impressão</vt:lpstr>
      <vt:lpstr>'Ferroviárias Const NUTS II Gráf'!Área_de_Impressão</vt:lpstr>
      <vt:lpstr>'Ferroviárias Const NUTS II Tab'!Área_de_Impressão</vt:lpstr>
      <vt:lpstr>'Ferroviárias Cor NUTS II Gráf'!Área_de_Impressão</vt:lpstr>
      <vt:lpstr>'Ferroviárias Cor NUTS II Tab'!Área_de_Impressão</vt:lpstr>
      <vt:lpstr>'Portuárias Const NUTS II Gráf'!Área_de_Impressão</vt:lpstr>
      <vt:lpstr>'Portuárias Const NUTS II Tab'!Área_de_Impressão</vt:lpstr>
      <vt:lpstr>'Portuárias Cor NUTS II Gráf'!Área_de_Impressão</vt:lpstr>
      <vt:lpstr>'Portuárias Cor NUTS II Tab'!Área_de_Impressão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(GEE) Graça Sousa</dc:creator>
  <cp:lastModifiedBy>(GEE) Carlos Costa</cp:lastModifiedBy>
  <cp:lastPrinted>2017-06-15T00:47:25Z</cp:lastPrinted>
  <dcterms:created xsi:type="dcterms:W3CDTF">2017-05-08T15:51:08Z</dcterms:created>
  <dcterms:modified xsi:type="dcterms:W3CDTF">2018-07-20T16:46:57Z</dcterms:modified>
</cp:coreProperties>
</file>